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FIJOS\2025\"/>
    </mc:Choice>
  </mc:AlternateContent>
  <xr:revisionPtr revIDLastSave="0" documentId="13_ncr:1_{5C364B84-7ACC-41AA-BD0A-B1D38E4046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1" r:id="rId1"/>
  </sheets>
  <definedNames>
    <definedName name="_xlnm._FilterDatabase" localSheetId="0" hidden="1">FIJO!$A$11:$FV$20</definedName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0" i="1" l="1"/>
  <c r="O47" i="1"/>
  <c r="O42" i="1"/>
  <c r="R39" i="1"/>
  <c r="Q39" i="1"/>
  <c r="S39" i="1" s="1"/>
  <c r="P39" i="1"/>
  <c r="N39" i="1"/>
  <c r="M39" i="1"/>
  <c r="M38" i="1"/>
  <c r="M37" i="1"/>
  <c r="M35" i="1"/>
  <c r="M34" i="1"/>
  <c r="M33" i="1"/>
  <c r="M20" i="1"/>
  <c r="K39" i="1"/>
  <c r="K38" i="1"/>
  <c r="O35" i="1"/>
  <c r="O33" i="1"/>
  <c r="O24" i="1"/>
  <c r="O61" i="1" l="1"/>
  <c r="Q61" i="1" s="1"/>
  <c r="O48" i="1"/>
  <c r="Q35" i="1"/>
  <c r="O34" i="1"/>
  <c r="Q33" i="1"/>
  <c r="O19" i="1"/>
  <c r="Q19" i="1" s="1"/>
  <c r="O65" i="1"/>
  <c r="O56" i="1"/>
  <c r="O52" i="1"/>
  <c r="O43" i="1"/>
  <c r="Q43" i="1"/>
  <c r="S43" i="1" s="1"/>
  <c r="O28" i="1"/>
  <c r="O38" i="1"/>
  <c r="O37" i="1"/>
  <c r="O36" i="1"/>
  <c r="Q34" i="1"/>
  <c r="Q37" i="1"/>
  <c r="Q38" i="1"/>
  <c r="S38" i="1" s="1"/>
  <c r="O32" i="1"/>
  <c r="O20" i="1"/>
  <c r="Q20" i="1" s="1"/>
  <c r="S20" i="1" s="1"/>
  <c r="O18" i="1"/>
  <c r="Q18" i="1"/>
  <c r="Q17" i="1"/>
  <c r="O17" i="1"/>
  <c r="O16" i="1"/>
  <c r="Q16" i="1"/>
  <c r="O15" i="1"/>
  <c r="Q15" i="1" s="1"/>
  <c r="O14" i="1"/>
  <c r="R43" i="1"/>
  <c r="R38" i="1"/>
  <c r="P38" i="1"/>
  <c r="K20" i="1"/>
  <c r="R20" i="1" s="1"/>
  <c r="P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Q52" i="1" s="1"/>
  <c r="N47" i="1"/>
  <c r="M47" i="1"/>
  <c r="N48" i="1"/>
  <c r="M48" i="1"/>
  <c r="K48" i="1"/>
  <c r="J48" i="1"/>
  <c r="K47" i="1"/>
  <c r="J47" i="1"/>
  <c r="Q47" i="1" s="1"/>
  <c r="N42" i="1"/>
  <c r="M42" i="1"/>
  <c r="K42" i="1"/>
  <c r="J42" i="1"/>
  <c r="N28" i="1"/>
  <c r="M28" i="1"/>
  <c r="K28" i="1"/>
  <c r="J28" i="1"/>
  <c r="Q28" i="1" s="1"/>
  <c r="M24" i="1"/>
  <c r="J24" i="1"/>
  <c r="M36" i="1"/>
  <c r="M32" i="1"/>
  <c r="K37" i="1"/>
  <c r="K33" i="1"/>
  <c r="K34" i="1"/>
  <c r="K35" i="1"/>
  <c r="K36" i="1"/>
  <c r="K32" i="1"/>
  <c r="R32" i="1" s="1"/>
  <c r="P32" i="1"/>
  <c r="Q65" i="1" l="1"/>
  <c r="Q42" i="1"/>
  <c r="Q60" i="1"/>
  <c r="Q56" i="1"/>
  <c r="Q48" i="1"/>
  <c r="Q24" i="1"/>
  <c r="Q32" i="1"/>
  <c r="S32" i="1" s="1"/>
  <c r="S65" i="1"/>
  <c r="Q14" i="1"/>
  <c r="R19" i="1"/>
  <c r="S19" i="1"/>
  <c r="P19" i="1"/>
  <c r="R48" i="1"/>
  <c r="O66" i="1"/>
  <c r="L66" i="1"/>
  <c r="I66" i="1"/>
  <c r="H66" i="1"/>
  <c r="G66" i="1"/>
  <c r="S48" i="1" l="1"/>
  <c r="R18" i="1"/>
  <c r="S18" i="1"/>
  <c r="P18" i="1"/>
  <c r="S28" i="1"/>
  <c r="P28" i="1"/>
  <c r="R16" i="1"/>
  <c r="S16" i="1"/>
  <c r="P16" i="1"/>
  <c r="R28" i="1" l="1"/>
  <c r="S17" i="1" l="1"/>
  <c r="P17" i="1" l="1"/>
  <c r="P37" i="1"/>
  <c r="P65" i="1"/>
  <c r="R37" i="1"/>
  <c r="S37" i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J36" i="1" l="1"/>
  <c r="Q36" i="1" s="1"/>
  <c r="N24" i="1"/>
  <c r="K24" i="1"/>
  <c r="R24" i="1" s="1"/>
  <c r="S24" i="1" l="1"/>
  <c r="J66" i="1"/>
  <c r="M66" i="1" l="1"/>
  <c r="Q66" i="1"/>
  <c r="S36" i="1"/>
  <c r="P24" i="1" l="1"/>
  <c r="P66" i="1" s="1"/>
  <c r="S60" i="1" l="1"/>
  <c r="S52" i="1"/>
  <c r="S47" i="1"/>
  <c r="S34" i="1"/>
  <c r="S56" i="1"/>
  <c r="S35" i="1"/>
  <c r="S61" i="1"/>
  <c r="K61" i="1"/>
  <c r="K52" i="1"/>
  <c r="N35" i="1"/>
  <c r="N61" i="1"/>
  <c r="N34" i="1"/>
  <c r="N52" i="1"/>
  <c r="N33" i="1"/>
  <c r="K66" i="1" l="1"/>
  <c r="N66" i="1"/>
  <c r="S33" i="1"/>
  <c r="S66" i="1" s="1"/>
  <c r="R33" i="1"/>
  <c r="R52" i="1"/>
  <c r="R61" i="1"/>
  <c r="R35" i="1"/>
  <c r="R34" i="1"/>
  <c r="R60" i="1"/>
  <c r="R47" i="1"/>
  <c r="R56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<sst xmlns="http://schemas.openxmlformats.org/spreadsheetml/2006/main" count="195" uniqueCount="125">
  <si>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</si>
  <si>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</si>
  <si>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</si>
  <si>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</si>
  <si>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</si>
  <si>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</si>
  <si>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</si>
  <si>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</si>
  <si>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</si>
  <si>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</si>
  <si>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</si>
  <si>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</si>
  <si>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</si>
  <si>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</si>
  <si>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</si>
  <si>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</si>
  <si>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</si>
  <si>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</si>
  <si>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</si>
  <si>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</si>
  <si>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</si>
  <si>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</si>
  <si>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</si>
  <si>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</si>
  <si>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</si>
  <si>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</si>
  <si>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</si>
  <si>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</si>
  <si>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</si>
  <si>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</si>
  <si>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</si>
  <si>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</si>
  <si>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</si>
  <si>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</si>
  <si>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</si>
  <si>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</si>
  <si>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</si>
  <si>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</si>
  <si>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</si>
  <si>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</si>
  <si>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</si>
  <si>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</si>
  <si>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</si>
  <si>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</si>
  <si>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</si>
  <si>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</si>
  <si>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</si>
  <si>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</si>
  <si>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</si>
  <si>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</si>
  <si>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</si>
  <si>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</si>
  <si>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</si>
  <si>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</si>
  <si>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</si>
  <si>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</si>
  <si>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</si>
  <si>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</si>
  <si>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</si>
  <si>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</si>
  <si>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</si>
  <si>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</si>
  <si>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</si>
  <si>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</si>
  <si>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</si>
  <si>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</si>
  <si>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</si>
  <si>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</si>
  <si>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</si>
  <si>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</si>
  <si>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</si>
  <si>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</si>
  <si>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</si>
  <si>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</si>
  <si>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</si>
  <si>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</si>
  <si>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</si>
  <si>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</si>
  <si>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</si>
  <si>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</si>
  <si>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</si>
  <si>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</si>
  <si>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</si>
  <si>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</si>
  <si>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</si>
  <si>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</si>
  <si>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</si>
  <si>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</si>
  <si>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</si>
  <si>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</si>
  <si>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</si>
  <si>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</si>
  <si>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</si>
  <si>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</si>
  <si>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</si>
  <si>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</si>
  <si>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</si>
  <si>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</si>
  <si>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</si>
  <si>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</si>
  <si>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</si>
  <si>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</si>
  <si>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</si>
  <si>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</si>
  <si>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</si>
  <si>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</si>
  <si>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</si>
  <si>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</si>
  <si>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</si>
  <si>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</si>
  <si>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</si>
  <si>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</si>
  <si>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</si>
  <si>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</si>
  <si>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</si>
  <si>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</si>
  <si>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</si>
  <si>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</si>
  <si>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</si>
  <si>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</si>
  <si>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</si>
  <si>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</si>
  <si>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</si>
  <si>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NOMINA SUELDOS CORRESPONDIENTE AGOSTO 2025: EMPLEADOS FIJOS</t>
  </si>
  <si>
    <t>CERTIFICO QUE ESTA NOMINA DE PAGO CONSTA DE  **2** HOJAS, ESTA CORRECTA Y COMPLETA Y QUE LAS PERSONAS ENUMERADAS EN LA MISMA SON LAS QUE AL 25 DE AGOSTO 2025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</si>
</sst>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1474470</xdr:colOff>
      <xdr:row>6</xdr:row>
      <xdr:rowOff>69533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90"/>
  <sheetViews>
    <sheetView tabSelected="1" view="pageBreakPreview" zoomScale="60" zoomScaleNormal="7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70" sqref="A70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53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85</v>
      </c>
      <c r="G11" s="72" t="s">
        <v>41</v>
      </c>
      <c r="H11" s="13" t="s">
        <v>10</v>
      </c>
      <c r="I11" s="71" t="s">
        <v>68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38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73</v>
      </c>
      <c r="C14" s="20" t="s">
        <v>38</v>
      </c>
      <c r="D14" s="20" t="s">
        <v>74</v>
      </c>
      <c r="E14" s="20" t="s">
        <v>121</v>
      </c>
      <c r="F14" s="20" t="s">
        <v>86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75</v>
      </c>
      <c r="C15" s="20" t="s">
        <v>38</v>
      </c>
      <c r="D15" s="20" t="s">
        <v>76</v>
      </c>
      <c r="E15" s="20" t="s">
        <v>121</v>
      </c>
      <c r="F15" s="20" t="s">
        <v>87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82</v>
      </c>
      <c r="C16" s="20" t="s">
        <v>38</v>
      </c>
      <c r="D16" s="20" t="s">
        <v>76</v>
      </c>
      <c r="E16" s="20" t="s">
        <v>121</v>
      </c>
      <c r="F16" s="20" t="s">
        <v>87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81</v>
      </c>
      <c r="C17" s="20" t="s">
        <v>38</v>
      </c>
      <c r="D17" s="20" t="s">
        <v>42</v>
      </c>
      <c r="E17" s="20" t="s">
        <v>121</v>
      </c>
      <c r="F17" s="20" t="s">
        <v>87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16269.63-25</f>
        <v>16244.63</v>
      </c>
      <c r="P17" s="24">
        <f t="shared" si="0"/>
        <v>7798.32</v>
      </c>
      <c r="Q17" s="25">
        <f>+H17+I17+J17+M17+O17</f>
        <v>43260.159999999996</v>
      </c>
      <c r="R17" s="23">
        <f>K17+N17</f>
        <v>18723.870000000003</v>
      </c>
      <c r="S17" s="31">
        <f t="shared" ref="S17:S20" si="3">G17-Q17</f>
        <v>88691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83</v>
      </c>
      <c r="C18" s="20" t="s">
        <v>38</v>
      </c>
      <c r="D18" s="20" t="s">
        <v>84</v>
      </c>
      <c r="E18" s="20" t="s">
        <v>121</v>
      </c>
      <c r="F18" s="20" t="s">
        <v>86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5344.85-25</f>
        <v>5319.85</v>
      </c>
      <c r="P18" s="24">
        <f t="shared" si="0"/>
        <v>4137</v>
      </c>
      <c r="Q18" s="25">
        <f t="shared" ref="Q18:Q20" si="4">+H18+I18+J18+M18+O18</f>
        <v>14850.33</v>
      </c>
      <c r="R18" s="23">
        <f>K18+N18</f>
        <v>9933</v>
      </c>
      <c r="S18" s="31">
        <f t="shared" si="3"/>
        <v>55149.67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105</v>
      </c>
      <c r="C19" s="20" t="s">
        <v>38</v>
      </c>
      <c r="D19" s="20" t="s">
        <v>76</v>
      </c>
      <c r="E19" s="20" t="s">
        <v>121</v>
      </c>
      <c r="F19" s="20" t="s">
        <v>86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2628.61-25</f>
        <v>2603.61</v>
      </c>
      <c r="P19" s="24">
        <f t="shared" si="0"/>
        <v>7798.32</v>
      </c>
      <c r="Q19" s="25">
        <f t="shared" si="4"/>
        <v>30048.010000000002</v>
      </c>
      <c r="R19" s="23">
        <f>K19+N19</f>
        <v>18723.870000000003</v>
      </c>
      <c r="S19" s="31">
        <f t="shared" si="3"/>
        <v>101903.15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80</v>
      </c>
      <c r="C20" s="20" t="s">
        <v>38</v>
      </c>
      <c r="D20" s="20" t="s">
        <v>79</v>
      </c>
      <c r="E20" s="20" t="s">
        <v>121</v>
      </c>
      <c r="F20" s="20" t="s">
        <v>86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f>+G20*M12</f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89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102</v>
      </c>
      <c r="D24" s="20" t="s">
        <v>47</v>
      </c>
      <c r="E24" s="20" t="s">
        <v>26</v>
      </c>
      <c r="F24" s="20" t="s">
        <v>87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23076.42-25</f>
        <v>23051.42</v>
      </c>
      <c r="P24" s="24">
        <f>J24+L24</f>
        <v>1975</v>
      </c>
      <c r="Q24" s="25">
        <f>+H24+I24+J24+M24+O24</f>
        <v>27885.42</v>
      </c>
      <c r="R24" s="23">
        <f>+K24+N24</f>
        <v>7095</v>
      </c>
      <c r="S24" s="31">
        <f>+G24-Q24</f>
        <v>22114.58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90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55</v>
      </c>
      <c r="D28" s="20" t="s">
        <v>109</v>
      </c>
      <c r="E28" s="20" t="s">
        <v>27</v>
      </c>
      <c r="F28" s="20" t="s">
        <v>86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56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48</v>
      </c>
      <c r="C32" s="20" t="s">
        <v>54</v>
      </c>
      <c r="D32" s="20" t="s">
        <v>108</v>
      </c>
      <c r="E32" s="20" t="s">
        <v>121</v>
      </c>
      <c r="F32" s="20" t="s">
        <v>86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f>2443.04-25</f>
        <v>2418.04</v>
      </c>
      <c r="P32" s="24">
        <f>J32+L32</f>
        <v>4712.5</v>
      </c>
      <c r="Q32" s="25">
        <f>+H32+I32+J32+M32+O32</f>
        <v>31348.43</v>
      </c>
      <c r="R32" s="23">
        <f>K32+L32+N32</f>
        <v>20220.900000000001</v>
      </c>
      <c r="S32" s="31">
        <f>G32-Q32</f>
        <v>105651.57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54</v>
      </c>
      <c r="D33" s="20" t="s">
        <v>52</v>
      </c>
      <c r="E33" s="20" t="s">
        <v>26</v>
      </c>
      <c r="F33" s="20" t="s">
        <v>86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f>+G33*M12</f>
        <v>2280</v>
      </c>
      <c r="N33" s="24">
        <f>G33*N12</f>
        <v>5317.5</v>
      </c>
      <c r="O33" s="24">
        <f>12488.41-25</f>
        <v>12463.41</v>
      </c>
      <c r="P33" s="24">
        <v>13726.05</v>
      </c>
      <c r="Q33" s="25">
        <f t="shared" ref="Q33:Q39" si="6">+H33+I33+J33+M33+O33</f>
        <v>22887.19</v>
      </c>
      <c r="R33" s="23">
        <f t="shared" ref="R33:R37" si="7">K33+N33</f>
        <v>10642.5</v>
      </c>
      <c r="S33" s="31">
        <f t="shared" ref="S33:S35" si="8">G33-Q33</f>
        <v>52112.81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54</v>
      </c>
      <c r="D34" s="20" t="s">
        <v>113</v>
      </c>
      <c r="E34" s="20" t="s">
        <v>26</v>
      </c>
      <c r="F34" s="20" t="s">
        <v>86</v>
      </c>
      <c r="G34" s="29">
        <v>50000</v>
      </c>
      <c r="H34" s="24">
        <v>1596.68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f>+G34*M12</f>
        <v>1520</v>
      </c>
      <c r="N34" s="24">
        <f>G34*N12</f>
        <v>3545.0000000000005</v>
      </c>
      <c r="O34" s="24">
        <f>11013.83-25</f>
        <v>10988.83</v>
      </c>
      <c r="P34" s="24">
        <v>9044.4639999999999</v>
      </c>
      <c r="Q34" s="25">
        <f t="shared" si="6"/>
        <v>15565.51</v>
      </c>
      <c r="R34" s="23">
        <f t="shared" si="7"/>
        <v>7095</v>
      </c>
      <c r="S34" s="31">
        <f t="shared" si="8"/>
        <v>34434.49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54</v>
      </c>
      <c r="D35" s="20" t="s">
        <v>117</v>
      </c>
      <c r="E35" s="20" t="s">
        <v>26</v>
      </c>
      <c r="F35" s="20" t="s">
        <v>86</v>
      </c>
      <c r="G35" s="29">
        <v>50000</v>
      </c>
      <c r="H35" s="24">
        <v>1596.68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f>+G35*M12</f>
        <v>1520</v>
      </c>
      <c r="N35" s="24">
        <f>G35*N12</f>
        <v>3545.0000000000005</v>
      </c>
      <c r="O35" s="24">
        <f>34191.38-25</f>
        <v>34166.379999999997</v>
      </c>
      <c r="P35" s="24">
        <v>5300</v>
      </c>
      <c r="Q35" s="25">
        <f t="shared" si="6"/>
        <v>38743.06</v>
      </c>
      <c r="R35" s="23">
        <f t="shared" si="7"/>
        <v>7095</v>
      </c>
      <c r="S35" s="31">
        <f t="shared" si="8"/>
        <v>11256.940000000002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69</v>
      </c>
      <c r="C36" s="20" t="s">
        <v>54</v>
      </c>
      <c r="D36" s="20" t="s">
        <v>35</v>
      </c>
      <c r="E36" s="20" t="s">
        <v>51</v>
      </c>
      <c r="F36" s="20" t="s">
        <v>87</v>
      </c>
      <c r="G36" s="29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1559.8</v>
      </c>
      <c r="O36" s="24">
        <f>11210-25</f>
        <v>11185</v>
      </c>
      <c r="P36" s="24">
        <v>4260</v>
      </c>
      <c r="Q36" s="25">
        <f t="shared" si="6"/>
        <v>12510.2</v>
      </c>
      <c r="R36" s="23">
        <v>3078</v>
      </c>
      <c r="S36" s="31">
        <f>G36-Q36</f>
        <v>9489.7999999999993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78</v>
      </c>
      <c r="C37" s="20" t="s">
        <v>54</v>
      </c>
      <c r="D37" s="20" t="s">
        <v>33</v>
      </c>
      <c r="E37" s="20" t="s">
        <v>51</v>
      </c>
      <c r="F37" s="20" t="s">
        <v>86</v>
      </c>
      <c r="G37" s="29">
        <v>21000</v>
      </c>
      <c r="H37" s="24">
        <v>0</v>
      </c>
      <c r="I37" s="24">
        <v>25</v>
      </c>
      <c r="J37" s="24">
        <v>602.70000000000005</v>
      </c>
      <c r="K37" s="22">
        <f>+G37*K12</f>
        <v>1490.9999999999998</v>
      </c>
      <c r="L37" s="22">
        <v>211.2</v>
      </c>
      <c r="M37" s="23">
        <f>+G37*M12</f>
        <v>638.4</v>
      </c>
      <c r="N37" s="24">
        <v>1247.8399999999999</v>
      </c>
      <c r="O37" s="24">
        <f>6455-25</f>
        <v>6430</v>
      </c>
      <c r="P37" s="24">
        <f t="shared" ref="P37" si="9">J37+M37</f>
        <v>1241.0999999999999</v>
      </c>
      <c r="Q37" s="25">
        <f t="shared" si="6"/>
        <v>7696.1</v>
      </c>
      <c r="R37" s="23">
        <f t="shared" si="7"/>
        <v>2738.8399999999997</v>
      </c>
      <c r="S37" s="31">
        <f t="shared" ref="S37" si="10">G37-Q37</f>
        <v>13303.9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115</v>
      </c>
      <c r="C38" s="20" t="s">
        <v>54</v>
      </c>
      <c r="D38" s="20" t="s">
        <v>33</v>
      </c>
      <c r="E38" s="20" t="s">
        <v>51</v>
      </c>
      <c r="F38" s="20" t="s">
        <v>86</v>
      </c>
      <c r="G38" s="29">
        <v>17000</v>
      </c>
      <c r="H38" s="24">
        <v>0</v>
      </c>
      <c r="I38" s="24">
        <v>25</v>
      </c>
      <c r="J38" s="24">
        <v>487.9</v>
      </c>
      <c r="K38" s="22">
        <f>+G38*K12</f>
        <v>1207</v>
      </c>
      <c r="L38" s="24">
        <v>204</v>
      </c>
      <c r="M38" s="23">
        <f>+G38*M12</f>
        <v>516.79999999999995</v>
      </c>
      <c r="N38" s="24">
        <v>1205.3</v>
      </c>
      <c r="O38" s="24">
        <f>4681.43-25</f>
        <v>4656.43</v>
      </c>
      <c r="P38" s="24">
        <f t="shared" ref="P38:P39" si="11">J38+M38</f>
        <v>1004.6999999999999</v>
      </c>
      <c r="Q38" s="25">
        <f t="shared" si="6"/>
        <v>5686.13</v>
      </c>
      <c r="R38" s="23">
        <f t="shared" ref="R38:R39" si="12">K38+N38</f>
        <v>2412.3000000000002</v>
      </c>
      <c r="S38" s="31">
        <f t="shared" ref="S38:S39" si="13">G38-Q38</f>
        <v>11313.869999999999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122</v>
      </c>
      <c r="C39" s="20" t="s">
        <v>54</v>
      </c>
      <c r="D39" s="20" t="s">
        <v>113</v>
      </c>
      <c r="E39" s="20" t="s">
        <v>26</v>
      </c>
      <c r="F39" s="20" t="s">
        <v>87</v>
      </c>
      <c r="G39" s="29">
        <v>40000</v>
      </c>
      <c r="H39" s="24">
        <v>442.65</v>
      </c>
      <c r="I39" s="24">
        <v>25</v>
      </c>
      <c r="J39" s="24">
        <v>1148</v>
      </c>
      <c r="K39" s="22">
        <f>+G39*K12</f>
        <v>2839.9999999999995</v>
      </c>
      <c r="L39" s="60">
        <v>480</v>
      </c>
      <c r="M39" s="23">
        <f>+G39*M12</f>
        <v>1216</v>
      </c>
      <c r="N39" s="24">
        <f>+G39*N12</f>
        <v>2836</v>
      </c>
      <c r="O39" s="24">
        <v>0</v>
      </c>
      <c r="P39" s="24">
        <f t="shared" si="11"/>
        <v>2364</v>
      </c>
      <c r="Q39" s="25">
        <f t="shared" si="6"/>
        <v>2831.65</v>
      </c>
      <c r="R39" s="23">
        <f t="shared" si="12"/>
        <v>5676</v>
      </c>
      <c r="S39" s="31">
        <f t="shared" si="13"/>
        <v>37168.35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91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101</v>
      </c>
      <c r="C42" s="20" t="s">
        <v>94</v>
      </c>
      <c r="D42" s="20" t="s">
        <v>110</v>
      </c>
      <c r="E42" s="20" t="s">
        <v>121</v>
      </c>
      <c r="F42" s="20" t="s">
        <v>87</v>
      </c>
      <c r="G42" s="29">
        <v>132426.16</v>
      </c>
      <c r="H42" s="24">
        <v>19303.95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f>17615.6-25</f>
        <v>17590.599999999999</v>
      </c>
      <c r="P42" s="24">
        <f>J42+M42</f>
        <v>7826.3860559999994</v>
      </c>
      <c r="Q42" s="25">
        <f>+H42+I42+J42+M42+O42</f>
        <v>44745.936055999999</v>
      </c>
      <c r="R42" s="23">
        <f>K42+N42</f>
        <v>18791.272104</v>
      </c>
      <c r="S42" s="31">
        <f>G42-Q42</f>
        <v>87680.223943999998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114</v>
      </c>
      <c r="C43" s="20" t="s">
        <v>94</v>
      </c>
      <c r="D43" s="20" t="s">
        <v>116</v>
      </c>
      <c r="E43" s="20" t="s">
        <v>26</v>
      </c>
      <c r="F43" s="20" t="s">
        <v>86</v>
      </c>
      <c r="G43" s="29">
        <v>55000</v>
      </c>
      <c r="H43" s="24">
        <v>2559.6799999999998</v>
      </c>
      <c r="I43" s="24">
        <v>25</v>
      </c>
      <c r="J43" s="24">
        <v>1578.5</v>
      </c>
      <c r="K43" s="22">
        <v>3905</v>
      </c>
      <c r="L43" s="24">
        <v>660</v>
      </c>
      <c r="M43" s="24">
        <v>1672</v>
      </c>
      <c r="N43" s="24">
        <v>3899.5</v>
      </c>
      <c r="O43" s="24">
        <f>225-25</f>
        <v>200</v>
      </c>
      <c r="P43" s="24">
        <v>9044.4639999999999</v>
      </c>
      <c r="Q43" s="25">
        <f>+H43+I43+J43+M43+O43</f>
        <v>6035.18</v>
      </c>
      <c r="R43" s="23">
        <f t="shared" ref="R43" si="14">K43+N43</f>
        <v>7804.5</v>
      </c>
      <c r="S43" s="31">
        <f t="shared" ref="S43" si="15">G43-Q43</f>
        <v>48964.82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2" t="s">
        <v>60</v>
      </c>
      <c r="B45" s="62"/>
      <c r="C45" s="62"/>
      <c r="D45" s="62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57</v>
      </c>
      <c r="C47" s="20" t="s">
        <v>40</v>
      </c>
      <c r="D47" s="20" t="s">
        <v>40</v>
      </c>
      <c r="E47" s="20" t="s">
        <v>26</v>
      </c>
      <c r="F47" s="20" t="s">
        <v>87</v>
      </c>
      <c r="G47" s="29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f>75755.79-25</f>
        <v>75730.789999999994</v>
      </c>
      <c r="P47" s="24">
        <v>20588.750791999999</v>
      </c>
      <c r="Q47" s="25">
        <f>+H47+I47+J47+M47+O47</f>
        <v>104661.18</v>
      </c>
      <c r="R47" s="23">
        <f>K47+N47</f>
        <v>19440.300000000003</v>
      </c>
      <c r="S47" s="31">
        <f>G47-Q47</f>
        <v>32338.820000000007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97</v>
      </c>
      <c r="D48" s="20" t="s">
        <v>31</v>
      </c>
      <c r="E48" s="20" t="s">
        <v>26</v>
      </c>
      <c r="F48" s="20" t="s">
        <v>86</v>
      </c>
      <c r="G48" s="29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f>19049.85-25</f>
        <v>19024.849999999999</v>
      </c>
      <c r="P48" s="24">
        <v>13401.136500000001</v>
      </c>
      <c r="Q48" s="25">
        <f>+H48+I48+J48+M48+O48</f>
        <v>37908.900150000001</v>
      </c>
      <c r="R48" s="23">
        <f>K48+N48</f>
        <v>14596.75635</v>
      </c>
      <c r="S48" s="31">
        <f>G48-Q48</f>
        <v>64957.599849999999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1" t="s">
        <v>71</v>
      </c>
      <c r="B50" s="61"/>
      <c r="C50" s="61"/>
      <c r="D50" s="61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43</v>
      </c>
      <c r="D52" s="20" t="s">
        <v>44</v>
      </c>
      <c r="E52" s="20" t="s">
        <v>27</v>
      </c>
      <c r="F52" s="20" t="s">
        <v>87</v>
      </c>
      <c r="G52" s="29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f>11053.97-25</f>
        <v>11028.97</v>
      </c>
      <c r="P52" s="24">
        <v>20588.750791999999</v>
      </c>
      <c r="Q52" s="25">
        <f>+H52+I52+J52+M52+O52</f>
        <v>39959.360000000001</v>
      </c>
      <c r="R52" s="23">
        <f t="shared" ref="R52" si="16">K52+N52</f>
        <v>19440.300000000003</v>
      </c>
      <c r="S52" s="31">
        <f t="shared" ref="S52" si="17">G52-Q52</f>
        <v>97040.639999999999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1" t="s">
        <v>58</v>
      </c>
      <c r="B54" s="61"/>
      <c r="C54" s="61"/>
      <c r="D54" s="61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61</v>
      </c>
      <c r="D56" s="37" t="s">
        <v>59</v>
      </c>
      <c r="E56" s="20" t="s">
        <v>27</v>
      </c>
      <c r="F56" s="20" t="s">
        <v>87</v>
      </c>
      <c r="G56" s="29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f>2841.11-25</f>
        <v>2816.11</v>
      </c>
      <c r="P56" s="24">
        <v>20588.750791999999</v>
      </c>
      <c r="Q56" s="25">
        <f>+H56+I56+J56+M56+O56</f>
        <v>31746.5</v>
      </c>
      <c r="R56" s="23">
        <f>K56+N56</f>
        <v>19440.300000000003</v>
      </c>
      <c r="S56" s="31">
        <f>G56-Q56</f>
        <v>105253.5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1" t="s">
        <v>92</v>
      </c>
      <c r="B58" s="61"/>
      <c r="C58" s="61"/>
      <c r="D58" s="61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107</v>
      </c>
      <c r="D60" s="20" t="s">
        <v>106</v>
      </c>
      <c r="E60" s="20" t="s">
        <v>26</v>
      </c>
      <c r="F60" s="20" t="s">
        <v>87</v>
      </c>
      <c r="G60" s="29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f>20874.17-25</f>
        <v>20849.169999999998</v>
      </c>
      <c r="P60" s="24">
        <v>20588.750791999999</v>
      </c>
      <c r="Q60" s="25">
        <f>+H60+I60+J60+M60+O60</f>
        <v>49779.56</v>
      </c>
      <c r="R60" s="23">
        <f>K60+N60</f>
        <v>19440.300000000003</v>
      </c>
      <c r="S60" s="31">
        <f>G60-Q60</f>
        <v>87220.44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118</v>
      </c>
      <c r="C61" s="20" t="s">
        <v>107</v>
      </c>
      <c r="D61" s="20" t="s">
        <v>31</v>
      </c>
      <c r="E61" s="20" t="s">
        <v>26</v>
      </c>
      <c r="F61" s="20" t="s">
        <v>87</v>
      </c>
      <c r="G61" s="29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f>12043.37-25</f>
        <v>12018.37</v>
      </c>
      <c r="P61" s="24">
        <v>13401.136500000001</v>
      </c>
      <c r="Q61" s="25">
        <f>+H61+I61+J61+M61+O61</f>
        <v>30691.980000000003</v>
      </c>
      <c r="R61" s="23">
        <f>K61+N61</f>
        <v>14495.297849999999</v>
      </c>
      <c r="S61" s="31">
        <f>G61-Q61</f>
        <v>71459.51999999999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2" t="s">
        <v>93</v>
      </c>
      <c r="B63" s="62"/>
      <c r="C63" s="62"/>
      <c r="D63" s="62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77</v>
      </c>
      <c r="C65" s="20" t="s">
        <v>95</v>
      </c>
      <c r="D65" s="20" t="s">
        <v>111</v>
      </c>
      <c r="E65" s="20" t="s">
        <v>26</v>
      </c>
      <c r="F65" s="20" t="s">
        <v>86</v>
      </c>
      <c r="G65" s="22">
        <v>167000</v>
      </c>
      <c r="H65" s="22">
        <v>27436.58</v>
      </c>
      <c r="I65" s="22">
        <v>25</v>
      </c>
      <c r="J65" s="22">
        <f>+G65*J12</f>
        <v>4792.8999999999996</v>
      </c>
      <c r="K65" s="22">
        <f>+G65*K12</f>
        <v>11856.999999999998</v>
      </c>
      <c r="L65" s="22">
        <v>780.6</v>
      </c>
      <c r="M65" s="22">
        <v>5076.8</v>
      </c>
      <c r="N65" s="22">
        <f>+G65*N12</f>
        <v>11840.300000000001</v>
      </c>
      <c r="O65" s="22">
        <f>4656.7-25</f>
        <v>4631.7</v>
      </c>
      <c r="P65" s="22">
        <f>J65+M65</f>
        <v>9869.7000000000007</v>
      </c>
      <c r="Q65" s="22">
        <f>+H65+I65+J65+M65+O65</f>
        <v>41962.98</v>
      </c>
      <c r="R65" s="22">
        <f>J65+M65</f>
        <v>9869.7000000000007</v>
      </c>
      <c r="S65" s="22">
        <f>G65-Q65</f>
        <v>125037.01999999999</v>
      </c>
      <c r="T65" s="34">
        <v>111</v>
      </c>
    </row>
    <row r="66" spans="1:20" s="12" customFormat="1" ht="28.5" x14ac:dyDescent="0.45">
      <c r="A66" s="36"/>
      <c r="B66" s="54" t="s">
        <v>103</v>
      </c>
      <c r="C66" s="21"/>
      <c r="D66" s="34"/>
      <c r="E66" s="34"/>
      <c r="F66" s="34"/>
      <c r="G66" s="29">
        <f>SUM(G14:G65)</f>
        <v>2497297.6399999997</v>
      </c>
      <c r="H66" s="29">
        <f t="shared" ref="H66:S66" si="18">SUM(H14:H65)</f>
        <v>321136.69</v>
      </c>
      <c r="I66" s="29">
        <f t="shared" si="18"/>
        <v>650</v>
      </c>
      <c r="J66" s="29">
        <f t="shared" si="18"/>
        <v>71672.449342000007</v>
      </c>
      <c r="K66" s="29">
        <f t="shared" si="18"/>
        <v>177308.12771999999</v>
      </c>
      <c r="L66" s="29">
        <f t="shared" si="18"/>
        <v>16948.800000000003</v>
      </c>
      <c r="M66" s="29">
        <f t="shared" si="18"/>
        <v>75211.006864000025</v>
      </c>
      <c r="N66" s="29">
        <f t="shared" si="18"/>
        <v>171331.45818799999</v>
      </c>
      <c r="O66" s="29">
        <f t="shared" si="18"/>
        <v>326211.05999999994</v>
      </c>
      <c r="P66" s="29">
        <f t="shared" si="18"/>
        <v>233654.94022400002</v>
      </c>
      <c r="Q66" s="29">
        <f t="shared" si="18"/>
        <v>794881.20620599994</v>
      </c>
      <c r="R66" s="29">
        <f t="shared" si="18"/>
        <v>336329.385908</v>
      </c>
      <c r="S66" s="29">
        <f t="shared" si="18"/>
        <v>1702416.433794</v>
      </c>
      <c r="T66" s="34" t="s">
        <v>119</v>
      </c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50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70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98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99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100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49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39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62</v>
      </c>
      <c r="G85" s="3" t="s">
        <v>63</v>
      </c>
      <c r="H85" s="3"/>
      <c r="I85" s="3"/>
      <c r="N85" s="64" t="s">
        <v>104</v>
      </c>
      <c r="O85" s="64"/>
      <c r="P85" s="64"/>
      <c r="Q85" s="64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64</v>
      </c>
      <c r="G87" s="3" t="s">
        <v>65</v>
      </c>
      <c r="H87" s="3"/>
      <c r="I87" s="3"/>
      <c r="N87" s="65" t="s">
        <v>67</v>
      </c>
      <c r="O87" s="65"/>
      <c r="P87" s="65"/>
      <c r="Q87" s="65"/>
      <c r="R87" s="65"/>
      <c r="S87" s="3"/>
    </row>
    <row r="88" spans="2:19" s="12" customFormat="1" ht="33.75" x14ac:dyDescent="0.5">
      <c r="B88" s="56" t="s">
        <v>120</v>
      </c>
      <c r="G88" s="63" t="s">
        <v>88</v>
      </c>
      <c r="H88" s="63"/>
      <c r="I88" s="63"/>
      <c r="N88" s="58"/>
      <c r="O88" s="63" t="s">
        <v>96</v>
      </c>
      <c r="P88" s="63"/>
      <c r="Q88" s="63"/>
      <c r="R88" s="64"/>
      <c r="S88" s="64"/>
    </row>
    <row r="89" spans="2:19" s="12" customFormat="1" ht="33.75" x14ac:dyDescent="0.5">
      <c r="B89" s="57" t="s">
        <v>112</v>
      </c>
      <c r="G89" s="65" t="s">
        <v>66</v>
      </c>
      <c r="H89" s="65"/>
      <c r="I89" s="65"/>
      <c r="N89" s="65" t="s">
        <v>72</v>
      </c>
      <c r="O89" s="65"/>
      <c r="P89" s="65"/>
      <c r="Q89" s="65"/>
      <c r="R89" s="65"/>
      <c r="S89" s="3"/>
    </row>
    <row r="90" spans="2:19" s="12" customFormat="1" ht="28.5" x14ac:dyDescent="0.45"/>
  </sheetData>
  <autoFilter ref="A11:FV20" xr:uid="{00000000-0001-0000-0000-000000000000}"/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2025-09-08T19:47:56Z</cp:lastPrinted>
  <dcterms:created xsi:type="dcterms:W3CDTF">2017-03-16T20:18:07Z</dcterms:created>
  <dcterms:modified xsi:type="dcterms:W3CDTF">2025-09-08T20:11:44Z</dcterms:modified>
</cp:coreProperties>
</file>