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3 y 2024\FIJOS\2025\"/>
    </mc:Choice>
  </mc:AlternateContent>
  <xr:revisionPtr revIDLastSave="0" documentId="8_{13F70BFE-31F6-4D61-80D5-7526D7274D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5" i="1" l="1"/>
  <c r="R35" i="1" s="1"/>
  <c r="N35" i="1"/>
  <c r="S35" i="1"/>
  <c r="Q43" i="1"/>
  <c r="R43" i="1"/>
  <c r="S43" i="1"/>
  <c r="Q39" i="1"/>
  <c r="S39" i="1"/>
  <c r="R39" i="1"/>
  <c r="P39" i="1"/>
  <c r="O14" i="1"/>
  <c r="K20" i="1"/>
  <c r="R20" i="1" s="1"/>
  <c r="Q20" i="1"/>
  <c r="S20" i="1" s="1"/>
  <c r="P20" i="1"/>
  <c r="J65" i="1"/>
  <c r="N65" i="1"/>
  <c r="K65" i="1"/>
  <c r="N60" i="1"/>
  <c r="M60" i="1"/>
  <c r="K60" i="1"/>
  <c r="J60" i="1"/>
  <c r="N56" i="1"/>
  <c r="M56" i="1"/>
  <c r="K56" i="1"/>
  <c r="J56" i="1"/>
  <c r="M52" i="1"/>
  <c r="J52" i="1"/>
  <c r="N47" i="1"/>
  <c r="M47" i="1"/>
  <c r="N48" i="1"/>
  <c r="M48" i="1"/>
  <c r="K48" i="1"/>
  <c r="J48" i="1"/>
  <c r="K47" i="1"/>
  <c r="J47" i="1"/>
  <c r="N42" i="1"/>
  <c r="M42" i="1"/>
  <c r="K42" i="1"/>
  <c r="J42" i="1"/>
  <c r="N28" i="1"/>
  <c r="M28" i="1"/>
  <c r="K28" i="1"/>
  <c r="J28" i="1"/>
  <c r="M24" i="1"/>
  <c r="J24" i="1"/>
  <c r="M37" i="1"/>
  <c r="M32" i="1"/>
  <c r="Q32" i="1" s="1"/>
  <c r="S32" i="1" s="1"/>
  <c r="K38" i="1"/>
  <c r="K33" i="1"/>
  <c r="K34" i="1"/>
  <c r="K36" i="1"/>
  <c r="K37" i="1"/>
  <c r="K32" i="1"/>
  <c r="R32" i="1" s="1"/>
  <c r="P32" i="1"/>
  <c r="Q65" i="1" l="1"/>
  <c r="S65" i="1" s="1"/>
  <c r="Q36" i="1"/>
  <c r="Q14" i="1"/>
  <c r="R19" i="1"/>
  <c r="Q19" i="1"/>
  <c r="S19" i="1" s="1"/>
  <c r="P19" i="1"/>
  <c r="R48" i="1"/>
  <c r="O66" i="1"/>
  <c r="L66" i="1"/>
  <c r="I66" i="1"/>
  <c r="H66" i="1"/>
  <c r="G66" i="1"/>
  <c r="Q48" i="1" l="1"/>
  <c r="S48" i="1" s="1"/>
  <c r="Q42" i="1"/>
  <c r="Q52" i="1"/>
  <c r="Q17" i="1"/>
  <c r="R18" i="1"/>
  <c r="Q18" i="1"/>
  <c r="S18" i="1" s="1"/>
  <c r="P18" i="1"/>
  <c r="Q61" i="1"/>
  <c r="Q28" i="1"/>
  <c r="S28" i="1" s="1"/>
  <c r="P28" i="1"/>
  <c r="R16" i="1"/>
  <c r="Q16" i="1"/>
  <c r="S16" i="1" s="1"/>
  <c r="P16" i="1"/>
  <c r="R28" i="1" l="1"/>
  <c r="S17" i="1" l="1"/>
  <c r="P17" i="1" l="1"/>
  <c r="P38" i="1"/>
  <c r="P65" i="1"/>
  <c r="R38" i="1"/>
  <c r="Q38" i="1"/>
  <c r="S38" i="1" s="1"/>
  <c r="R65" i="1"/>
  <c r="S15" i="1" l="1"/>
  <c r="P15" i="1"/>
  <c r="N15" i="1"/>
  <c r="K15" i="1"/>
  <c r="R15" i="1" l="1"/>
  <c r="P42" i="1" l="1"/>
  <c r="S42" i="1"/>
  <c r="R42" i="1"/>
  <c r="P14" i="1"/>
  <c r="S14" i="1"/>
  <c r="K14" i="1"/>
  <c r="R17" i="1" l="1"/>
  <c r="R14" i="1"/>
  <c r="Q60" i="1" l="1"/>
  <c r="Q56" i="1"/>
  <c r="Q47" i="1"/>
  <c r="Q34" i="1"/>
  <c r="Q33" i="1"/>
  <c r="J37" i="1"/>
  <c r="N24" i="1"/>
  <c r="K24" i="1"/>
  <c r="Q24" i="1" l="1"/>
  <c r="S24" i="1" s="1"/>
  <c r="J66" i="1"/>
  <c r="Q37" i="1"/>
  <c r="M66" i="1" l="1"/>
  <c r="Q66" i="1"/>
  <c r="S37" i="1"/>
  <c r="R24" i="1" l="1"/>
  <c r="P24" i="1"/>
  <c r="P66" i="1" s="1"/>
  <c r="S60" i="1" l="1"/>
  <c r="S52" i="1"/>
  <c r="S47" i="1"/>
  <c r="S34" i="1"/>
  <c r="S56" i="1"/>
  <c r="S36" i="1"/>
  <c r="S61" i="1"/>
  <c r="K61" i="1"/>
  <c r="K52" i="1"/>
  <c r="N36" i="1"/>
  <c r="N61" i="1"/>
  <c r="N34" i="1"/>
  <c r="N52" i="1"/>
  <c r="N33" i="1"/>
  <c r="K66" i="1" l="1"/>
  <c r="N66" i="1"/>
  <c r="S33" i="1"/>
  <c r="S66" i="1" s="1"/>
  <c r="R33" i="1"/>
  <c r="R52" i="1"/>
  <c r="R61" i="1"/>
  <c r="R36" i="1"/>
  <c r="R34" i="1"/>
  <c r="R60" i="1"/>
  <c r="R47" i="1"/>
  <c r="R56" i="1"/>
  <c r="R66" i="1" l="1"/>
</calcChain>
</file>

<file path=xl/sharedStrings.xml><?xml version="1.0" encoding="utf-8"?>
<sst xmlns="http://schemas.openxmlformats.org/spreadsheetml/2006/main" count="195" uniqueCount="126">
  <si>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</si>
  <si>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</si>
  <si>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</si>
  <si>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</si>
  <si>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</si>
  <si>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</si>
  <si>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</si>
  <si>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</si>
  <si>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</si>
  <si>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</si>
  <si>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</si>
  <si>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</si>
  <si>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</si>
  <si>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</si>
  <si>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</si>
  <si>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</si>
  <si>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</si>
  <si>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</si>
  <si>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</si>
  <si>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</si>
  <si>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</si>
  <si>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</si>
  <si>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</si>
  <si>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</si>
  <si>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</si>
  <si>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</si>
  <si>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</si>
  <si>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</si>
  <si>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</si>
  <si>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</si>
  <si>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</si>
  <si>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</si>
  <si>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</si>
  <si>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Conserje</t>
  </si>
  <si>
    <t>José  de los Angeles Cepeda</t>
  </si>
  <si>
    <t>Chofer</t>
  </si>
  <si>
    <t>Nicla Mariel Valera Castillo</t>
  </si>
  <si>
    <t>Anafranc de los Santos Arias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</si>
  <si>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</si>
  <si>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</si>
  <si>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</si>
  <si>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</si>
  <si>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</si>
  <si>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</si>
  <si>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Depto. Protección MA y RRNN</t>
  </si>
  <si>
    <t>Enc. Depto. Protección MA y RRNN</t>
  </si>
  <si>
    <t>(1.2%) (*)</t>
  </si>
  <si>
    <t>Luis Guillermo Peña Diaz</t>
  </si>
  <si>
    <t>Soporte Informatico</t>
  </si>
  <si>
    <t>Mayra Martinez Romero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</si>
  <si>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</si>
  <si>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</si>
  <si>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</si>
  <si>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</si>
  <si>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</si>
  <si>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</si>
  <si>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</si>
  <si>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</si>
  <si>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</si>
  <si>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</si>
  <si>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</si>
  <si>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</si>
  <si>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</si>
  <si>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</si>
  <si>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</si>
  <si>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</si>
  <si>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</si>
  <si>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</si>
  <si>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</si>
  <si>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</si>
  <si>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</si>
  <si>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</si>
  <si>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</si>
  <si>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</si>
  <si>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</si>
  <si>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 xml:space="preserve">De Libre Nombramiento y Remosión </t>
  </si>
  <si>
    <t>Directora Ejecutiva</t>
  </si>
  <si>
    <t>Ana Maria Barcelo Larocca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</si>
  <si>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</si>
  <si>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</si>
  <si>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</si>
  <si>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</si>
  <si>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</si>
  <si>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</si>
  <si>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</si>
  <si>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</si>
  <si>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</si>
  <si>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</si>
  <si>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</si>
  <si>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</si>
  <si>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</si>
  <si>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</si>
  <si>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</si>
  <si>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</si>
  <si>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</si>
  <si>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</si>
  <si>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</si>
  <si>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</si>
  <si>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</si>
  <si>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Dirección Técnica</t>
  </si>
  <si>
    <t>Dra. Ana María Barceló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</si>
  <si>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</si>
  <si>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</si>
  <si>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</si>
  <si>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</si>
  <si>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</si>
  <si>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</si>
  <si>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</si>
  <si>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</si>
  <si>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</si>
  <si>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</si>
  <si>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</si>
  <si>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Encargada</t>
  </si>
  <si>
    <t>Técnico Recursos Humanos</t>
  </si>
  <si>
    <t>Técnico Administrativo</t>
  </si>
  <si>
    <t>Enc. División</t>
  </si>
  <si>
    <t>Directora Técnica</t>
  </si>
  <si>
    <t xml:space="preserve">Técnico Administrativo </t>
  </si>
  <si>
    <t>Técnico de Contabilidad</t>
  </si>
  <si>
    <t>Terina Lisbeth Feliz Lockhart</t>
  </si>
  <si>
    <t>Rosa Cabral</t>
  </si>
  <si>
    <t>Analista</t>
  </si>
  <si>
    <t>Auxiliar Administrativo I</t>
  </si>
  <si>
    <t>Jose Bienvenido Carvajal</t>
  </si>
  <si>
    <t>CERTIFICO QUE ESTA NOMINA DE PAGO QUE CONSTA DE  **2** HOJAS, ESTA CORRECTA Y COMPLETA Y QUE LAS PERSONAS ENUMERADAS EN LA MISMA SON LAS QUE AL 25 DE DICIEMBRE  2024 FIGURAN EN LOS RECORD DE PERSONAL.</t>
  </si>
  <si>
    <t>NOMINA SUELDOS CORRESPONDIENTE A ENERO 2025: EMPLEADOS FIJOS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</si>
</sst>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2" applyFont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/>
    <xf numFmtId="166" fontId="12" fillId="0" borderId="0" xfId="2" applyNumberFormat="1" applyFont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/>
    <xf numFmtId="2" fontId="12" fillId="0" borderId="1" xfId="0" applyNumberFormat="1" applyFont="1" applyBorder="1"/>
    <xf numFmtId="0" fontId="9" fillId="0" borderId="1" xfId="2" applyFont="1" applyBorder="1" applyAlignment="1">
      <alignment horizontal="center"/>
    </xf>
    <xf numFmtId="43" fontId="12" fillId="0" borderId="1" xfId="1" applyFont="1" applyBorder="1" applyAlignment="1">
      <alignment horizontal="right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690562</xdr:colOff>
      <xdr:row>0</xdr:row>
      <xdr:rowOff>190500</xdr:rowOff>
    </xdr:from>
    <xdr:to>
      <xdr:col>1</xdr:col>
      <xdr:colOff>2952750</xdr:colOff>
      <xdr:row>4</xdr:row>
      <xdr:rowOff>166688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562" y="190500"/>
          <a:ext cx="3667126" cy="18811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13" activePane="bottomLeft" state="frozen"/>
      <selection pane="bottomLeft" activeCell="J69" sqref="J69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2" spans="1:20" ht="61.5" x14ac:dyDescent="0.9">
      <c r="A2" s="64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3" t="s">
        <v>125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5" t="s">
        <v>3</v>
      </c>
      <c r="N10" s="66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54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89</v>
      </c>
      <c r="G11" s="69" t="s">
        <v>42</v>
      </c>
      <c r="H11" s="13" t="s">
        <v>10</v>
      </c>
      <c r="I11" s="68" t="s">
        <v>70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68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69"/>
      <c r="H12" s="16" t="s">
        <v>21</v>
      </c>
      <c r="I12" s="68"/>
      <c r="J12" s="17">
        <v>2.87E-2</v>
      </c>
      <c r="K12" s="17">
        <v>7.0999999999999994E-2</v>
      </c>
      <c r="L12" s="17" t="s">
        <v>46</v>
      </c>
      <c r="M12" s="17">
        <v>3.04E-2</v>
      </c>
      <c r="N12" s="17">
        <v>7.0900000000000005E-2</v>
      </c>
      <c r="O12" s="13" t="s">
        <v>22</v>
      </c>
      <c r="P12" s="68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0" t="s">
        <v>39</v>
      </c>
      <c r="C13" s="71"/>
      <c r="D13" s="72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77</v>
      </c>
      <c r="C14" s="20" t="s">
        <v>39</v>
      </c>
      <c r="D14" s="20" t="s">
        <v>78</v>
      </c>
      <c r="E14" s="20" t="s">
        <v>27</v>
      </c>
      <c r="F14" s="20" t="s">
        <v>90</v>
      </c>
      <c r="G14" s="29">
        <v>240000</v>
      </c>
      <c r="H14" s="23">
        <v>45390.080000000002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5883.16</v>
      </c>
      <c r="N14" s="24">
        <v>11530.11</v>
      </c>
      <c r="O14" s="24">
        <f>200+6018.77</f>
        <v>6218.77</v>
      </c>
      <c r="P14" s="24">
        <f t="shared" ref="P14:P20" si="0">J14+M14</f>
        <v>12771.16</v>
      </c>
      <c r="Q14" s="25">
        <f>+H14+I14+J14+M14+O14</f>
        <v>64405.010000000009</v>
      </c>
      <c r="R14" s="23">
        <f>K14+N14</f>
        <v>28570.11</v>
      </c>
      <c r="S14" s="31">
        <f>G14-Q14</f>
        <v>175594.99</v>
      </c>
      <c r="T14" s="26">
        <v>111</v>
      </c>
    </row>
    <row r="15" spans="1:20" s="12" customFormat="1" ht="27" customHeight="1" x14ac:dyDescent="0.45">
      <c r="A15" s="20">
        <v>2</v>
      </c>
      <c r="B15" s="26" t="s">
        <v>79</v>
      </c>
      <c r="C15" s="20" t="s">
        <v>39</v>
      </c>
      <c r="D15" s="20" t="s">
        <v>80</v>
      </c>
      <c r="E15" s="20" t="s">
        <v>75</v>
      </c>
      <c r="F15" s="20" t="s">
        <v>91</v>
      </c>
      <c r="G15" s="29">
        <v>131951.16</v>
      </c>
      <c r="H15" s="24">
        <v>19621.080000000002</v>
      </c>
      <c r="I15" s="24">
        <v>25</v>
      </c>
      <c r="J15" s="24">
        <v>3787</v>
      </c>
      <c r="K15" s="22">
        <f>G15*K12</f>
        <v>9368.5323599999992</v>
      </c>
      <c r="L15" s="24">
        <v>780.6</v>
      </c>
      <c r="M15" s="24">
        <v>4011.32</v>
      </c>
      <c r="N15" s="27">
        <f>G15*N12</f>
        <v>9355.3372440000003</v>
      </c>
      <c r="O15" s="24">
        <v>225</v>
      </c>
      <c r="P15" s="24">
        <f t="shared" si="0"/>
        <v>7798.32</v>
      </c>
      <c r="Q15" s="25">
        <v>27644.400000000001</v>
      </c>
      <c r="R15" s="23">
        <f>K15+L15+N15</f>
        <v>19504.469603999998</v>
      </c>
      <c r="S15" s="31">
        <f>G15-Q15</f>
        <v>104306.76000000001</v>
      </c>
      <c r="T15" s="26">
        <v>111</v>
      </c>
    </row>
    <row r="16" spans="1:20" s="12" customFormat="1" ht="27" customHeight="1" x14ac:dyDescent="0.45">
      <c r="A16" s="20">
        <v>3</v>
      </c>
      <c r="B16" s="21" t="s">
        <v>86</v>
      </c>
      <c r="C16" s="20" t="s">
        <v>39</v>
      </c>
      <c r="D16" s="20" t="s">
        <v>80</v>
      </c>
      <c r="E16" s="20" t="s">
        <v>75</v>
      </c>
      <c r="F16" s="20" t="s">
        <v>91</v>
      </c>
      <c r="G16" s="29">
        <v>132000</v>
      </c>
      <c r="H16" s="24">
        <v>19632.57</v>
      </c>
      <c r="I16" s="24">
        <v>25</v>
      </c>
      <c r="J16" s="24">
        <v>3788.4</v>
      </c>
      <c r="K16" s="22">
        <v>9372</v>
      </c>
      <c r="L16" s="24">
        <v>780.6</v>
      </c>
      <c r="M16" s="24">
        <v>4012.8</v>
      </c>
      <c r="N16" s="24">
        <v>9358.7999999999993</v>
      </c>
      <c r="O16" s="24">
        <v>2084.75</v>
      </c>
      <c r="P16" s="24">
        <f t="shared" si="0"/>
        <v>7801.2000000000007</v>
      </c>
      <c r="Q16" s="25">
        <f>+H16+J16+M16+O16</f>
        <v>29518.52</v>
      </c>
      <c r="R16" s="23">
        <f t="shared" ref="R16" si="1">K16+N16</f>
        <v>18730.8</v>
      </c>
      <c r="S16" s="31">
        <f t="shared" ref="S16" si="2">G16-Q16</f>
        <v>102481.48</v>
      </c>
      <c r="T16" s="26">
        <v>111</v>
      </c>
    </row>
    <row r="17" spans="1:178" s="12" customFormat="1" ht="27" customHeight="1" x14ac:dyDescent="0.45">
      <c r="A17" s="20">
        <v>4</v>
      </c>
      <c r="B17" s="26" t="s">
        <v>85</v>
      </c>
      <c r="C17" s="20" t="s">
        <v>39</v>
      </c>
      <c r="D17" s="20" t="s">
        <v>43</v>
      </c>
      <c r="E17" s="20" t="s">
        <v>75</v>
      </c>
      <c r="F17" s="20" t="s">
        <v>91</v>
      </c>
      <c r="G17" s="29">
        <v>131951.16</v>
      </c>
      <c r="H17" s="24">
        <v>19192.21</v>
      </c>
      <c r="I17" s="24">
        <v>25</v>
      </c>
      <c r="J17" s="24">
        <v>3787</v>
      </c>
      <c r="K17" s="22">
        <v>9368.5300000000007</v>
      </c>
      <c r="L17" s="24">
        <v>780.6</v>
      </c>
      <c r="M17" s="24">
        <v>4011.32</v>
      </c>
      <c r="N17" s="24">
        <v>9355.34</v>
      </c>
      <c r="O17" s="24">
        <v>14966.98</v>
      </c>
      <c r="P17" s="24">
        <f t="shared" si="0"/>
        <v>7798.32</v>
      </c>
      <c r="Q17" s="25">
        <f>+H17+J17+M17+O17</f>
        <v>41957.509999999995</v>
      </c>
      <c r="R17" s="23">
        <f>K17+N17</f>
        <v>18723.870000000003</v>
      </c>
      <c r="S17" s="31">
        <f t="shared" ref="S17:S20" si="3">G17-Q17</f>
        <v>89993.650000000009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87</v>
      </c>
      <c r="C18" s="20" t="s">
        <v>39</v>
      </c>
      <c r="D18" s="20" t="s">
        <v>88</v>
      </c>
      <c r="E18" s="20" t="s">
        <v>75</v>
      </c>
      <c r="F18" s="20" t="s">
        <v>90</v>
      </c>
      <c r="G18" s="29">
        <v>70000</v>
      </c>
      <c r="H18" s="24">
        <v>5368.48</v>
      </c>
      <c r="I18" s="24">
        <v>25</v>
      </c>
      <c r="J18" s="24">
        <v>2009</v>
      </c>
      <c r="K18" s="22">
        <v>4970</v>
      </c>
      <c r="L18" s="24">
        <v>780.6</v>
      </c>
      <c r="M18" s="24">
        <v>2128</v>
      </c>
      <c r="N18" s="24">
        <v>4963</v>
      </c>
      <c r="O18" s="24">
        <v>2084.75</v>
      </c>
      <c r="P18" s="24">
        <f t="shared" si="0"/>
        <v>4137</v>
      </c>
      <c r="Q18" s="25">
        <f>+H18+J18+M18+O18</f>
        <v>11590.23</v>
      </c>
      <c r="R18" s="23">
        <f>K18+N18</f>
        <v>9933</v>
      </c>
      <c r="S18" s="31">
        <f t="shared" si="3"/>
        <v>58409.770000000004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109</v>
      </c>
      <c r="C19" s="20" t="s">
        <v>39</v>
      </c>
      <c r="D19" s="20" t="s">
        <v>80</v>
      </c>
      <c r="E19" s="20" t="s">
        <v>75</v>
      </c>
      <c r="F19" s="20" t="s">
        <v>90</v>
      </c>
      <c r="G19" s="29">
        <v>131951.16</v>
      </c>
      <c r="H19" s="24">
        <v>19621.080000000002</v>
      </c>
      <c r="I19" s="24">
        <v>25</v>
      </c>
      <c r="J19" s="24">
        <v>3787</v>
      </c>
      <c r="K19" s="22">
        <v>9368.5300000000007</v>
      </c>
      <c r="L19" s="24">
        <v>780.6</v>
      </c>
      <c r="M19" s="24">
        <v>4011.32</v>
      </c>
      <c r="N19" s="24">
        <v>9355.34</v>
      </c>
      <c r="O19" s="24">
        <v>2375.65</v>
      </c>
      <c r="P19" s="24">
        <f t="shared" si="0"/>
        <v>7798.32</v>
      </c>
      <c r="Q19" s="25">
        <f>+H19+J19+M19+O19</f>
        <v>29795.050000000003</v>
      </c>
      <c r="R19" s="23">
        <f>K19+N19</f>
        <v>18723.870000000003</v>
      </c>
      <c r="S19" s="31">
        <f t="shared" si="3"/>
        <v>102156.11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84</v>
      </c>
      <c r="C20" s="20" t="s">
        <v>39</v>
      </c>
      <c r="D20" s="20" t="s">
        <v>83</v>
      </c>
      <c r="E20" s="20" t="s">
        <v>27</v>
      </c>
      <c r="F20" s="20" t="s">
        <v>90</v>
      </c>
      <c r="G20" s="29">
        <v>40000</v>
      </c>
      <c r="H20" s="24">
        <v>442.65</v>
      </c>
      <c r="I20" s="24">
        <v>25</v>
      </c>
      <c r="J20" s="24">
        <v>1148</v>
      </c>
      <c r="K20" s="22">
        <f>+G20*K12</f>
        <v>2839.9999999999995</v>
      </c>
      <c r="L20" s="61">
        <v>480</v>
      </c>
      <c r="M20" s="23">
        <v>1216</v>
      </c>
      <c r="N20" s="24">
        <v>2836</v>
      </c>
      <c r="O20" s="24">
        <v>5804.26</v>
      </c>
      <c r="P20" s="24">
        <f t="shared" si="0"/>
        <v>2364</v>
      </c>
      <c r="Q20" s="25">
        <f>+H20+J20+M20+O20</f>
        <v>8610.91</v>
      </c>
      <c r="R20" s="23">
        <f t="shared" ref="R20" si="4">K20+N20</f>
        <v>5676</v>
      </c>
      <c r="S20" s="31">
        <f t="shared" si="3"/>
        <v>31389.09</v>
      </c>
      <c r="T20" s="26">
        <v>111</v>
      </c>
    </row>
    <row r="21" spans="1:178" s="12" customFormat="1" ht="27" customHeight="1" x14ac:dyDescent="0.45">
      <c r="A21" s="20"/>
      <c r="B21" s="26"/>
      <c r="C21" s="20"/>
      <c r="D21" s="20"/>
      <c r="E21" s="20"/>
      <c r="F21" s="20"/>
      <c r="G21" s="22"/>
      <c r="H21" s="24"/>
      <c r="I21" s="24"/>
      <c r="J21" s="24"/>
      <c r="K21" s="22"/>
      <c r="L21" s="22"/>
      <c r="M21" s="23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7" t="s">
        <v>93</v>
      </c>
      <c r="B22" s="67"/>
      <c r="C22" s="67"/>
      <c r="D22" s="67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47</v>
      </c>
      <c r="C24" s="20" t="s">
        <v>106</v>
      </c>
      <c r="D24" s="20" t="s">
        <v>48</v>
      </c>
      <c r="E24" s="20" t="s">
        <v>27</v>
      </c>
      <c r="F24" s="20" t="s">
        <v>91</v>
      </c>
      <c r="G24" s="29">
        <v>50000</v>
      </c>
      <c r="H24" s="24">
        <v>1854</v>
      </c>
      <c r="I24" s="24">
        <v>25</v>
      </c>
      <c r="J24" s="24">
        <f>+G24*J12</f>
        <v>1435</v>
      </c>
      <c r="K24" s="22">
        <f>+G24*K12</f>
        <v>3549.9999999999995</v>
      </c>
      <c r="L24" s="24">
        <v>540</v>
      </c>
      <c r="M24" s="27">
        <f>+G24*M12</f>
        <v>1520</v>
      </c>
      <c r="N24" s="24">
        <f>+G24*N12</f>
        <v>3545.0000000000005</v>
      </c>
      <c r="O24" s="24">
        <v>17760.86</v>
      </c>
      <c r="P24" s="24">
        <f>J24+L24</f>
        <v>1975</v>
      </c>
      <c r="Q24" s="25">
        <f>+H24+J24+M24+O24</f>
        <v>22569.86</v>
      </c>
      <c r="R24" s="23">
        <f>J24+M24</f>
        <v>2955</v>
      </c>
      <c r="S24" s="31">
        <f>+G24-Q24</f>
        <v>27430.14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7" t="s">
        <v>94</v>
      </c>
      <c r="B26" s="67"/>
      <c r="C26" s="67"/>
      <c r="D26" s="67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60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38</v>
      </c>
      <c r="C28" s="20" t="s">
        <v>56</v>
      </c>
      <c r="D28" s="20" t="s">
        <v>113</v>
      </c>
      <c r="E28" s="20" t="s">
        <v>27</v>
      </c>
      <c r="F28" s="20" t="s">
        <v>90</v>
      </c>
      <c r="G28" s="29">
        <v>50000</v>
      </c>
      <c r="H28" s="24">
        <v>1854</v>
      </c>
      <c r="I28" s="24">
        <v>25</v>
      </c>
      <c r="J28" s="24">
        <f>+G28*J12</f>
        <v>1435</v>
      </c>
      <c r="K28" s="22">
        <f>+G28*K12</f>
        <v>3549.9999999999995</v>
      </c>
      <c r="L28" s="24">
        <v>540</v>
      </c>
      <c r="M28" s="23">
        <f>+G28*M12</f>
        <v>1520</v>
      </c>
      <c r="N28" s="24">
        <f>+G28*N12</f>
        <v>3545.0000000000005</v>
      </c>
      <c r="O28" s="24">
        <v>15023.76</v>
      </c>
      <c r="P28" s="24">
        <f>J28+M28</f>
        <v>2955</v>
      </c>
      <c r="Q28" s="25">
        <f>+H28+J28+M28+O28</f>
        <v>19832.760000000002</v>
      </c>
      <c r="R28" s="23">
        <f>K28+N28</f>
        <v>7095</v>
      </c>
      <c r="S28" s="31">
        <f>+G28-Q28</f>
        <v>30167.239999999998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7" t="s">
        <v>57</v>
      </c>
      <c r="B30" s="67"/>
      <c r="C30" s="67"/>
      <c r="D30" s="67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49</v>
      </c>
      <c r="C32" s="20" t="s">
        <v>55</v>
      </c>
      <c r="D32" s="20" t="s">
        <v>112</v>
      </c>
      <c r="E32" s="20" t="s">
        <v>75</v>
      </c>
      <c r="F32" s="20" t="s">
        <v>90</v>
      </c>
      <c r="G32" s="29">
        <v>137000</v>
      </c>
      <c r="H32" s="24">
        <v>20808.689999999999</v>
      </c>
      <c r="I32" s="24">
        <v>25</v>
      </c>
      <c r="J32" s="24">
        <v>3931.9</v>
      </c>
      <c r="K32" s="22">
        <f>+G32*K12</f>
        <v>9727</v>
      </c>
      <c r="L32" s="24">
        <v>780.6</v>
      </c>
      <c r="M32" s="24">
        <f>+G32*M12</f>
        <v>4164.8</v>
      </c>
      <c r="N32" s="27">
        <v>9713.2999999999993</v>
      </c>
      <c r="O32" s="24">
        <v>2216.4</v>
      </c>
      <c r="P32" s="24">
        <f>J32+L32</f>
        <v>4712.5</v>
      </c>
      <c r="Q32" s="25">
        <f>+H32+I32+J32+M32+O32</f>
        <v>31146.79</v>
      </c>
      <c r="R32" s="23">
        <f>K32+L32+N32</f>
        <v>20220.900000000001</v>
      </c>
      <c r="S32" s="31">
        <f>G32-Q32</f>
        <v>105853.20999999999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25</v>
      </c>
      <c r="C33" s="20" t="s">
        <v>55</v>
      </c>
      <c r="D33" s="20" t="s">
        <v>53</v>
      </c>
      <c r="E33" s="20" t="s">
        <v>26</v>
      </c>
      <c r="F33" s="20" t="s">
        <v>90</v>
      </c>
      <c r="G33" s="29">
        <v>75000</v>
      </c>
      <c r="H33" s="24">
        <v>5966.28</v>
      </c>
      <c r="I33" s="24">
        <v>25</v>
      </c>
      <c r="J33" s="24">
        <v>2152.5</v>
      </c>
      <c r="K33" s="22">
        <f>G33*K12</f>
        <v>5324.9999999999991</v>
      </c>
      <c r="L33" s="24">
        <v>780.6</v>
      </c>
      <c r="M33" s="24">
        <v>2280</v>
      </c>
      <c r="N33" s="24">
        <f>G33*N12</f>
        <v>5317.5</v>
      </c>
      <c r="O33" s="24">
        <v>16404.78</v>
      </c>
      <c r="P33" s="24">
        <v>13726.05</v>
      </c>
      <c r="Q33" s="25">
        <f>+H33+J33+M33+O33</f>
        <v>26803.559999999998</v>
      </c>
      <c r="R33" s="23">
        <f t="shared" ref="R33:R38" si="5">K33+N33</f>
        <v>10642.5</v>
      </c>
      <c r="S33" s="31">
        <f t="shared" ref="S33:S36" si="6">G33-Q33</f>
        <v>48196.44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32</v>
      </c>
      <c r="C34" s="20" t="s">
        <v>55</v>
      </c>
      <c r="D34" s="20" t="s">
        <v>118</v>
      </c>
      <c r="E34" s="20" t="s">
        <v>26</v>
      </c>
      <c r="F34" s="20" t="s">
        <v>90</v>
      </c>
      <c r="G34" s="29">
        <v>50000</v>
      </c>
      <c r="H34" s="24">
        <v>1596.65</v>
      </c>
      <c r="I34" s="24">
        <v>25</v>
      </c>
      <c r="J34" s="24">
        <v>1435</v>
      </c>
      <c r="K34" s="22">
        <f>G34*K12</f>
        <v>3549.9999999999995</v>
      </c>
      <c r="L34" s="24">
        <v>600</v>
      </c>
      <c r="M34" s="24">
        <v>1520</v>
      </c>
      <c r="N34" s="24">
        <f>G34*N12</f>
        <v>3545.0000000000005</v>
      </c>
      <c r="O34" s="24">
        <v>11764.84</v>
      </c>
      <c r="P34" s="24">
        <v>9044.4639999999999</v>
      </c>
      <c r="Q34" s="25">
        <f>+H34+J34+M34+O34</f>
        <v>16316.49</v>
      </c>
      <c r="R34" s="23">
        <f t="shared" si="5"/>
        <v>7095</v>
      </c>
      <c r="S34" s="31">
        <f t="shared" si="6"/>
        <v>33683.51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36</v>
      </c>
      <c r="C35" s="20" t="s">
        <v>55</v>
      </c>
      <c r="D35" s="20" t="s">
        <v>114</v>
      </c>
      <c r="E35" s="20" t="s">
        <v>26</v>
      </c>
      <c r="F35" s="20" t="s">
        <v>90</v>
      </c>
      <c r="G35" s="29">
        <v>50000</v>
      </c>
      <c r="H35" s="24">
        <v>1854</v>
      </c>
      <c r="I35" s="24">
        <v>25</v>
      </c>
      <c r="J35" s="24">
        <v>1435</v>
      </c>
      <c r="K35" s="22">
        <f>G35*K12</f>
        <v>3549.9999999999995</v>
      </c>
      <c r="L35" s="24">
        <v>480</v>
      </c>
      <c r="M35" s="23">
        <v>1520</v>
      </c>
      <c r="N35" s="24">
        <f>G35*N12</f>
        <v>3545.0000000000005</v>
      </c>
      <c r="O35" s="24">
        <v>3275.3</v>
      </c>
      <c r="P35" s="24">
        <v>6360</v>
      </c>
      <c r="Q35" s="25">
        <v>9066.81</v>
      </c>
      <c r="R35" s="23">
        <f t="shared" si="5"/>
        <v>7095</v>
      </c>
      <c r="S35" s="31">
        <f t="shared" si="6"/>
        <v>40933.19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37</v>
      </c>
      <c r="C36" s="20" t="s">
        <v>55</v>
      </c>
      <c r="D36" s="20" t="s">
        <v>122</v>
      </c>
      <c r="E36" s="20" t="s">
        <v>26</v>
      </c>
      <c r="F36" s="20" t="s">
        <v>90</v>
      </c>
      <c r="G36" s="29">
        <v>50000</v>
      </c>
      <c r="H36" s="24">
        <v>1596.68</v>
      </c>
      <c r="I36" s="24">
        <v>25</v>
      </c>
      <c r="J36" s="24">
        <v>1435</v>
      </c>
      <c r="K36" s="22">
        <f>G36*K12</f>
        <v>3549.9999999999995</v>
      </c>
      <c r="L36" s="24">
        <v>480</v>
      </c>
      <c r="M36" s="23">
        <v>1520</v>
      </c>
      <c r="N36" s="24">
        <f>G36*N12</f>
        <v>3545.0000000000005</v>
      </c>
      <c r="O36" s="24">
        <v>29423.58</v>
      </c>
      <c r="P36" s="24">
        <v>5300</v>
      </c>
      <c r="Q36" s="25">
        <f>+H36+J36+M36+O36</f>
        <v>33975.26</v>
      </c>
      <c r="R36" s="23">
        <f t="shared" si="5"/>
        <v>7095</v>
      </c>
      <c r="S36" s="31">
        <f t="shared" si="6"/>
        <v>16024.739999999998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71</v>
      </c>
      <c r="C37" s="20" t="s">
        <v>55</v>
      </c>
      <c r="D37" s="20" t="s">
        <v>35</v>
      </c>
      <c r="E37" s="20" t="s">
        <v>52</v>
      </c>
      <c r="F37" s="20" t="s">
        <v>91</v>
      </c>
      <c r="G37" s="29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9699.35</v>
      </c>
      <c r="P37" s="24">
        <v>4260</v>
      </c>
      <c r="Q37" s="25">
        <f>+J37+M37+O37</f>
        <v>10999.55</v>
      </c>
      <c r="R37" s="23">
        <v>3078</v>
      </c>
      <c r="S37" s="31">
        <f>G37-Q37</f>
        <v>11000.45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82</v>
      </c>
      <c r="C38" s="20" t="s">
        <v>55</v>
      </c>
      <c r="D38" s="20" t="s">
        <v>33</v>
      </c>
      <c r="E38" s="20" t="s">
        <v>52</v>
      </c>
      <c r="F38" s="20" t="s">
        <v>90</v>
      </c>
      <c r="G38" s="29">
        <v>21000</v>
      </c>
      <c r="H38" s="24">
        <v>0</v>
      </c>
      <c r="I38" s="24">
        <v>25</v>
      </c>
      <c r="J38" s="24">
        <v>602.70000000000005</v>
      </c>
      <c r="K38" s="22">
        <f>+G38*K12</f>
        <v>1490.9999999999998</v>
      </c>
      <c r="L38" s="22">
        <v>211.2</v>
      </c>
      <c r="M38" s="23">
        <v>638.4</v>
      </c>
      <c r="N38" s="24">
        <v>1247.8399999999999</v>
      </c>
      <c r="O38" s="24">
        <v>5134.16</v>
      </c>
      <c r="P38" s="24">
        <f t="shared" ref="P38" si="7">J38+M38</f>
        <v>1241.0999999999999</v>
      </c>
      <c r="Q38" s="25">
        <f t="shared" ref="Q38" si="8">+J38+M38+O38</f>
        <v>6375.26</v>
      </c>
      <c r="R38" s="23">
        <f t="shared" si="5"/>
        <v>2738.8399999999997</v>
      </c>
      <c r="S38" s="31">
        <f t="shared" ref="S38" si="9">G38-Q38</f>
        <v>14624.74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120</v>
      </c>
      <c r="C39" s="20" t="s">
        <v>55</v>
      </c>
      <c r="D39" s="20" t="s">
        <v>33</v>
      </c>
      <c r="E39" s="20" t="s">
        <v>52</v>
      </c>
      <c r="F39" s="20" t="s">
        <v>90</v>
      </c>
      <c r="G39" s="29">
        <v>17000</v>
      </c>
      <c r="H39" s="24">
        <v>0</v>
      </c>
      <c r="I39" s="24">
        <v>25</v>
      </c>
      <c r="J39" s="24">
        <v>487.9</v>
      </c>
      <c r="K39" s="22">
        <v>1207</v>
      </c>
      <c r="L39" s="24">
        <v>204</v>
      </c>
      <c r="M39" s="23">
        <v>516.79999999999995</v>
      </c>
      <c r="N39" s="24">
        <v>1205.3</v>
      </c>
      <c r="O39" s="24">
        <v>200</v>
      </c>
      <c r="P39" s="24">
        <f t="shared" ref="P39" si="10">J39+M39</f>
        <v>1004.6999999999999</v>
      </c>
      <c r="Q39" s="25">
        <f>+J39+M39+O39+25</f>
        <v>1229.6999999999998</v>
      </c>
      <c r="R39" s="23">
        <f t="shared" ref="R39" si="11">K39+N39</f>
        <v>2412.3000000000002</v>
      </c>
      <c r="S39" s="31">
        <f t="shared" ref="S39" si="12">G39-Q39</f>
        <v>15770.3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7" t="s">
        <v>95</v>
      </c>
      <c r="B41" s="67"/>
      <c r="C41" s="67"/>
      <c r="D41" s="67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105</v>
      </c>
      <c r="C42" s="20" t="s">
        <v>98</v>
      </c>
      <c r="D42" s="20" t="s">
        <v>115</v>
      </c>
      <c r="E42" s="20" t="s">
        <v>75</v>
      </c>
      <c r="F42" s="20" t="s">
        <v>91</v>
      </c>
      <c r="G42" s="29">
        <v>132426.16</v>
      </c>
      <c r="H42" s="24">
        <v>19303.95</v>
      </c>
      <c r="I42" s="24">
        <v>25</v>
      </c>
      <c r="J42" s="24">
        <f>+G42*J12</f>
        <v>3800.6307919999999</v>
      </c>
      <c r="K42" s="22">
        <f>+G42*K12</f>
        <v>9402.2573599999996</v>
      </c>
      <c r="L42" s="24">
        <v>780.6</v>
      </c>
      <c r="M42" s="24">
        <f>+G42*M12</f>
        <v>4025.7552639999999</v>
      </c>
      <c r="N42" s="24">
        <f>+G42*N12</f>
        <v>9389.0147440000001</v>
      </c>
      <c r="O42" s="24">
        <v>10816.62</v>
      </c>
      <c r="P42" s="24">
        <f>J42+M42</f>
        <v>7826.3860559999994</v>
      </c>
      <c r="Q42" s="25">
        <f>+H42+J42+M42+O42</f>
        <v>37946.956056000003</v>
      </c>
      <c r="R42" s="23">
        <f>K42+N42</f>
        <v>18791.272104</v>
      </c>
      <c r="S42" s="31">
        <f>G42-Q42</f>
        <v>94479.203944000008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119</v>
      </c>
      <c r="C43" s="20" t="s">
        <v>98</v>
      </c>
      <c r="D43" s="20" t="s">
        <v>121</v>
      </c>
      <c r="E43" s="20" t="s">
        <v>26</v>
      </c>
      <c r="F43" s="20" t="s">
        <v>90</v>
      </c>
      <c r="G43" s="29">
        <v>55000</v>
      </c>
      <c r="H43" s="24">
        <v>2559.6799999999998</v>
      </c>
      <c r="I43" s="24">
        <v>25</v>
      </c>
      <c r="J43" s="24">
        <v>1578.5</v>
      </c>
      <c r="K43" s="22">
        <v>3905</v>
      </c>
      <c r="L43" s="24">
        <v>660</v>
      </c>
      <c r="M43" s="24">
        <v>1672</v>
      </c>
      <c r="N43" s="24">
        <v>3899.5</v>
      </c>
      <c r="O43" s="24">
        <v>200</v>
      </c>
      <c r="P43" s="24">
        <v>9044.4639999999999</v>
      </c>
      <c r="Q43" s="25">
        <f>+H43+J43+M43+O43+25</f>
        <v>6035.18</v>
      </c>
      <c r="R43" s="23">
        <f t="shared" ref="R43" si="13">K43+N43</f>
        <v>7804.5</v>
      </c>
      <c r="S43" s="31">
        <f t="shared" ref="S43" si="14">G43-Q43</f>
        <v>48964.82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7" t="s">
        <v>61</v>
      </c>
      <c r="B45" s="67"/>
      <c r="C45" s="67"/>
      <c r="D45" s="67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58</v>
      </c>
      <c r="C47" s="20" t="s">
        <v>41</v>
      </c>
      <c r="D47" s="20" t="s">
        <v>41</v>
      </c>
      <c r="E47" s="20" t="s">
        <v>26</v>
      </c>
      <c r="F47" s="20" t="s">
        <v>91</v>
      </c>
      <c r="G47" s="29">
        <v>137000</v>
      </c>
      <c r="H47" s="24">
        <v>20808.689999999999</v>
      </c>
      <c r="I47" s="24">
        <v>25</v>
      </c>
      <c r="J47" s="24">
        <f>+G47*J12</f>
        <v>3931.9</v>
      </c>
      <c r="K47" s="22">
        <f>+G47*K12</f>
        <v>9727</v>
      </c>
      <c r="L47" s="24">
        <v>780.6</v>
      </c>
      <c r="M47" s="24">
        <f>+G47*M12</f>
        <v>4164.8</v>
      </c>
      <c r="N47" s="24">
        <f>+G47*N12</f>
        <v>9713.3000000000011</v>
      </c>
      <c r="O47" s="24">
        <v>72316.600000000006</v>
      </c>
      <c r="P47" s="24">
        <v>20588.750791999999</v>
      </c>
      <c r="Q47" s="25">
        <f>+H47+J47+M47+O47</f>
        <v>101221.99</v>
      </c>
      <c r="R47" s="23">
        <f>K47+N47</f>
        <v>19440.300000000003</v>
      </c>
      <c r="S47" s="31">
        <f>G47-Q47</f>
        <v>35778.009999999995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101</v>
      </c>
      <c r="D48" s="20" t="s">
        <v>31</v>
      </c>
      <c r="E48" s="20" t="s">
        <v>26</v>
      </c>
      <c r="F48" s="20" t="s">
        <v>90</v>
      </c>
      <c r="G48" s="29">
        <v>102866.5</v>
      </c>
      <c r="H48" s="24">
        <v>12779.64</v>
      </c>
      <c r="I48" s="24">
        <v>25</v>
      </c>
      <c r="J48" s="24">
        <f>+G48*J12</f>
        <v>2952.2685499999998</v>
      </c>
      <c r="K48" s="22">
        <f>+G48*K12</f>
        <v>7303.5214999999989</v>
      </c>
      <c r="L48" s="24">
        <v>780.6</v>
      </c>
      <c r="M48" s="24">
        <f>+G48*M12</f>
        <v>3127.1415999999999</v>
      </c>
      <c r="N48" s="24">
        <f>+G48*N12</f>
        <v>7293.2348500000007</v>
      </c>
      <c r="O48" s="24">
        <v>11386.32</v>
      </c>
      <c r="P48" s="24">
        <v>13401.136500000001</v>
      </c>
      <c r="Q48" s="25">
        <f>+H48+J48+M48+O48</f>
        <v>30245.370149999999</v>
      </c>
      <c r="R48" s="23">
        <f>K48+N48</f>
        <v>14596.75635</v>
      </c>
      <c r="S48" s="31">
        <f>G48-Q48</f>
        <v>72621.129849999998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76" t="s">
        <v>73</v>
      </c>
      <c r="B50" s="76"/>
      <c r="C50" s="76"/>
      <c r="D50" s="76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44</v>
      </c>
      <c r="D52" s="20" t="s">
        <v>45</v>
      </c>
      <c r="E52" s="20" t="s">
        <v>27</v>
      </c>
      <c r="F52" s="20" t="s">
        <v>91</v>
      </c>
      <c r="G52" s="29">
        <v>137000</v>
      </c>
      <c r="H52" s="24">
        <v>20808.689999999999</v>
      </c>
      <c r="I52" s="24">
        <v>25</v>
      </c>
      <c r="J52" s="24">
        <f>+G52*J12</f>
        <v>3931.9</v>
      </c>
      <c r="K52" s="22">
        <f>G52*K12</f>
        <v>9727</v>
      </c>
      <c r="L52" s="24">
        <v>780.6</v>
      </c>
      <c r="M52" s="24">
        <f>+G52*M12</f>
        <v>4164.8</v>
      </c>
      <c r="N52" s="24">
        <f>G52*N12</f>
        <v>9713.3000000000011</v>
      </c>
      <c r="O52" s="24">
        <v>10187.700000000001</v>
      </c>
      <c r="P52" s="24">
        <v>20588.750791999999</v>
      </c>
      <c r="Q52" s="25">
        <f t="shared" ref="Q52" si="15">+H52+J52+M52+O52</f>
        <v>39093.089999999997</v>
      </c>
      <c r="R52" s="23">
        <f t="shared" ref="R52" si="16">K52+N52</f>
        <v>19440.300000000003</v>
      </c>
      <c r="S52" s="31">
        <f t="shared" ref="S52" si="17">G52-Q52</f>
        <v>97906.91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76" t="s">
        <v>59</v>
      </c>
      <c r="B54" s="76"/>
      <c r="C54" s="76"/>
      <c r="D54" s="76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34</v>
      </c>
      <c r="C56" s="20" t="s">
        <v>62</v>
      </c>
      <c r="D56" s="37" t="s">
        <v>60</v>
      </c>
      <c r="E56" s="20" t="s">
        <v>27</v>
      </c>
      <c r="F56" s="20" t="s">
        <v>91</v>
      </c>
      <c r="G56" s="29">
        <v>137000</v>
      </c>
      <c r="H56" s="24">
        <v>20808.689999999999</v>
      </c>
      <c r="I56" s="24">
        <v>25</v>
      </c>
      <c r="J56" s="24">
        <f>+G56*J12</f>
        <v>3931.9</v>
      </c>
      <c r="K56" s="22">
        <f>+G56*K12</f>
        <v>9727</v>
      </c>
      <c r="L56" s="24">
        <v>780.6</v>
      </c>
      <c r="M56" s="24">
        <f>+G56*M12</f>
        <v>4164.8</v>
      </c>
      <c r="N56" s="24">
        <f>+G56*N12</f>
        <v>9713.3000000000011</v>
      </c>
      <c r="O56" s="24">
        <v>1414.14</v>
      </c>
      <c r="P56" s="24">
        <v>20588.750791999999</v>
      </c>
      <c r="Q56" s="25">
        <f>+H56+J56+M56+O56</f>
        <v>30319.53</v>
      </c>
      <c r="R56" s="23">
        <f>K56+N56</f>
        <v>19440.300000000003</v>
      </c>
      <c r="S56" s="31">
        <f>G56-Q56</f>
        <v>106680.47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76" t="s">
        <v>96</v>
      </c>
      <c r="B58" s="76"/>
      <c r="C58" s="76"/>
      <c r="D58" s="76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111</v>
      </c>
      <c r="D60" s="20" t="s">
        <v>110</v>
      </c>
      <c r="E60" s="20" t="s">
        <v>26</v>
      </c>
      <c r="F60" s="20" t="s">
        <v>91</v>
      </c>
      <c r="G60" s="29">
        <v>137000</v>
      </c>
      <c r="H60" s="24">
        <v>20808.689999999999</v>
      </c>
      <c r="I60" s="24">
        <v>25</v>
      </c>
      <c r="J60" s="24">
        <f>+G60*J12</f>
        <v>3931.9</v>
      </c>
      <c r="K60" s="22">
        <f>+G60*K12</f>
        <v>9727</v>
      </c>
      <c r="L60" s="24">
        <v>780.6</v>
      </c>
      <c r="M60" s="24">
        <f>+G60*M12</f>
        <v>4164.8</v>
      </c>
      <c r="N60" s="24">
        <f>+G60*N12</f>
        <v>9713.3000000000011</v>
      </c>
      <c r="O60" s="24">
        <v>19087.88</v>
      </c>
      <c r="P60" s="24">
        <v>20588.750791999999</v>
      </c>
      <c r="Q60" s="25">
        <f>+H60+J60+M60+O60</f>
        <v>47993.270000000004</v>
      </c>
      <c r="R60" s="23">
        <f>K60+N60</f>
        <v>19440.300000000003</v>
      </c>
      <c r="S60" s="31">
        <f>G60-Q60</f>
        <v>89006.73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123</v>
      </c>
      <c r="C61" s="20" t="s">
        <v>111</v>
      </c>
      <c r="D61" s="20" t="s">
        <v>31</v>
      </c>
      <c r="E61" s="20" t="s">
        <v>26</v>
      </c>
      <c r="F61" s="20" t="s">
        <v>91</v>
      </c>
      <c r="G61" s="29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14458.68</v>
      </c>
      <c r="P61" s="24">
        <v>13401.136500000001</v>
      </c>
      <c r="Q61" s="25">
        <f>+H61+J61+M61+O61</f>
        <v>33107.29</v>
      </c>
      <c r="R61" s="23">
        <f>K61+N61</f>
        <v>14495.297849999999</v>
      </c>
      <c r="S61" s="31">
        <f>G61-Q61</f>
        <v>69044.209999999992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7" t="s">
        <v>97</v>
      </c>
      <c r="B63" s="67"/>
      <c r="C63" s="67"/>
      <c r="D63" s="67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81</v>
      </c>
      <c r="C65" s="20" t="s">
        <v>99</v>
      </c>
      <c r="D65" s="20" t="s">
        <v>116</v>
      </c>
      <c r="E65" s="36" t="s">
        <v>27</v>
      </c>
      <c r="F65" s="20" t="s">
        <v>90</v>
      </c>
      <c r="G65" s="22">
        <v>167000</v>
      </c>
      <c r="H65" s="34">
        <v>27436.58</v>
      </c>
      <c r="I65" s="24">
        <v>25</v>
      </c>
      <c r="J65" s="24">
        <f>+G65*J12</f>
        <v>4792.8999999999996</v>
      </c>
      <c r="K65" s="59">
        <f>+G65*K12</f>
        <v>11856.999999999998</v>
      </c>
      <c r="L65" s="24">
        <v>780.6</v>
      </c>
      <c r="M65" s="24">
        <v>5076.8</v>
      </c>
      <c r="N65" s="24">
        <f>+G65*N12</f>
        <v>11840.300000000001</v>
      </c>
      <c r="O65" s="34">
        <v>4113.45</v>
      </c>
      <c r="P65" s="24">
        <f>J65+M65</f>
        <v>9869.7000000000007</v>
      </c>
      <c r="Q65" s="25">
        <f>+H65+J65+M65+O65</f>
        <v>41419.730000000003</v>
      </c>
      <c r="R65" s="23">
        <f>J65+M65</f>
        <v>9869.7000000000007</v>
      </c>
      <c r="S65" s="24">
        <f>G65-Q65</f>
        <v>125580.26999999999</v>
      </c>
      <c r="T65" s="34">
        <v>111</v>
      </c>
    </row>
    <row r="66" spans="1:20" s="12" customFormat="1" ht="28.5" x14ac:dyDescent="0.45">
      <c r="A66" s="36"/>
      <c r="B66" s="54" t="s">
        <v>107</v>
      </c>
      <c r="C66" s="21"/>
      <c r="D66" s="34"/>
      <c r="E66" s="34"/>
      <c r="F66" s="34"/>
      <c r="G66" s="29">
        <f>SUM(G14:G65)</f>
        <v>2507297.6399999997</v>
      </c>
      <c r="H66" s="29">
        <f t="shared" ref="H66:S66" si="18">SUM(H14:H65)</f>
        <v>322724.51</v>
      </c>
      <c r="I66" s="29">
        <f t="shared" si="18"/>
        <v>650</v>
      </c>
      <c r="J66" s="29">
        <f t="shared" si="18"/>
        <v>71959.449342000007</v>
      </c>
      <c r="K66" s="29">
        <f t="shared" si="18"/>
        <v>178018.12771999999</v>
      </c>
      <c r="L66" s="29">
        <f t="shared" si="18"/>
        <v>16948.800000000003</v>
      </c>
      <c r="M66" s="29">
        <f t="shared" si="18"/>
        <v>74809.026864000029</v>
      </c>
      <c r="N66" s="29">
        <f t="shared" si="18"/>
        <v>172040.45818799999</v>
      </c>
      <c r="O66" s="29">
        <f t="shared" si="18"/>
        <v>288644.58</v>
      </c>
      <c r="P66" s="29">
        <f t="shared" si="18"/>
        <v>236944.96022400004</v>
      </c>
      <c r="Q66" s="29">
        <f t="shared" si="18"/>
        <v>759220.07620600006</v>
      </c>
      <c r="R66" s="29">
        <f t="shared" si="18"/>
        <v>333608.385908</v>
      </c>
      <c r="S66" s="29">
        <f t="shared" si="18"/>
        <v>1748077.5637939996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51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72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102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103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104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50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40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124</v>
      </c>
    </row>
    <row r="78" spans="1:20" s="12" customFormat="1" ht="30" customHeight="1" x14ac:dyDescent="0.55000000000000004">
      <c r="B78" s="55" t="s">
        <v>63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64</v>
      </c>
      <c r="G85" s="3" t="s">
        <v>65</v>
      </c>
      <c r="H85" s="3"/>
      <c r="I85" s="3"/>
      <c r="N85" s="74" t="s">
        <v>108</v>
      </c>
      <c r="O85" s="74"/>
      <c r="P85" s="74"/>
      <c r="Q85" s="74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66</v>
      </c>
      <c r="G87" s="3" t="s">
        <v>67</v>
      </c>
      <c r="H87" s="3"/>
      <c r="I87" s="3"/>
      <c r="N87" s="75" t="s">
        <v>69</v>
      </c>
      <c r="O87" s="75"/>
      <c r="P87" s="75"/>
      <c r="Q87" s="75"/>
      <c r="R87" s="75"/>
      <c r="S87" s="3"/>
    </row>
    <row r="88" spans="2:19" s="12" customFormat="1" ht="33.75" x14ac:dyDescent="0.5">
      <c r="B88" s="56" t="s">
        <v>74</v>
      </c>
      <c r="G88" s="73" t="s">
        <v>92</v>
      </c>
      <c r="H88" s="73"/>
      <c r="I88" s="73"/>
      <c r="N88" s="58"/>
      <c r="O88" s="73" t="s">
        <v>100</v>
      </c>
      <c r="P88" s="73"/>
      <c r="Q88" s="73"/>
      <c r="R88" s="74"/>
      <c r="S88" s="74"/>
    </row>
    <row r="89" spans="2:19" s="12" customFormat="1" ht="33.75" x14ac:dyDescent="0.5">
      <c r="B89" s="57" t="s">
        <v>117</v>
      </c>
      <c r="G89" s="75" t="s">
        <v>68</v>
      </c>
      <c r="H89" s="75"/>
      <c r="I89" s="75"/>
      <c r="N89" s="75" t="s">
        <v>76</v>
      </c>
      <c r="O89" s="75"/>
      <c r="P89" s="75"/>
      <c r="Q89" s="75"/>
      <c r="R89" s="75"/>
      <c r="S89" s="3"/>
    </row>
    <row r="90" spans="2:19" s="12" customFormat="1" ht="28.5" x14ac:dyDescent="0.45"/>
  </sheetData>
  <mergeCells count="24">
    <mergeCell ref="A54:D54"/>
    <mergeCell ref="A58:D58"/>
    <mergeCell ref="A63:D63"/>
    <mergeCell ref="A22:D22"/>
    <mergeCell ref="A41:D41"/>
    <mergeCell ref="A45:D45"/>
    <mergeCell ref="A50:D50"/>
    <mergeCell ref="O88:Q88"/>
    <mergeCell ref="N85:Q85"/>
    <mergeCell ref="N89:R89"/>
    <mergeCell ref="N87:R87"/>
    <mergeCell ref="G88:I88"/>
    <mergeCell ref="G89:I89"/>
    <mergeCell ref="R88:S88"/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Mariel Valera</cp:lastModifiedBy>
  <cp:lastPrinted>2024-11-08T16:27:57Z</cp:lastPrinted>
  <dcterms:created xsi:type="dcterms:W3CDTF">2017-03-16T20:18:07Z</dcterms:created>
  <dcterms:modified xsi:type="dcterms:W3CDTF">2025-02-17T16:03:15Z</dcterms:modified>
</cp:coreProperties>
</file>