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la Valera\Desktop\TRABAJOS DE MARIEL\TRANSPARENCIA 2023\FIJOS\"/>
    </mc:Choice>
  </mc:AlternateContent>
  <xr:revisionPtr revIDLastSave="0" documentId="13_ncr:1_{BE4D47AE-E65D-41B8-A9B6-B8C563D964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JO" sheetId="1" r:id="rId1"/>
  </sheets>
  <definedNames>
    <definedName name="_xlnm.Print_Area" localSheetId="0">FIJO!$A$1:$T$94</definedName>
    <definedName name="_xlnm.Print_Titles" localSheetId="0">FIJO!$1:$12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4" i="1" l="1"/>
  <c r="K20" i="1"/>
  <c r="R20" i="1" s="1"/>
  <c r="Q20" i="1"/>
  <c r="S20" i="1" s="1"/>
  <c r="P20" i="1"/>
  <c r="J64" i="1"/>
  <c r="N64" i="1"/>
  <c r="K64" i="1"/>
  <c r="N59" i="1"/>
  <c r="M59" i="1"/>
  <c r="K59" i="1"/>
  <c r="J59" i="1"/>
  <c r="N55" i="1"/>
  <c r="M55" i="1"/>
  <c r="K55" i="1"/>
  <c r="J55" i="1"/>
  <c r="M51" i="1"/>
  <c r="J51" i="1"/>
  <c r="N46" i="1"/>
  <c r="M46" i="1"/>
  <c r="N47" i="1"/>
  <c r="M47" i="1"/>
  <c r="K47" i="1"/>
  <c r="J47" i="1"/>
  <c r="K46" i="1"/>
  <c r="J46" i="1"/>
  <c r="N42" i="1"/>
  <c r="M42" i="1"/>
  <c r="K42" i="1"/>
  <c r="J42" i="1"/>
  <c r="N28" i="1"/>
  <c r="M28" i="1"/>
  <c r="K28" i="1"/>
  <c r="J28" i="1"/>
  <c r="M24" i="1"/>
  <c r="J24" i="1"/>
  <c r="M35" i="1"/>
  <c r="M38" i="1"/>
  <c r="M32" i="1"/>
  <c r="Q32" i="1" s="1"/>
  <c r="S32" i="1" s="1"/>
  <c r="K39" i="1"/>
  <c r="K33" i="1"/>
  <c r="K34" i="1"/>
  <c r="K35" i="1"/>
  <c r="K36" i="1"/>
  <c r="K37" i="1"/>
  <c r="K38" i="1"/>
  <c r="K32" i="1"/>
  <c r="R32" i="1"/>
  <c r="P32" i="1"/>
  <c r="Q64" i="1" l="1"/>
  <c r="S64" i="1" s="1"/>
  <c r="Q37" i="1"/>
  <c r="Q36" i="1"/>
  <c r="Q14" i="1"/>
  <c r="R19" i="1"/>
  <c r="Q19" i="1"/>
  <c r="S19" i="1" s="1"/>
  <c r="P19" i="1"/>
  <c r="R47" i="1"/>
  <c r="O65" i="1"/>
  <c r="L65" i="1"/>
  <c r="I65" i="1"/>
  <c r="H65" i="1"/>
  <c r="G65" i="1"/>
  <c r="Q47" i="1" l="1"/>
  <c r="S47" i="1" s="1"/>
  <c r="Q42" i="1"/>
  <c r="Q51" i="1"/>
  <c r="Q17" i="1"/>
  <c r="R18" i="1"/>
  <c r="Q18" i="1"/>
  <c r="S18" i="1" s="1"/>
  <c r="P18" i="1"/>
  <c r="Q60" i="1"/>
  <c r="Q28" i="1"/>
  <c r="S28" i="1" s="1"/>
  <c r="P28" i="1"/>
  <c r="R16" i="1"/>
  <c r="Q16" i="1"/>
  <c r="S16" i="1" s="1"/>
  <c r="P16" i="1"/>
  <c r="R28" i="1" l="1"/>
  <c r="J35" i="1" l="1"/>
  <c r="S17" i="1"/>
  <c r="P17" i="1" l="1"/>
  <c r="P39" i="1"/>
  <c r="P64" i="1"/>
  <c r="R39" i="1"/>
  <c r="Q39" i="1"/>
  <c r="S39" i="1" s="1"/>
  <c r="R64" i="1"/>
  <c r="S15" i="1" l="1"/>
  <c r="P15" i="1"/>
  <c r="N15" i="1"/>
  <c r="K15" i="1"/>
  <c r="R15" i="1" l="1"/>
  <c r="P42" i="1" l="1"/>
  <c r="S42" i="1"/>
  <c r="R42" i="1"/>
  <c r="P14" i="1"/>
  <c r="S14" i="1"/>
  <c r="K14" i="1"/>
  <c r="R17" i="1" l="1"/>
  <c r="R14" i="1"/>
  <c r="Q59" i="1" l="1"/>
  <c r="Q55" i="1"/>
  <c r="Q46" i="1"/>
  <c r="Q34" i="1"/>
  <c r="J33" i="1"/>
  <c r="Q33" i="1" s="1"/>
  <c r="J38" i="1"/>
  <c r="N24" i="1"/>
  <c r="K24" i="1"/>
  <c r="Q35" i="1" l="1"/>
  <c r="S35" i="1" s="1"/>
  <c r="Q24" i="1" l="1"/>
  <c r="S24" i="1" s="1"/>
  <c r="J65" i="1"/>
  <c r="Q38" i="1"/>
  <c r="M65" i="1" l="1"/>
  <c r="Q65" i="1"/>
  <c r="S38" i="1"/>
  <c r="R24" i="1" l="1"/>
  <c r="P24" i="1"/>
  <c r="P65" i="1" s="1"/>
  <c r="S59" i="1" l="1"/>
  <c r="S51" i="1"/>
  <c r="S46" i="1"/>
  <c r="S34" i="1"/>
  <c r="S55" i="1"/>
  <c r="S36" i="1"/>
  <c r="S37" i="1"/>
  <c r="S60" i="1"/>
  <c r="K60" i="1"/>
  <c r="K51" i="1"/>
  <c r="N37" i="1"/>
  <c r="N60" i="1"/>
  <c r="N36" i="1"/>
  <c r="N35" i="1"/>
  <c r="N34" i="1"/>
  <c r="N51" i="1"/>
  <c r="N33" i="1"/>
  <c r="K65" i="1" l="1"/>
  <c r="N65" i="1"/>
  <c r="S33" i="1"/>
  <c r="S65" i="1" s="1"/>
  <c r="R36" i="1"/>
  <c r="R33" i="1"/>
  <c r="R51" i="1"/>
  <c r="R60" i="1"/>
  <c r="R37" i="1"/>
  <c r="R34" i="1"/>
  <c r="R59" i="1"/>
  <c r="R46" i="1"/>
  <c r="R35" i="1"/>
  <c r="R55" i="1"/>
  <c r="R65" i="1" l="1"/>
</calcChain>
</file>

<file path=xl/sharedStrings.xml><?xml version="1.0" encoding="utf-8"?>
<sst xmlns="http://schemas.openxmlformats.org/spreadsheetml/2006/main" count="190" uniqueCount="123">
  <si>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</si>
  <si>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</si>
  <si>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</si>
  <si>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</si>
  <si>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</si>
  <si>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</si>
  <si>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</si>
  <si>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DEPARTAMENTO</t>
  </si>
  <si>
    <t>FUNCION</t>
  </si>
  <si>
    <t>ESTATUS</t>
  </si>
  <si>
    <t>ISR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</si>
  <si>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</si>
  <si>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</si>
  <si>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</si>
  <si>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</si>
  <si>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</si>
  <si>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</si>
  <si>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</si>
  <si>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</si>
  <si>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</si>
  <si>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</si>
  <si>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>LEY 11-92 (1*)</t>
  </si>
  <si>
    <t>y Otros</t>
  </si>
  <si>
    <t>Empleado</t>
  </si>
  <si>
    <t>NETO</t>
  </si>
  <si>
    <t>Cruz Dilia Agramonte Pérez</t>
  </si>
  <si>
    <t>De carrera</t>
  </si>
  <si>
    <t>Fijo</t>
  </si>
  <si>
    <t>Cesar Montero Ramirez</t>
  </si>
  <si>
    <t>Jose Antonio Nova</t>
  </si>
  <si>
    <t>Maldane Cuello Espinosa</t>
  </si>
  <si>
    <t>Analista de Proyectos</t>
  </si>
  <si>
    <t>Mailen Josefina  Ramirez C.</t>
  </si>
  <si>
    <t>Conserje</t>
  </si>
  <si>
    <t>José  de los Angeles Cepeda</t>
  </si>
  <si>
    <t>Chofer</t>
  </si>
  <si>
    <t>Nicla Mariel Valera Castillo</t>
  </si>
  <si>
    <t>Anafranc de los Santos Arias</t>
  </si>
  <si>
    <t>Julia J. Rosario B.</t>
  </si>
  <si>
    <t>Dirección Ejecutiva</t>
  </si>
  <si>
    <t xml:space="preserve">    El valor exento de Impuestos Sobre la Renta es de RD$34,685.00</t>
  </si>
  <si>
    <t>Enc. Depto. Agricultura Competitiva</t>
  </si>
  <si>
    <t xml:space="preserve">SUELDO BRUTO </t>
  </si>
  <si>
    <t>Asesor</t>
  </si>
  <si>
    <t>Jose Bienvenido Carvaja</t>
  </si>
  <si>
    <t>Depto. Protección MA y RRNN</t>
  </si>
  <si>
    <t>Enc. Depto. Protección MA y RRNN</t>
  </si>
  <si>
    <t>(1.2%) (*)</t>
  </si>
  <si>
    <t>Rosa Ramona Cepeda</t>
  </si>
  <si>
    <t>Luis Guillermo Peña Diaz</t>
  </si>
  <si>
    <t>Soporte Informatico</t>
  </si>
  <si>
    <t>Mayra Martinez Romero</t>
  </si>
  <si>
    <t xml:space="preserve">   (5*) Deducción directa declaración TSS del SUIRPLUS por registro de dependientes adicionales al SDSS. RD$1,031.62 por cada dependiente adicional registrado.</t>
  </si>
  <si>
    <t>Observaciones:</t>
  </si>
  <si>
    <t>Estatatuto Simplificado</t>
  </si>
  <si>
    <t>Encargada  Contabilidad</t>
  </si>
  <si>
    <t>Reg. No.</t>
  </si>
  <si>
    <t>Depto. Administrativa y Financiero</t>
  </si>
  <si>
    <t>Auxiliar Recursos Humanos</t>
  </si>
  <si>
    <t>Departamento Administrativo Financiero</t>
  </si>
  <si>
    <t>Victor  Enrique Payano R.</t>
  </si>
  <si>
    <t>Departamento de Acceso a las Ciencias Modernas</t>
  </si>
  <si>
    <t>Enc.  Depto. Acceso a las Ciencias Modernas</t>
  </si>
  <si>
    <t>Departamento de Agricultura Competitiva</t>
  </si>
  <si>
    <t xml:space="preserve"> Depto.  Acceso a las Ciencias Modernas</t>
  </si>
  <si>
    <t>FIJO QUE MANTIENE EL CONIAF.</t>
  </si>
  <si>
    <t>Preparado por:</t>
  </si>
  <si>
    <t>Revisado por:</t>
  </si>
  <si>
    <t>____________________________________</t>
  </si>
  <si>
    <t>______________________________</t>
  </si>
  <si>
    <t>Enc. Administrativo y Financiero</t>
  </si>
  <si>
    <t>___________________________</t>
  </si>
  <si>
    <t>SEG. VIDA</t>
  </si>
  <si>
    <t>Salomon Reyes Rodriguez</t>
  </si>
  <si>
    <t xml:space="preserve">   (1*) Deducción directa en declaración ISR empleados del SUIRPLUS. Rentas hasta RD$416,220.01.00 estan exentas.</t>
  </si>
  <si>
    <t>Departamento de Protección al Medio Ambiente y Recursos Naturales</t>
  </si>
  <si>
    <t>Lic. Nicla Mariel Valera Castillo</t>
  </si>
  <si>
    <t xml:space="preserve">De Libre Nombramiento y Remosión </t>
  </si>
  <si>
    <t>Directora Ejecutiva</t>
  </si>
  <si>
    <t>Ana Maria Barcelo Larocca</t>
  </si>
  <si>
    <t xml:space="preserve">  Directora Ejecutiva</t>
  </si>
  <si>
    <t>Jose Edilberto Simeon Duran</t>
  </si>
  <si>
    <t>Asesor Direccion ejecutiva</t>
  </si>
  <si>
    <t>Nimia Lissette Gomez</t>
  </si>
  <si>
    <t>Carolina Rodriguez Contreras</t>
  </si>
  <si>
    <t>Secretaria Ejecutiva</t>
  </si>
  <si>
    <t>Ingrid Mercedes Peralta Sori</t>
  </si>
  <si>
    <t>Juan Tomas Reyes de los Santos</t>
  </si>
  <si>
    <t>Fernando Ant. Ravelo Perez</t>
  </si>
  <si>
    <t>Joanmy Virginia Espinosa Silver</t>
  </si>
  <si>
    <t>Asesora consultora Juridica</t>
  </si>
  <si>
    <t>GENERO</t>
  </si>
  <si>
    <t>Femenino</t>
  </si>
  <si>
    <t>Masculino</t>
  </si>
  <si>
    <t>Lic. Mayra Martínez</t>
  </si>
  <si>
    <t>Sección Tecnologia de la Infornación y la Comunicación</t>
  </si>
  <si>
    <t>División Recursos Humanos</t>
  </si>
  <si>
    <t>División de Planificación y Desarrollo</t>
  </si>
  <si>
    <t>Departamento de Reducción Pobreza Rural</t>
  </si>
  <si>
    <t>Dirección Tecnica</t>
  </si>
  <si>
    <t>Division de Planif. Y Desarrollo</t>
  </si>
  <si>
    <t>Dirección Técnica</t>
  </si>
  <si>
    <t>Dra. Ana María Barceló</t>
  </si>
  <si>
    <t>Depto. Agricultura Competitiva</t>
  </si>
  <si>
    <r>
      <t xml:space="preserve">   (2*) Salario cotizable hasta RD$53,928.00, deducción directa de la declaración TSS del SUIRPLUS.</t>
    </r>
    <r>
      <rPr>
        <b/>
        <sz val="22"/>
        <rFont val="Calibri"/>
        <family val="2"/>
      </rPr>
      <t>(Riesgo Laboral)</t>
    </r>
  </si>
  <si>
    <r>
      <t xml:space="preserve">   (3*) Salario cotizable hasta RD$134,820.00, deducción directa de la declaración TSS del SUIRPLUS.(</t>
    </r>
    <r>
      <rPr>
        <b/>
        <sz val="22"/>
        <rFont val="Calibri"/>
        <family val="2"/>
      </rPr>
      <t>Seguro de Salud</t>
    </r>
    <r>
      <rPr>
        <sz val="22"/>
        <rFont val="Calibri"/>
        <family val="2"/>
      </rPr>
      <t>)</t>
    </r>
  </si>
  <si>
    <r>
      <t xml:space="preserve">   (4*) Salario cotizable hasta RD$269, 640.00, deducción directa de la declaración TSS del SUIRPLUS.(</t>
    </r>
    <r>
      <rPr>
        <b/>
        <sz val="22"/>
        <rFont val="Calibri"/>
        <family val="2"/>
      </rPr>
      <t>Seguro de Pension</t>
    </r>
    <r>
      <rPr>
        <sz val="22"/>
        <rFont val="Calibri"/>
        <family val="2"/>
      </rPr>
      <t>)</t>
    </r>
  </si>
  <si>
    <t>Carlos Manuel Sanquintin B.</t>
  </si>
  <si>
    <t>Sección TIC</t>
  </si>
  <si>
    <t>TOTAL GENERAL</t>
  </si>
  <si>
    <t xml:space="preserve">                                      Autorizado por:</t>
  </si>
  <si>
    <t>Angela Maria Torres Morales</t>
  </si>
  <si>
    <t>Enc.. Depto. Reducción a la Pobreza</t>
  </si>
  <si>
    <t>Depto.  Reducción Pobreza Rural</t>
  </si>
  <si>
    <t>Encargada</t>
  </si>
  <si>
    <t>Técnico Recursos Humanos</t>
  </si>
  <si>
    <t>Técnico Administrativo</t>
  </si>
  <si>
    <t>Enc. División</t>
  </si>
  <si>
    <t>Directora Técnica</t>
  </si>
  <si>
    <t xml:space="preserve">Técnico Administrativo </t>
  </si>
  <si>
    <t>Técnico de Contabilidad</t>
  </si>
  <si>
    <t>NOMINA SUELDOS CORRESPONDIENTE A NOVIEMBRE 2023: EMPLEADOS FIJOS</t>
  </si>
  <si>
    <t>CERTIFICO QUE ESTA NOMINA DE PAGO QUE CONSTA DE  **2** HOJAS, ESTA CORRECTA Y COMPLETA Y QUE LAS PERSONAS ENUMERADAS EN LA MISMA SON LAS QUE AL 25 DE NOVIEMBRE 2023 FIGURAN EN LOS RECORD DE PERSONAL.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</si>
</sst>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</font>
    <font>
      <b/>
      <sz val="26"/>
      <name val="Calibri"/>
      <family val="2"/>
    </font>
    <font>
      <sz val="26"/>
      <color theme="1"/>
      <name val="Calibri"/>
      <family val="2"/>
    </font>
    <font>
      <b/>
      <sz val="48"/>
      <name val="Calibri"/>
      <family val="2"/>
    </font>
    <font>
      <b/>
      <sz val="36"/>
      <name val="Calibri"/>
      <family val="2"/>
    </font>
    <font>
      <b/>
      <sz val="22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sz val="22"/>
      <name val="Calibri"/>
      <family val="2"/>
    </font>
    <font>
      <b/>
      <sz val="28"/>
      <color theme="1"/>
      <name val="Calibri"/>
      <family val="2"/>
    </font>
    <font>
      <b/>
      <sz val="2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0" applyFont="1"/>
    <xf numFmtId="0" fontId="6" fillId="0" borderId="0" xfId="0" applyFont="1"/>
    <xf numFmtId="0" fontId="5" fillId="0" borderId="0" xfId="2" applyFont="1" applyAlignment="1">
      <alignment horizontal="center"/>
    </xf>
    <xf numFmtId="165" fontId="9" fillId="0" borderId="0" xfId="3" applyFont="1" applyAlignment="1">
      <alignment horizontal="center"/>
    </xf>
    <xf numFmtId="0" fontId="10" fillId="2" borderId="1" xfId="0" applyFont="1" applyFill="1" applyBorder="1"/>
    <xf numFmtId="165" fontId="9" fillId="2" borderId="1" xfId="3" applyFont="1" applyFill="1" applyBorder="1" applyAlignment="1">
      <alignment horizontal="center"/>
    </xf>
    <xf numFmtId="165" fontId="9" fillId="2" borderId="2" xfId="3" applyFont="1" applyFill="1" applyBorder="1" applyAlignment="1">
      <alignment horizontal="center"/>
    </xf>
    <xf numFmtId="165" fontId="9" fillId="2" borderId="0" xfId="3" applyFont="1" applyFill="1" applyAlignment="1">
      <alignment horizontal="center"/>
    </xf>
    <xf numFmtId="165" fontId="9" fillId="2" borderId="0" xfId="3" applyFont="1" applyFill="1"/>
    <xf numFmtId="165" fontId="9" fillId="2" borderId="0" xfId="3" applyFont="1" applyFill="1" applyBorder="1"/>
    <xf numFmtId="0" fontId="11" fillId="0" borderId="0" xfId="0" applyFont="1"/>
    <xf numFmtId="0" fontId="9" fillId="2" borderId="1" xfId="2" applyFont="1" applyFill="1" applyBorder="1" applyAlignment="1">
      <alignment horizontal="center"/>
    </xf>
    <xf numFmtId="0" fontId="12" fillId="2" borderId="1" xfId="2" applyFont="1" applyFill="1" applyBorder="1" applyAlignment="1">
      <alignment horizontal="center"/>
    </xf>
    <xf numFmtId="0" fontId="9" fillId="2" borderId="1" xfId="2" applyFont="1" applyFill="1" applyBorder="1"/>
    <xf numFmtId="0" fontId="10" fillId="2" borderId="1" xfId="0" applyFont="1" applyFill="1" applyBorder="1" applyAlignment="1">
      <alignment horizontal="center"/>
    </xf>
    <xf numFmtId="10" fontId="9" fillId="2" borderId="1" xfId="2" applyNumberFormat="1" applyFont="1" applyFill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/>
    <xf numFmtId="0" fontId="12" fillId="0" borderId="1" xfId="2" applyFont="1" applyBorder="1" applyAlignment="1">
      <alignment horizontal="center"/>
    </xf>
    <xf numFmtId="0" fontId="12" fillId="0" borderId="1" xfId="2" applyFont="1" applyBorder="1" applyAlignment="1">
      <alignment horizontal="left"/>
    </xf>
    <xf numFmtId="43" fontId="12" fillId="0" borderId="1" xfId="1" applyFont="1" applyBorder="1"/>
    <xf numFmtId="166" fontId="12" fillId="0" borderId="1" xfId="2" applyNumberFormat="1" applyFont="1" applyBorder="1"/>
    <xf numFmtId="166" fontId="12" fillId="0" borderId="1" xfId="4" applyNumberFormat="1" applyFont="1" applyBorder="1"/>
    <xf numFmtId="166" fontId="12" fillId="0" borderId="1" xfId="0" applyNumberFormat="1" applyFont="1" applyBorder="1"/>
    <xf numFmtId="0" fontId="12" fillId="0" borderId="1" xfId="2" applyFont="1" applyBorder="1"/>
    <xf numFmtId="43" fontId="12" fillId="0" borderId="1" xfId="0" applyNumberFormat="1" applyFont="1" applyBorder="1"/>
    <xf numFmtId="0" fontId="9" fillId="0" borderId="1" xfId="2" applyFont="1" applyBorder="1" applyAlignment="1">
      <alignment horizontal="left"/>
    </xf>
    <xf numFmtId="43" fontId="9" fillId="0" borderId="1" xfId="1" applyFont="1" applyBorder="1"/>
    <xf numFmtId="166" fontId="9" fillId="0" borderId="1" xfId="2" applyNumberFormat="1" applyFont="1" applyBorder="1"/>
    <xf numFmtId="166" fontId="9" fillId="0" borderId="1" xfId="4" applyNumberFormat="1" applyFont="1" applyBorder="1"/>
    <xf numFmtId="166" fontId="9" fillId="0" borderId="1" xfId="0" applyNumberFormat="1" applyFont="1" applyBorder="1"/>
    <xf numFmtId="0" fontId="9" fillId="0" borderId="1" xfId="2" applyFont="1" applyBorder="1"/>
    <xf numFmtId="0" fontId="12" fillId="0" borderId="1" xfId="0" applyFont="1" applyBorder="1"/>
    <xf numFmtId="0" fontId="11" fillId="0" borderId="4" xfId="0" applyFont="1" applyBorder="1"/>
    <xf numFmtId="0" fontId="12" fillId="0" borderId="1" xfId="0" applyFont="1" applyBorder="1" applyAlignment="1">
      <alignment horizontal="center"/>
    </xf>
    <xf numFmtId="0" fontId="12" fillId="0" borderId="1" xfId="2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0" xfId="2" applyFont="1" applyAlignment="1">
      <alignment horizontal="left"/>
    </xf>
    <xf numFmtId="43" fontId="12" fillId="0" borderId="0" xfId="1" applyFont="1" applyBorder="1"/>
    <xf numFmtId="166" fontId="12" fillId="0" borderId="0" xfId="4" applyNumberFormat="1" applyFont="1" applyBorder="1"/>
    <xf numFmtId="166" fontId="12" fillId="0" borderId="0" xfId="0" applyNumberFormat="1" applyFont="1"/>
    <xf numFmtId="166" fontId="12" fillId="0" borderId="0" xfId="2" applyNumberFormat="1" applyFont="1"/>
    <xf numFmtId="0" fontId="12" fillId="0" borderId="0" xfId="2" applyFont="1"/>
    <xf numFmtId="0" fontId="9" fillId="0" borderId="0" xfId="2" applyFont="1"/>
    <xf numFmtId="0" fontId="9" fillId="0" borderId="0" xfId="2" applyFont="1" applyAlignment="1">
      <alignment horizontal="center"/>
    </xf>
    <xf numFmtId="166" fontId="9" fillId="0" borderId="0" xfId="2" applyNumberFormat="1" applyFont="1"/>
    <xf numFmtId="0" fontId="12" fillId="0" borderId="0" xfId="0" applyFont="1" applyAlignment="1">
      <alignment vertical="center"/>
    </xf>
    <xf numFmtId="43" fontId="11" fillId="0" borderId="0" xfId="0" applyNumberFormat="1" applyFont="1"/>
    <xf numFmtId="43" fontId="10" fillId="0" borderId="0" xfId="0" applyNumberFormat="1" applyFont="1"/>
    <xf numFmtId="4" fontId="12" fillId="0" borderId="0" xfId="0" applyNumberFormat="1" applyFont="1" applyAlignment="1">
      <alignment vertical="center"/>
    </xf>
    <xf numFmtId="0" fontId="10" fillId="0" borderId="0" xfId="0" applyFont="1"/>
    <xf numFmtId="0" fontId="9" fillId="0" borderId="1" xfId="0" applyFont="1" applyBorder="1"/>
    <xf numFmtId="0" fontId="13" fillId="0" borderId="0" xfId="0" applyFont="1"/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/>
    <xf numFmtId="2" fontId="12" fillId="0" borderId="1" xfId="0" applyNumberFormat="1" applyFont="1" applyBorder="1"/>
    <xf numFmtId="0" fontId="9" fillId="0" borderId="1" xfId="2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165" fontId="9" fillId="2" borderId="3" xfId="3" applyFont="1" applyFill="1" applyBorder="1" applyAlignment="1">
      <alignment horizontal="center"/>
    </xf>
    <xf numFmtId="165" fontId="9" fillId="2" borderId="5" xfId="3" applyFont="1" applyFill="1" applyBorder="1" applyAlignment="1">
      <alignment horizontal="center"/>
    </xf>
    <xf numFmtId="0" fontId="9" fillId="2" borderId="1" xfId="2" applyFont="1" applyFill="1" applyBorder="1" applyAlignment="1">
      <alignment horizontal="center" wrapText="1"/>
    </xf>
    <xf numFmtId="0" fontId="9" fillId="2" borderId="1" xfId="2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</cellXfs>
  <cellStyles count="5">
    <cellStyle name="Euro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53662</xdr:colOff>
      <xdr:row>0</xdr:row>
      <xdr:rowOff>120740</xdr:rowOff>
    </xdr:from>
    <xdr:to>
      <xdr:col>2</xdr:col>
      <xdr:colOff>952500</xdr:colOff>
      <xdr:row>8</xdr:row>
      <xdr:rowOff>79375</xdr:rowOff>
    </xdr:to>
    <xdr:pic>
      <xdr:nvPicPr>
        <xdr:cNvPr id="2" name="Imagen 1" descr="C:\Documents and Settings\Noemi\My Documents\DELLCOMPARTIDO\coniaf_logo.jpg">
          <a:extLst>
            <a:ext uri="{FF2B5EF4-FFF2-40B4-BE49-F238E27FC236}">
              <a16:creationId xmlns:a16="http://schemas.microsoft.com/office/drawing/2014/main" id="{AA34B102-508D-4554-AA8A-3E1BF7C05C5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82412" y="120740"/>
          <a:ext cx="5185088" cy="38083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V89"/>
  <sheetViews>
    <sheetView tabSelected="1" view="pageBreakPreview" zoomScale="40" zoomScaleNormal="71" zoomScaleSheetLayoutView="40" workbookViewId="0">
      <pane ySplit="12" topLeftCell="A38" activePane="bottomLeft" state="frozen"/>
      <selection pane="bottomLeft" activeCell="C56" sqref="C56"/>
    </sheetView>
  </sheetViews>
  <sheetFormatPr baseColWidth="10" defaultColWidth="40.7109375" defaultRowHeight="21" x14ac:dyDescent="0.35"/>
  <cols>
    <col min="1" max="1" width="21.140625" style="2" customWidth="1"/>
    <col min="2" max="2" width="64.5703125" style="2" customWidth="1"/>
    <col min="3" max="3" width="81.5703125" style="2" customWidth="1"/>
    <col min="4" max="4" width="69.140625" style="2" customWidth="1"/>
    <col min="5" max="5" width="58.85546875" style="2" customWidth="1"/>
    <col min="6" max="6" width="22" style="2" customWidth="1"/>
    <col min="7" max="7" width="31.5703125" style="2" customWidth="1"/>
    <col min="8" max="8" width="26.85546875" style="2" customWidth="1"/>
    <col min="9" max="9" width="21.5703125" style="2" customWidth="1"/>
    <col min="10" max="10" width="29.5703125" style="2" customWidth="1"/>
    <col min="11" max="11" width="32" style="2" customWidth="1"/>
    <col min="12" max="12" width="27.42578125" style="2" customWidth="1"/>
    <col min="13" max="13" width="29" style="2" customWidth="1"/>
    <col min="14" max="14" width="28.85546875" style="2" customWidth="1"/>
    <col min="15" max="15" width="30.28515625" style="2" customWidth="1"/>
    <col min="16" max="16" width="28.140625" style="2" customWidth="1"/>
    <col min="17" max="17" width="26.140625" style="2" customWidth="1"/>
    <col min="18" max="18" width="27.7109375" style="2" customWidth="1"/>
    <col min="19" max="19" width="27.85546875" style="2" customWidth="1"/>
    <col min="20" max="20" width="23.42578125" style="2" customWidth="1"/>
    <col min="21" max="16384" width="40.7109375" style="2"/>
  </cols>
  <sheetData>
    <row r="1" spans="1:20" x14ac:dyDescent="0.35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</row>
    <row r="2" spans="1:20" ht="61.5" x14ac:dyDescent="0.9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spans="1:20" ht="33.75" x14ac:dyDescent="0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33.75" x14ac:dyDescent="0.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33.75" x14ac:dyDescent="0.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33.75" x14ac:dyDescent="0.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33.75" x14ac:dyDescent="0.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46.5" x14ac:dyDescent="0.7">
      <c r="A8" s="67" t="s">
        <v>121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</row>
    <row r="9" spans="1:20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s="12" customFormat="1" ht="27" customHeight="1" x14ac:dyDescent="0.45">
      <c r="A10" s="5"/>
      <c r="B10" s="5"/>
      <c r="C10" s="5"/>
      <c r="D10" s="5"/>
      <c r="E10" s="5"/>
      <c r="F10" s="5"/>
      <c r="G10" s="5"/>
      <c r="H10" s="5"/>
      <c r="I10" s="5"/>
      <c r="J10" s="6" t="s">
        <v>1</v>
      </c>
      <c r="K10" s="7"/>
      <c r="L10" s="7" t="s">
        <v>2</v>
      </c>
      <c r="M10" s="69" t="s">
        <v>3</v>
      </c>
      <c r="N10" s="70"/>
      <c r="O10" s="8" t="s">
        <v>4</v>
      </c>
      <c r="P10" s="7"/>
      <c r="Q10" s="9"/>
      <c r="R10" s="10"/>
      <c r="S10" s="10"/>
      <c r="T10" s="11"/>
    </row>
    <row r="11" spans="1:20" s="12" customFormat="1" ht="27" customHeight="1" x14ac:dyDescent="0.45">
      <c r="A11" s="13" t="s">
        <v>56</v>
      </c>
      <c r="B11" s="13" t="s">
        <v>6</v>
      </c>
      <c r="C11" s="13" t="s">
        <v>7</v>
      </c>
      <c r="D11" s="13" t="s">
        <v>8</v>
      </c>
      <c r="E11" s="13" t="s">
        <v>9</v>
      </c>
      <c r="F11" s="13" t="s">
        <v>91</v>
      </c>
      <c r="G11" s="72" t="s">
        <v>42</v>
      </c>
      <c r="H11" s="13" t="s">
        <v>10</v>
      </c>
      <c r="I11" s="71" t="s">
        <v>72</v>
      </c>
      <c r="J11" s="13" t="s">
        <v>11</v>
      </c>
      <c r="K11" s="13" t="s">
        <v>12</v>
      </c>
      <c r="L11" s="13" t="s">
        <v>13</v>
      </c>
      <c r="M11" s="13" t="s">
        <v>14</v>
      </c>
      <c r="N11" s="13" t="s">
        <v>12</v>
      </c>
      <c r="O11" s="13" t="s">
        <v>15</v>
      </c>
      <c r="P11" s="71" t="s">
        <v>16</v>
      </c>
      <c r="Q11" s="13" t="s">
        <v>17</v>
      </c>
      <c r="R11" s="13" t="s">
        <v>18</v>
      </c>
      <c r="S11" s="13" t="s">
        <v>19</v>
      </c>
      <c r="T11" s="13" t="s">
        <v>20</v>
      </c>
    </row>
    <row r="12" spans="1:20" s="12" customFormat="1" ht="27" customHeight="1" x14ac:dyDescent="0.45">
      <c r="A12" s="14"/>
      <c r="B12" s="15"/>
      <c r="C12" s="15"/>
      <c r="D12" s="15"/>
      <c r="E12" s="15"/>
      <c r="F12" s="15"/>
      <c r="G12" s="72"/>
      <c r="H12" s="16" t="s">
        <v>21</v>
      </c>
      <c r="I12" s="71"/>
      <c r="J12" s="17">
        <v>2.87E-2</v>
      </c>
      <c r="K12" s="17">
        <v>7.0999999999999994E-2</v>
      </c>
      <c r="L12" s="17" t="s">
        <v>47</v>
      </c>
      <c r="M12" s="17">
        <v>3.04E-2</v>
      </c>
      <c r="N12" s="17">
        <v>7.0900000000000005E-2</v>
      </c>
      <c r="O12" s="13" t="s">
        <v>22</v>
      </c>
      <c r="P12" s="71"/>
      <c r="Q12" s="13" t="s">
        <v>23</v>
      </c>
      <c r="R12" s="13" t="s">
        <v>12</v>
      </c>
      <c r="S12" s="13" t="s">
        <v>24</v>
      </c>
      <c r="T12" s="13" t="s">
        <v>5</v>
      </c>
    </row>
    <row r="13" spans="1:20" s="12" customFormat="1" ht="27" customHeight="1" x14ac:dyDescent="0.45">
      <c r="A13" s="18"/>
      <c r="B13" s="73" t="s">
        <v>39</v>
      </c>
      <c r="C13" s="74"/>
      <c r="D13" s="75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</row>
    <row r="14" spans="1:20" s="12" customFormat="1" ht="27" customHeight="1" x14ac:dyDescent="0.45">
      <c r="A14" s="20">
        <v>1</v>
      </c>
      <c r="B14" s="21" t="s">
        <v>79</v>
      </c>
      <c r="C14" s="20" t="s">
        <v>39</v>
      </c>
      <c r="D14" s="20" t="s">
        <v>80</v>
      </c>
      <c r="E14" s="20" t="s">
        <v>27</v>
      </c>
      <c r="F14" s="20" t="s">
        <v>92</v>
      </c>
      <c r="G14" s="22">
        <v>240000</v>
      </c>
      <c r="H14" s="23">
        <v>45439.519999999997</v>
      </c>
      <c r="I14" s="24">
        <v>25</v>
      </c>
      <c r="J14" s="24">
        <v>6888</v>
      </c>
      <c r="K14" s="22">
        <f>G14*K12</f>
        <v>17040</v>
      </c>
      <c r="L14" s="24">
        <v>780.6</v>
      </c>
      <c r="M14" s="24">
        <v>5685.41</v>
      </c>
      <c r="N14" s="24">
        <v>11530.11</v>
      </c>
      <c r="O14" s="24">
        <f>200+5144.25</f>
        <v>5344.25</v>
      </c>
      <c r="P14" s="24">
        <f t="shared" ref="P14:P20" si="0">J14+M14</f>
        <v>12573.41</v>
      </c>
      <c r="Q14" s="25">
        <f>+H14+I14+J14+M14+O14</f>
        <v>63382.179999999993</v>
      </c>
      <c r="R14" s="23">
        <f>K14+N14</f>
        <v>28570.11</v>
      </c>
      <c r="S14" s="24">
        <f>G14-Q14</f>
        <v>176617.82</v>
      </c>
      <c r="T14" s="26">
        <v>111</v>
      </c>
    </row>
    <row r="15" spans="1:20" s="12" customFormat="1" ht="27" customHeight="1" x14ac:dyDescent="0.45">
      <c r="A15" s="20">
        <v>2</v>
      </c>
      <c r="B15" s="26" t="s">
        <v>81</v>
      </c>
      <c r="C15" s="20" t="s">
        <v>39</v>
      </c>
      <c r="D15" s="20" t="s">
        <v>82</v>
      </c>
      <c r="E15" s="20" t="s">
        <v>77</v>
      </c>
      <c r="F15" s="20" t="s">
        <v>93</v>
      </c>
      <c r="G15" s="22">
        <v>131951.16</v>
      </c>
      <c r="H15" s="24">
        <v>19621.080000000002</v>
      </c>
      <c r="I15" s="24">
        <v>25</v>
      </c>
      <c r="J15" s="24">
        <v>3787</v>
      </c>
      <c r="K15" s="22">
        <f>G15*K12</f>
        <v>9368.5323599999992</v>
      </c>
      <c r="L15" s="24">
        <v>780.6</v>
      </c>
      <c r="M15" s="24">
        <v>4011.32</v>
      </c>
      <c r="N15" s="27">
        <f>G15*N12</f>
        <v>9355.3372440000003</v>
      </c>
      <c r="O15" s="24">
        <v>225</v>
      </c>
      <c r="P15" s="24">
        <f t="shared" si="0"/>
        <v>7798.32</v>
      </c>
      <c r="Q15" s="25">
        <v>27644.400000000001</v>
      </c>
      <c r="R15" s="23">
        <f>K15+L15+N15</f>
        <v>19504.469603999998</v>
      </c>
      <c r="S15" s="24">
        <f>G15-Q15</f>
        <v>104306.76000000001</v>
      </c>
      <c r="T15" s="26">
        <v>111</v>
      </c>
    </row>
    <row r="16" spans="1:20" s="12" customFormat="1" ht="27" customHeight="1" x14ac:dyDescent="0.45">
      <c r="A16" s="20">
        <v>3</v>
      </c>
      <c r="B16" s="21" t="s">
        <v>88</v>
      </c>
      <c r="C16" s="20" t="s">
        <v>39</v>
      </c>
      <c r="D16" s="20" t="s">
        <v>82</v>
      </c>
      <c r="E16" s="20" t="s">
        <v>77</v>
      </c>
      <c r="F16" s="20" t="s">
        <v>93</v>
      </c>
      <c r="G16" s="22">
        <v>132000</v>
      </c>
      <c r="H16" s="24">
        <v>19632.57</v>
      </c>
      <c r="I16" s="24">
        <v>25</v>
      </c>
      <c r="J16" s="24">
        <v>3788.4</v>
      </c>
      <c r="K16" s="22">
        <v>9372</v>
      </c>
      <c r="L16" s="24">
        <v>780.6</v>
      </c>
      <c r="M16" s="24">
        <v>4012.8</v>
      </c>
      <c r="N16" s="24">
        <v>9358.7999999999993</v>
      </c>
      <c r="O16" s="24">
        <v>1644.23</v>
      </c>
      <c r="P16" s="24">
        <f t="shared" si="0"/>
        <v>7801.2000000000007</v>
      </c>
      <c r="Q16" s="25">
        <f>+H16+J16+M16+O16</f>
        <v>29078</v>
      </c>
      <c r="R16" s="23">
        <f t="shared" ref="R16" si="1">K16+N16</f>
        <v>18730.8</v>
      </c>
      <c r="S16" s="24">
        <f t="shared" ref="S16" si="2">G16-Q16</f>
        <v>102922</v>
      </c>
      <c r="T16" s="26">
        <v>111</v>
      </c>
    </row>
    <row r="17" spans="1:178" s="12" customFormat="1" ht="27" customHeight="1" x14ac:dyDescent="0.45">
      <c r="A17" s="20">
        <v>4</v>
      </c>
      <c r="B17" s="26" t="s">
        <v>87</v>
      </c>
      <c r="C17" s="20" t="s">
        <v>39</v>
      </c>
      <c r="D17" s="20" t="s">
        <v>43</v>
      </c>
      <c r="E17" s="20" t="s">
        <v>77</v>
      </c>
      <c r="F17" s="20" t="s">
        <v>93</v>
      </c>
      <c r="G17" s="22">
        <v>131951.16</v>
      </c>
      <c r="H17" s="24">
        <v>19242.97</v>
      </c>
      <c r="I17" s="24">
        <v>25</v>
      </c>
      <c r="J17" s="24">
        <v>3787</v>
      </c>
      <c r="K17" s="22">
        <v>9368.5300000000007</v>
      </c>
      <c r="L17" s="24">
        <v>780.6</v>
      </c>
      <c r="M17" s="24">
        <v>4011.32</v>
      </c>
      <c r="N17" s="24">
        <v>9355.34</v>
      </c>
      <c r="O17" s="24">
        <v>11678.33</v>
      </c>
      <c r="P17" s="24">
        <f t="shared" si="0"/>
        <v>7798.32</v>
      </c>
      <c r="Q17" s="25">
        <f>+H17+J17+M17+O17</f>
        <v>38719.620000000003</v>
      </c>
      <c r="R17" s="23">
        <f>K17+N17</f>
        <v>18723.870000000003</v>
      </c>
      <c r="S17" s="24">
        <f t="shared" ref="S17:S20" si="3">G17-Q17</f>
        <v>93231.540000000008</v>
      </c>
      <c r="T17" s="26">
        <v>111</v>
      </c>
    </row>
    <row r="18" spans="1:178" s="12" customFormat="1" ht="27" customHeight="1" x14ac:dyDescent="0.45">
      <c r="A18" s="20">
        <v>5</v>
      </c>
      <c r="B18" s="26" t="s">
        <v>89</v>
      </c>
      <c r="C18" s="20" t="s">
        <v>39</v>
      </c>
      <c r="D18" s="20" t="s">
        <v>90</v>
      </c>
      <c r="E18" s="20" t="s">
        <v>77</v>
      </c>
      <c r="F18" s="20" t="s">
        <v>92</v>
      </c>
      <c r="G18" s="22">
        <v>70000</v>
      </c>
      <c r="H18" s="24">
        <v>5368.48</v>
      </c>
      <c r="I18" s="24">
        <v>25</v>
      </c>
      <c r="J18" s="24">
        <v>2009</v>
      </c>
      <c r="K18" s="22">
        <v>4970</v>
      </c>
      <c r="L18" s="24">
        <v>780.6</v>
      </c>
      <c r="M18" s="24">
        <v>2128</v>
      </c>
      <c r="N18" s="24">
        <v>4963</v>
      </c>
      <c r="O18" s="24">
        <v>1644.23</v>
      </c>
      <c r="P18" s="24">
        <f t="shared" si="0"/>
        <v>4137</v>
      </c>
      <c r="Q18" s="25">
        <f>+H18+J18+M18+O18</f>
        <v>11149.71</v>
      </c>
      <c r="R18" s="23">
        <f>K18+N18</f>
        <v>9933</v>
      </c>
      <c r="S18" s="24">
        <f t="shared" si="3"/>
        <v>58850.29</v>
      </c>
      <c r="T18" s="26">
        <v>111</v>
      </c>
    </row>
    <row r="19" spans="1:178" s="12" customFormat="1" ht="27" customHeight="1" x14ac:dyDescent="0.45">
      <c r="A19" s="20">
        <v>6</v>
      </c>
      <c r="B19" s="26" t="s">
        <v>111</v>
      </c>
      <c r="C19" s="20" t="s">
        <v>39</v>
      </c>
      <c r="D19" s="20" t="s">
        <v>82</v>
      </c>
      <c r="E19" s="20" t="s">
        <v>77</v>
      </c>
      <c r="F19" s="20" t="s">
        <v>92</v>
      </c>
      <c r="G19" s="22">
        <v>131951.16</v>
      </c>
      <c r="H19" s="24">
        <v>19621.080000000002</v>
      </c>
      <c r="I19" s="24">
        <v>25</v>
      </c>
      <c r="J19" s="24">
        <v>3787</v>
      </c>
      <c r="K19" s="22">
        <v>9368.5300000000007</v>
      </c>
      <c r="L19" s="24">
        <v>780.6</v>
      </c>
      <c r="M19" s="24">
        <v>4011.32</v>
      </c>
      <c r="N19" s="24">
        <v>9355.34</v>
      </c>
      <c r="O19" s="24">
        <v>225</v>
      </c>
      <c r="P19" s="24">
        <f t="shared" si="0"/>
        <v>7798.32</v>
      </c>
      <c r="Q19" s="25">
        <f>+H19+J19+M19+O19</f>
        <v>27644.400000000001</v>
      </c>
      <c r="R19" s="23">
        <f>K19+N19</f>
        <v>18723.870000000003</v>
      </c>
      <c r="S19" s="24">
        <f t="shared" si="3"/>
        <v>104306.76000000001</v>
      </c>
      <c r="T19" s="26">
        <v>111</v>
      </c>
    </row>
    <row r="20" spans="1:178" s="12" customFormat="1" ht="27" customHeight="1" x14ac:dyDescent="0.45">
      <c r="A20" s="20">
        <v>7</v>
      </c>
      <c r="B20" s="26" t="s">
        <v>86</v>
      </c>
      <c r="C20" s="20" t="s">
        <v>39</v>
      </c>
      <c r="D20" s="20" t="s">
        <v>85</v>
      </c>
      <c r="E20" s="20" t="s">
        <v>27</v>
      </c>
      <c r="F20" s="20" t="s">
        <v>92</v>
      </c>
      <c r="G20" s="22">
        <v>40000</v>
      </c>
      <c r="H20" s="24">
        <v>442.65</v>
      </c>
      <c r="I20" s="24">
        <v>25</v>
      </c>
      <c r="J20" s="24">
        <v>1148</v>
      </c>
      <c r="K20" s="22">
        <f>+G20*K12</f>
        <v>2839.9999999999995</v>
      </c>
      <c r="L20" s="22">
        <v>480</v>
      </c>
      <c r="M20" s="23">
        <v>1216</v>
      </c>
      <c r="N20" s="24">
        <v>2836</v>
      </c>
      <c r="O20" s="24">
        <v>4588.6000000000004</v>
      </c>
      <c r="P20" s="24">
        <f t="shared" si="0"/>
        <v>2364</v>
      </c>
      <c r="Q20" s="25">
        <f>+H20+J20+M20+O20</f>
        <v>7395.25</v>
      </c>
      <c r="R20" s="23">
        <f t="shared" ref="R20" si="4">K20+N20</f>
        <v>5676</v>
      </c>
      <c r="S20" s="24">
        <f t="shared" si="3"/>
        <v>32604.75</v>
      </c>
      <c r="T20" s="26">
        <v>111</v>
      </c>
    </row>
    <row r="21" spans="1:178" s="12" customFormat="1" ht="27" customHeight="1" x14ac:dyDescent="0.45">
      <c r="A21" s="20"/>
      <c r="B21" s="26"/>
      <c r="C21" s="20"/>
      <c r="D21" s="20"/>
      <c r="E21" s="20"/>
      <c r="F21" s="20"/>
      <c r="G21" s="22"/>
      <c r="H21" s="24"/>
      <c r="I21" s="24"/>
      <c r="J21" s="24"/>
      <c r="K21" s="22"/>
      <c r="L21" s="22"/>
      <c r="M21" s="23"/>
      <c r="N21" s="24"/>
      <c r="O21" s="24"/>
      <c r="P21" s="24"/>
      <c r="Q21" s="25"/>
      <c r="R21" s="23"/>
      <c r="S21" s="24"/>
      <c r="T21" s="26"/>
    </row>
    <row r="22" spans="1:178" s="12" customFormat="1" ht="27" customHeight="1" x14ac:dyDescent="0.45">
      <c r="A22" s="62" t="s">
        <v>95</v>
      </c>
      <c r="B22" s="62"/>
      <c r="C22" s="62"/>
      <c r="D22" s="62"/>
      <c r="E22" s="28"/>
      <c r="F22" s="28"/>
      <c r="G22" s="29"/>
      <c r="H22" s="30"/>
      <c r="I22" s="31"/>
      <c r="J22" s="31"/>
      <c r="K22" s="29"/>
      <c r="L22" s="24"/>
      <c r="M22" s="30"/>
      <c r="N22" s="31"/>
      <c r="O22" s="31"/>
      <c r="P22" s="31"/>
      <c r="Q22" s="32"/>
      <c r="R22" s="30"/>
      <c r="S22" s="31"/>
      <c r="T22" s="33"/>
    </row>
    <row r="23" spans="1:178" s="12" customFormat="1" ht="27" customHeight="1" x14ac:dyDescent="0.4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</row>
    <row r="24" spans="1:178" s="12" customFormat="1" ht="27" customHeight="1" x14ac:dyDescent="0.45">
      <c r="A24" s="20">
        <v>8</v>
      </c>
      <c r="B24" s="34" t="s">
        <v>49</v>
      </c>
      <c r="C24" s="20" t="s">
        <v>108</v>
      </c>
      <c r="D24" s="20" t="s">
        <v>50</v>
      </c>
      <c r="E24" s="20" t="s">
        <v>27</v>
      </c>
      <c r="F24" s="20" t="s">
        <v>93</v>
      </c>
      <c r="G24" s="22">
        <v>50000</v>
      </c>
      <c r="H24" s="24">
        <v>1854</v>
      </c>
      <c r="I24" s="24">
        <v>25</v>
      </c>
      <c r="J24" s="24">
        <f>+G24*J12</f>
        <v>1435</v>
      </c>
      <c r="K24" s="22">
        <f>+G24*K12</f>
        <v>3549.9999999999995</v>
      </c>
      <c r="L24" s="24">
        <v>540</v>
      </c>
      <c r="M24" s="27">
        <f>+G24*M12</f>
        <v>1520</v>
      </c>
      <c r="N24" s="24">
        <f>+G24*N12</f>
        <v>3545.0000000000005</v>
      </c>
      <c r="O24" s="24">
        <v>17177.18</v>
      </c>
      <c r="P24" s="24">
        <f>J24+L24</f>
        <v>1975</v>
      </c>
      <c r="Q24" s="25">
        <f>+H24+J24+M24+O24</f>
        <v>21986.18</v>
      </c>
      <c r="R24" s="23">
        <f>J24+M24</f>
        <v>2955</v>
      </c>
      <c r="S24" s="24">
        <f>+G24-Q24</f>
        <v>28013.82</v>
      </c>
      <c r="T24" s="26">
        <v>111</v>
      </c>
    </row>
    <row r="25" spans="1:178" s="12" customFormat="1" ht="27" customHeight="1" x14ac:dyDescent="0.45">
      <c r="A25" s="20"/>
      <c r="B25" s="34"/>
      <c r="C25" s="26"/>
      <c r="D25" s="26"/>
      <c r="E25" s="26"/>
      <c r="F25" s="26"/>
      <c r="G25" s="22"/>
      <c r="H25" s="24"/>
      <c r="I25" s="24"/>
      <c r="J25" s="24"/>
      <c r="K25" s="22"/>
      <c r="L25" s="24"/>
      <c r="M25" s="27"/>
      <c r="N25" s="24"/>
      <c r="O25" s="24"/>
      <c r="P25" s="24"/>
      <c r="Q25" s="25"/>
      <c r="R25" s="23"/>
      <c r="S25" s="24"/>
      <c r="T25" s="26"/>
    </row>
    <row r="26" spans="1:178" s="12" customFormat="1" ht="27" customHeight="1" x14ac:dyDescent="0.45">
      <c r="A26" s="62" t="s">
        <v>96</v>
      </c>
      <c r="B26" s="62"/>
      <c r="C26" s="62"/>
      <c r="D26" s="62"/>
      <c r="E26" s="21"/>
      <c r="F26" s="21"/>
      <c r="G26" s="22"/>
      <c r="H26" s="23"/>
      <c r="I26" s="24"/>
      <c r="J26" s="24"/>
      <c r="K26" s="22"/>
      <c r="L26" s="24"/>
      <c r="M26" s="23"/>
      <c r="N26" s="24"/>
      <c r="O26" s="24"/>
      <c r="P26" s="24"/>
      <c r="Q26" s="25"/>
      <c r="R26" s="23"/>
      <c r="S26" s="24"/>
      <c r="T26" s="26"/>
    </row>
    <row r="27" spans="1:178" s="12" customFormat="1" ht="27" customHeight="1" x14ac:dyDescent="0.45">
      <c r="A27" s="60"/>
      <c r="B27" s="28"/>
      <c r="C27" s="28"/>
      <c r="D27" s="26"/>
      <c r="E27" s="21"/>
      <c r="F27" s="21"/>
      <c r="G27" s="22"/>
      <c r="H27" s="23"/>
      <c r="I27" s="24"/>
      <c r="J27" s="24"/>
      <c r="K27" s="22"/>
      <c r="L27" s="24"/>
      <c r="M27" s="23"/>
      <c r="N27" s="24"/>
      <c r="O27" s="24"/>
      <c r="P27" s="24"/>
      <c r="Q27" s="25"/>
      <c r="R27" s="23"/>
      <c r="S27" s="24"/>
      <c r="T27" s="26"/>
    </row>
    <row r="28" spans="1:178" s="12" customFormat="1" ht="27" customHeight="1" x14ac:dyDescent="0.45">
      <c r="A28" s="20">
        <v>9</v>
      </c>
      <c r="B28" s="34" t="s">
        <v>38</v>
      </c>
      <c r="C28" s="20" t="s">
        <v>58</v>
      </c>
      <c r="D28" s="20" t="s">
        <v>115</v>
      </c>
      <c r="E28" s="20" t="s">
        <v>27</v>
      </c>
      <c r="F28" s="20" t="s">
        <v>92</v>
      </c>
      <c r="G28" s="22">
        <v>50000</v>
      </c>
      <c r="H28" s="24">
        <v>0</v>
      </c>
      <c r="I28" s="24">
        <v>25</v>
      </c>
      <c r="J28" s="24">
        <f>+G28*J12</f>
        <v>1435</v>
      </c>
      <c r="K28" s="22">
        <f>+G28*K12</f>
        <v>3549.9999999999995</v>
      </c>
      <c r="L28" s="24">
        <v>540</v>
      </c>
      <c r="M28" s="23">
        <f>+G28*M12</f>
        <v>1520</v>
      </c>
      <c r="N28" s="24">
        <f>+G28*N12</f>
        <v>3545.0000000000005</v>
      </c>
      <c r="O28" s="24">
        <v>17461.09</v>
      </c>
      <c r="P28" s="24">
        <f>J28+M28</f>
        <v>2955</v>
      </c>
      <c r="Q28" s="25">
        <f>+H28+J28+M28+O28</f>
        <v>20416.09</v>
      </c>
      <c r="R28" s="23">
        <f>K28+N28</f>
        <v>7095</v>
      </c>
      <c r="S28" s="24">
        <f>+G28-Q28</f>
        <v>29583.91</v>
      </c>
      <c r="T28" s="26">
        <v>111</v>
      </c>
    </row>
    <row r="29" spans="1:178" s="12" customFormat="1" ht="27" customHeight="1" thickBot="1" x14ac:dyDescent="0.5">
      <c r="A29" s="20"/>
      <c r="B29" s="34"/>
      <c r="C29" s="26"/>
      <c r="D29" s="26"/>
      <c r="E29" s="26"/>
      <c r="F29" s="26"/>
      <c r="G29" s="22"/>
      <c r="H29" s="24"/>
      <c r="I29" s="24"/>
      <c r="J29" s="24"/>
      <c r="K29" s="22"/>
      <c r="L29" s="24"/>
      <c r="M29" s="23"/>
      <c r="N29" s="24"/>
      <c r="O29" s="24"/>
      <c r="P29" s="24"/>
      <c r="Q29" s="25"/>
      <c r="R29" s="23"/>
      <c r="S29" s="24"/>
      <c r="T29" s="26"/>
    </row>
    <row r="30" spans="1:178" s="35" customFormat="1" ht="27" customHeight="1" thickBot="1" x14ac:dyDescent="0.5">
      <c r="A30" s="62" t="s">
        <v>59</v>
      </c>
      <c r="B30" s="62"/>
      <c r="C30" s="62"/>
      <c r="D30" s="62"/>
      <c r="E30" s="26"/>
      <c r="F30" s="26"/>
      <c r="G30" s="22"/>
      <c r="H30" s="24"/>
      <c r="I30" s="24"/>
      <c r="J30" s="24"/>
      <c r="K30" s="22"/>
      <c r="L30" s="24"/>
      <c r="M30" s="24"/>
      <c r="N30" s="24"/>
      <c r="O30" s="24"/>
      <c r="P30" s="24"/>
      <c r="Q30" s="25"/>
      <c r="R30" s="23"/>
      <c r="S30" s="24"/>
      <c r="T30" s="26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</row>
    <row r="31" spans="1:178" s="12" customFormat="1" ht="27" customHeight="1" x14ac:dyDescent="0.45">
      <c r="A31" s="28"/>
      <c r="B31" s="28"/>
      <c r="C31" s="28"/>
      <c r="D31" s="26"/>
      <c r="E31" s="26"/>
      <c r="F31" s="26"/>
      <c r="G31" s="22"/>
      <c r="H31" s="24"/>
      <c r="I31" s="24"/>
      <c r="J31" s="24"/>
      <c r="K31" s="22"/>
      <c r="L31" s="24"/>
      <c r="M31" s="24"/>
      <c r="N31" s="24"/>
      <c r="O31" s="24"/>
      <c r="P31" s="24"/>
      <c r="Q31" s="25"/>
      <c r="R31" s="23"/>
      <c r="S31" s="24"/>
      <c r="T31" s="26"/>
    </row>
    <row r="32" spans="1:178" s="12" customFormat="1" ht="27" customHeight="1" x14ac:dyDescent="0.45">
      <c r="A32" s="20">
        <v>10</v>
      </c>
      <c r="B32" s="26" t="s">
        <v>51</v>
      </c>
      <c r="C32" s="20" t="s">
        <v>57</v>
      </c>
      <c r="D32" s="20" t="s">
        <v>114</v>
      </c>
      <c r="E32" s="20" t="s">
        <v>77</v>
      </c>
      <c r="F32" s="20" t="s">
        <v>92</v>
      </c>
      <c r="G32" s="22">
        <v>137000</v>
      </c>
      <c r="H32" s="24">
        <v>20808.689999999999</v>
      </c>
      <c r="I32" s="24">
        <v>25</v>
      </c>
      <c r="J32" s="24">
        <v>3931.9</v>
      </c>
      <c r="K32" s="22">
        <f>+G32*K12</f>
        <v>9727</v>
      </c>
      <c r="L32" s="24">
        <v>780.6</v>
      </c>
      <c r="M32" s="24">
        <f>+G32*M12</f>
        <v>4164.8</v>
      </c>
      <c r="N32" s="27">
        <v>9713.2999999999993</v>
      </c>
      <c r="O32" s="24">
        <v>1398.95</v>
      </c>
      <c r="P32" s="24">
        <f>J32+L32</f>
        <v>4712.5</v>
      </c>
      <c r="Q32" s="25">
        <f>+H32+I32+J32+M32+O32</f>
        <v>30329.34</v>
      </c>
      <c r="R32" s="23">
        <f>K32+L32+N32</f>
        <v>20220.900000000001</v>
      </c>
      <c r="S32" s="24">
        <f>G32-Q32</f>
        <v>106670.66</v>
      </c>
      <c r="T32" s="26">
        <v>111</v>
      </c>
    </row>
    <row r="33" spans="1:20" s="12" customFormat="1" ht="27" customHeight="1" x14ac:dyDescent="0.45">
      <c r="A33" s="20">
        <v>11</v>
      </c>
      <c r="B33" s="26" t="s">
        <v>25</v>
      </c>
      <c r="C33" s="20" t="s">
        <v>57</v>
      </c>
      <c r="D33" s="20" t="s">
        <v>55</v>
      </c>
      <c r="E33" s="20" t="s">
        <v>26</v>
      </c>
      <c r="F33" s="20" t="s">
        <v>92</v>
      </c>
      <c r="G33" s="22">
        <v>75000</v>
      </c>
      <c r="H33" s="24">
        <v>5993.89</v>
      </c>
      <c r="I33" s="24">
        <v>25</v>
      </c>
      <c r="J33" s="24">
        <f>G33*J12</f>
        <v>2152.5</v>
      </c>
      <c r="K33" s="22">
        <f>G33*K12</f>
        <v>5324.9999999999991</v>
      </c>
      <c r="L33" s="24">
        <v>780.6</v>
      </c>
      <c r="M33" s="24">
        <v>2280</v>
      </c>
      <c r="N33" s="24">
        <f>G33*N12</f>
        <v>5317.5</v>
      </c>
      <c r="O33" s="24">
        <v>13147.57</v>
      </c>
      <c r="P33" s="24">
        <v>13726.05</v>
      </c>
      <c r="Q33" s="25">
        <f>+H33+J33+M33+O33</f>
        <v>23573.96</v>
      </c>
      <c r="R33" s="23">
        <f t="shared" ref="R33:R39" si="5">K33+N33</f>
        <v>10642.5</v>
      </c>
      <c r="S33" s="24">
        <f t="shared" ref="S33:S37" si="6">G33-Q33</f>
        <v>51426.04</v>
      </c>
      <c r="T33" s="26">
        <v>111</v>
      </c>
    </row>
    <row r="34" spans="1:20" s="12" customFormat="1" ht="27" customHeight="1" x14ac:dyDescent="0.45">
      <c r="A34" s="20">
        <v>12</v>
      </c>
      <c r="B34" s="26" t="s">
        <v>32</v>
      </c>
      <c r="C34" s="20" t="s">
        <v>57</v>
      </c>
      <c r="D34" s="20" t="s">
        <v>120</v>
      </c>
      <c r="E34" s="20" t="s">
        <v>26</v>
      </c>
      <c r="F34" s="20" t="s">
        <v>92</v>
      </c>
      <c r="G34" s="22">
        <v>50000</v>
      </c>
      <c r="H34" s="24">
        <v>1617.13</v>
      </c>
      <c r="I34" s="24">
        <v>25</v>
      </c>
      <c r="J34" s="24">
        <v>1435</v>
      </c>
      <c r="K34" s="22">
        <f>G34*K12</f>
        <v>3549.9999999999995</v>
      </c>
      <c r="L34" s="24">
        <v>600</v>
      </c>
      <c r="M34" s="24">
        <v>1520</v>
      </c>
      <c r="N34" s="24">
        <f>G34*N12</f>
        <v>3545.0000000000005</v>
      </c>
      <c r="O34" s="24">
        <v>13123.76</v>
      </c>
      <c r="P34" s="24">
        <v>9044.4639999999999</v>
      </c>
      <c r="Q34" s="25">
        <f>+H34+J34+M34+O34</f>
        <v>17695.89</v>
      </c>
      <c r="R34" s="23">
        <f t="shared" si="5"/>
        <v>7095</v>
      </c>
      <c r="S34" s="24">
        <f t="shared" si="6"/>
        <v>32304.11</v>
      </c>
      <c r="T34" s="26">
        <v>111</v>
      </c>
    </row>
    <row r="35" spans="1:20" s="12" customFormat="1" ht="27" customHeight="1" x14ac:dyDescent="0.45">
      <c r="A35" s="20">
        <v>13</v>
      </c>
      <c r="B35" s="26" t="s">
        <v>48</v>
      </c>
      <c r="C35" s="20" t="s">
        <v>57</v>
      </c>
      <c r="D35" s="20" t="s">
        <v>33</v>
      </c>
      <c r="E35" s="20" t="s">
        <v>54</v>
      </c>
      <c r="F35" s="20" t="s">
        <v>92</v>
      </c>
      <c r="G35" s="22">
        <v>21000</v>
      </c>
      <c r="H35" s="24">
        <v>0</v>
      </c>
      <c r="I35" s="24">
        <v>25</v>
      </c>
      <c r="J35" s="24">
        <f>G35*J12</f>
        <v>602.70000000000005</v>
      </c>
      <c r="K35" s="22">
        <f>G35*K12</f>
        <v>1490.9999999999998</v>
      </c>
      <c r="L35" s="24">
        <v>211.2</v>
      </c>
      <c r="M35" s="23">
        <f>G35*M12</f>
        <v>638.4</v>
      </c>
      <c r="N35" s="24">
        <f>G35*N12</f>
        <v>1488.9</v>
      </c>
      <c r="O35" s="24">
        <v>2018.95</v>
      </c>
      <c r="P35" s="24">
        <v>2633.0420000000004</v>
      </c>
      <c r="Q35" s="25">
        <f>+H35+J35+M35+O35</f>
        <v>3260.05</v>
      </c>
      <c r="R35" s="23">
        <f t="shared" si="5"/>
        <v>2979.8999999999996</v>
      </c>
      <c r="S35" s="24">
        <f t="shared" si="6"/>
        <v>17739.95</v>
      </c>
      <c r="T35" s="26">
        <v>111</v>
      </c>
    </row>
    <row r="36" spans="1:20" s="12" customFormat="1" ht="27" customHeight="1" x14ac:dyDescent="0.45">
      <c r="A36" s="20">
        <v>14</v>
      </c>
      <c r="B36" s="26" t="s">
        <v>36</v>
      </c>
      <c r="C36" s="20" t="s">
        <v>57</v>
      </c>
      <c r="D36" s="20" t="s">
        <v>116</v>
      </c>
      <c r="E36" s="20" t="s">
        <v>26</v>
      </c>
      <c r="F36" s="20" t="s">
        <v>92</v>
      </c>
      <c r="G36" s="22">
        <v>50000</v>
      </c>
      <c r="H36" s="24">
        <v>1854</v>
      </c>
      <c r="I36" s="24">
        <v>25</v>
      </c>
      <c r="J36" s="24">
        <v>1435</v>
      </c>
      <c r="K36" s="22">
        <f>G36*K12</f>
        <v>3549.9999999999995</v>
      </c>
      <c r="L36" s="24">
        <v>480</v>
      </c>
      <c r="M36" s="23">
        <v>1520</v>
      </c>
      <c r="N36" s="24">
        <f>G36*N12</f>
        <v>3545.0000000000005</v>
      </c>
      <c r="O36" s="24">
        <v>3275.3</v>
      </c>
      <c r="P36" s="24">
        <v>6360</v>
      </c>
      <c r="Q36" s="25">
        <f>+H36+J36+M36+O36</f>
        <v>8084.3</v>
      </c>
      <c r="R36" s="23">
        <f t="shared" si="5"/>
        <v>7095</v>
      </c>
      <c r="S36" s="24">
        <f t="shared" si="6"/>
        <v>41915.699999999997</v>
      </c>
      <c r="T36" s="26">
        <v>111</v>
      </c>
    </row>
    <row r="37" spans="1:20" s="12" customFormat="1" ht="27" customHeight="1" x14ac:dyDescent="0.45">
      <c r="A37" s="20">
        <v>15</v>
      </c>
      <c r="B37" s="26" t="s">
        <v>37</v>
      </c>
      <c r="C37" s="20" t="s">
        <v>57</v>
      </c>
      <c r="D37" s="20" t="s">
        <v>116</v>
      </c>
      <c r="E37" s="20" t="s">
        <v>26</v>
      </c>
      <c r="F37" s="20" t="s">
        <v>92</v>
      </c>
      <c r="G37" s="22">
        <v>50000</v>
      </c>
      <c r="H37" s="24">
        <v>1617.38</v>
      </c>
      <c r="I37" s="24">
        <v>25</v>
      </c>
      <c r="J37" s="24">
        <v>1435</v>
      </c>
      <c r="K37" s="22">
        <f>G37*K12</f>
        <v>3549.9999999999995</v>
      </c>
      <c r="L37" s="24">
        <v>480</v>
      </c>
      <c r="M37" s="23">
        <v>1520</v>
      </c>
      <c r="N37" s="24">
        <f>G37*N12</f>
        <v>3545.0000000000005</v>
      </c>
      <c r="O37" s="24">
        <v>25915.91</v>
      </c>
      <c r="P37" s="24">
        <v>5300</v>
      </c>
      <c r="Q37" s="25">
        <f>+H37+J37+M37+O37</f>
        <v>30488.29</v>
      </c>
      <c r="R37" s="23">
        <f t="shared" si="5"/>
        <v>7095</v>
      </c>
      <c r="S37" s="24">
        <f t="shared" si="6"/>
        <v>19511.71</v>
      </c>
      <c r="T37" s="26">
        <v>111</v>
      </c>
    </row>
    <row r="38" spans="1:20" s="12" customFormat="1" ht="27" customHeight="1" x14ac:dyDescent="0.45">
      <c r="A38" s="20">
        <v>16</v>
      </c>
      <c r="B38" s="26" t="s">
        <v>73</v>
      </c>
      <c r="C38" s="20" t="s">
        <v>57</v>
      </c>
      <c r="D38" s="20" t="s">
        <v>35</v>
      </c>
      <c r="E38" s="20" t="s">
        <v>54</v>
      </c>
      <c r="F38" s="20" t="s">
        <v>93</v>
      </c>
      <c r="G38" s="22">
        <v>22000</v>
      </c>
      <c r="H38" s="24">
        <v>0</v>
      </c>
      <c r="I38" s="24">
        <v>25</v>
      </c>
      <c r="J38" s="24">
        <f>G38*J12</f>
        <v>631.4</v>
      </c>
      <c r="K38" s="22">
        <f>G38*K12</f>
        <v>1561.9999999999998</v>
      </c>
      <c r="L38" s="22">
        <v>264</v>
      </c>
      <c r="M38" s="23">
        <f>G38*M12</f>
        <v>668.8</v>
      </c>
      <c r="N38" s="24">
        <v>1559.8</v>
      </c>
      <c r="O38" s="24">
        <v>8250.2099999999991</v>
      </c>
      <c r="P38" s="24">
        <v>4260</v>
      </c>
      <c r="Q38" s="25">
        <f>+J38+M38+O38</f>
        <v>9550.41</v>
      </c>
      <c r="R38" s="23">
        <v>3078</v>
      </c>
      <c r="S38" s="24">
        <f>G38-Q38</f>
        <v>12449.59</v>
      </c>
      <c r="T38" s="26">
        <v>111</v>
      </c>
    </row>
    <row r="39" spans="1:20" s="12" customFormat="1" ht="27" customHeight="1" x14ac:dyDescent="0.45">
      <c r="A39" s="20">
        <v>17</v>
      </c>
      <c r="B39" s="26" t="s">
        <v>84</v>
      </c>
      <c r="C39" s="20" t="s">
        <v>57</v>
      </c>
      <c r="D39" s="20" t="s">
        <v>33</v>
      </c>
      <c r="E39" s="20" t="s">
        <v>54</v>
      </c>
      <c r="F39" s="20" t="s">
        <v>92</v>
      </c>
      <c r="G39" s="22">
        <v>21000</v>
      </c>
      <c r="H39" s="24">
        <v>0</v>
      </c>
      <c r="I39" s="24">
        <v>25</v>
      </c>
      <c r="J39" s="24">
        <v>602.70000000000005</v>
      </c>
      <c r="K39" s="22">
        <f>+G39*K12</f>
        <v>1490.9999999999998</v>
      </c>
      <c r="L39" s="22">
        <v>211.2</v>
      </c>
      <c r="M39" s="23">
        <v>638.4</v>
      </c>
      <c r="N39" s="24">
        <v>1247.8399999999999</v>
      </c>
      <c r="O39" s="24">
        <v>4066.82</v>
      </c>
      <c r="P39" s="24">
        <f t="shared" ref="P39" si="7">J39+M39</f>
        <v>1241.0999999999999</v>
      </c>
      <c r="Q39" s="25">
        <f t="shared" ref="Q39" si="8">+J39+M39+O39</f>
        <v>5307.92</v>
      </c>
      <c r="R39" s="23">
        <f t="shared" si="5"/>
        <v>2738.8399999999997</v>
      </c>
      <c r="S39" s="24">
        <f t="shared" ref="S39" si="9">G39-Q39</f>
        <v>15692.08</v>
      </c>
      <c r="T39" s="26">
        <v>111</v>
      </c>
    </row>
    <row r="40" spans="1:20" s="12" customFormat="1" ht="27" customHeight="1" x14ac:dyDescent="0.45">
      <c r="A40" s="20"/>
      <c r="B40" s="26"/>
      <c r="C40" s="26"/>
      <c r="D40" s="26"/>
      <c r="E40" s="26"/>
      <c r="F40" s="26"/>
      <c r="G40" s="22"/>
      <c r="H40" s="24"/>
      <c r="I40" s="24"/>
      <c r="J40" s="24"/>
      <c r="K40" s="22"/>
      <c r="L40" s="24"/>
      <c r="M40" s="23"/>
      <c r="N40" s="24"/>
      <c r="O40" s="24"/>
      <c r="P40" s="24"/>
      <c r="Q40" s="25"/>
      <c r="R40" s="23"/>
      <c r="S40" s="24"/>
      <c r="T40" s="26"/>
    </row>
    <row r="41" spans="1:20" s="12" customFormat="1" ht="27" customHeight="1" x14ac:dyDescent="0.45">
      <c r="A41" s="62" t="s">
        <v>97</v>
      </c>
      <c r="B41" s="62"/>
      <c r="C41" s="62"/>
      <c r="D41" s="62"/>
      <c r="E41" s="26"/>
      <c r="F41" s="26"/>
      <c r="G41" s="22"/>
      <c r="H41" s="24"/>
      <c r="I41" s="24"/>
      <c r="J41" s="24"/>
      <c r="K41" s="22"/>
      <c r="L41" s="24"/>
      <c r="M41" s="24"/>
      <c r="N41" s="24"/>
      <c r="O41" s="24"/>
      <c r="P41" s="24"/>
      <c r="Q41" s="25"/>
      <c r="R41" s="23"/>
      <c r="S41" s="24"/>
      <c r="T41" s="26"/>
    </row>
    <row r="42" spans="1:20" s="12" customFormat="1" ht="27" customHeight="1" x14ac:dyDescent="0.45">
      <c r="A42" s="20">
        <v>18</v>
      </c>
      <c r="B42" s="26" t="s">
        <v>107</v>
      </c>
      <c r="C42" s="20" t="s">
        <v>100</v>
      </c>
      <c r="D42" s="20" t="s">
        <v>117</v>
      </c>
      <c r="E42" s="20" t="s">
        <v>77</v>
      </c>
      <c r="F42" s="20" t="s">
        <v>93</v>
      </c>
      <c r="G42" s="22">
        <v>132426.16</v>
      </c>
      <c r="H42" s="24">
        <v>19354.7</v>
      </c>
      <c r="I42" s="24">
        <v>25</v>
      </c>
      <c r="J42" s="24">
        <f>+G42*J12</f>
        <v>3800.6307919999999</v>
      </c>
      <c r="K42" s="22">
        <f>+G42*K12</f>
        <v>9402.2573599999996</v>
      </c>
      <c r="L42" s="24">
        <v>780.6</v>
      </c>
      <c r="M42" s="24">
        <f>+G42*M12</f>
        <v>4025.7552639999999</v>
      </c>
      <c r="N42" s="24">
        <f>+G42*N12</f>
        <v>9389.0147440000001</v>
      </c>
      <c r="O42" s="24">
        <v>9681.83</v>
      </c>
      <c r="P42" s="24">
        <f>J42+M42</f>
        <v>7826.3860559999994</v>
      </c>
      <c r="Q42" s="25">
        <f>+H42+J42+M42+O42</f>
        <v>36862.916056000002</v>
      </c>
      <c r="R42" s="23">
        <f>K42+N42</f>
        <v>18791.272104</v>
      </c>
      <c r="S42" s="24">
        <f>G42-Q42</f>
        <v>95563.243944000002</v>
      </c>
      <c r="T42" s="26">
        <v>111</v>
      </c>
    </row>
    <row r="43" spans="1:20" s="12" customFormat="1" ht="27" customHeight="1" x14ac:dyDescent="0.45">
      <c r="A43" s="20"/>
      <c r="B43" s="26"/>
      <c r="C43" s="26"/>
      <c r="D43" s="26"/>
      <c r="E43" s="26"/>
      <c r="F43" s="26"/>
      <c r="G43" s="22"/>
      <c r="H43" s="24"/>
      <c r="I43" s="24"/>
      <c r="J43" s="24"/>
      <c r="K43" s="22"/>
      <c r="L43" s="24"/>
      <c r="M43" s="24"/>
      <c r="N43" s="24"/>
      <c r="O43" s="24"/>
      <c r="P43" s="24"/>
      <c r="Q43" s="25"/>
      <c r="R43" s="23"/>
      <c r="S43" s="24"/>
      <c r="T43" s="26"/>
    </row>
    <row r="44" spans="1:20" s="12" customFormat="1" ht="27" customHeight="1" x14ac:dyDescent="0.45">
      <c r="A44" s="62" t="s">
        <v>63</v>
      </c>
      <c r="B44" s="62"/>
      <c r="C44" s="62"/>
      <c r="D44" s="62"/>
      <c r="E44" s="26"/>
      <c r="F44" s="26"/>
      <c r="G44" s="22"/>
      <c r="H44" s="24"/>
      <c r="I44" s="24"/>
      <c r="J44" s="24"/>
      <c r="K44" s="22"/>
      <c r="L44" s="24"/>
      <c r="M44" s="24"/>
      <c r="N44" s="24"/>
      <c r="O44" s="24"/>
      <c r="P44" s="24"/>
      <c r="Q44" s="25"/>
      <c r="R44" s="23"/>
      <c r="S44" s="24"/>
      <c r="T44" s="26"/>
    </row>
    <row r="45" spans="1:20" s="12" customFormat="1" ht="27" customHeight="1" x14ac:dyDescent="0.45">
      <c r="A45" s="28"/>
      <c r="B45" s="28"/>
      <c r="C45" s="28"/>
      <c r="D45" s="26"/>
      <c r="E45" s="26"/>
      <c r="F45" s="26"/>
      <c r="G45" s="22"/>
      <c r="H45" s="24"/>
      <c r="I45" s="24"/>
      <c r="J45" s="24"/>
      <c r="K45" s="22"/>
      <c r="L45" s="24"/>
      <c r="M45" s="24"/>
      <c r="N45" s="24"/>
      <c r="O45" s="24"/>
      <c r="P45" s="24"/>
      <c r="Q45" s="25"/>
      <c r="R45" s="23"/>
      <c r="S45" s="24"/>
      <c r="T45" s="26"/>
    </row>
    <row r="46" spans="1:20" s="12" customFormat="1" ht="27" customHeight="1" x14ac:dyDescent="0.45">
      <c r="A46" s="20">
        <v>19</v>
      </c>
      <c r="B46" s="26" t="s">
        <v>60</v>
      </c>
      <c r="C46" s="20" t="s">
        <v>41</v>
      </c>
      <c r="D46" s="20" t="s">
        <v>41</v>
      </c>
      <c r="E46" s="20" t="s">
        <v>26</v>
      </c>
      <c r="F46" s="20" t="s">
        <v>93</v>
      </c>
      <c r="G46" s="22">
        <v>137000</v>
      </c>
      <c r="H46" s="24">
        <v>20808.689999999999</v>
      </c>
      <c r="I46" s="24">
        <v>25</v>
      </c>
      <c r="J46" s="24">
        <f>+G46*J12</f>
        <v>3931.9</v>
      </c>
      <c r="K46" s="22">
        <f>+G46*K12</f>
        <v>9727</v>
      </c>
      <c r="L46" s="24">
        <v>780.6</v>
      </c>
      <c r="M46" s="24">
        <f>+G46*M12</f>
        <v>4164.8</v>
      </c>
      <c r="N46" s="24">
        <f>+G46*N12</f>
        <v>9713.3000000000011</v>
      </c>
      <c r="O46" s="24">
        <v>69108.649999999994</v>
      </c>
      <c r="P46" s="24">
        <v>20588.750791999999</v>
      </c>
      <c r="Q46" s="25">
        <f>+H46+J46+M46+O46</f>
        <v>98014.04</v>
      </c>
      <c r="R46" s="23">
        <f>K46+N46</f>
        <v>19440.300000000003</v>
      </c>
      <c r="S46" s="24">
        <f>G46-Q46</f>
        <v>38985.960000000006</v>
      </c>
      <c r="T46" s="26">
        <v>111</v>
      </c>
    </row>
    <row r="47" spans="1:20" s="12" customFormat="1" ht="27" customHeight="1" x14ac:dyDescent="0.45">
      <c r="A47" s="20">
        <v>20</v>
      </c>
      <c r="B47" s="26" t="s">
        <v>30</v>
      </c>
      <c r="C47" s="20" t="s">
        <v>103</v>
      </c>
      <c r="D47" s="20" t="s">
        <v>31</v>
      </c>
      <c r="E47" s="20" t="s">
        <v>26</v>
      </c>
      <c r="F47" s="20" t="s">
        <v>92</v>
      </c>
      <c r="G47" s="22">
        <v>102866.5</v>
      </c>
      <c r="H47" s="24">
        <v>12779.64</v>
      </c>
      <c r="I47" s="24">
        <v>25</v>
      </c>
      <c r="J47" s="24">
        <f>+G47*J12</f>
        <v>2952.2685499999998</v>
      </c>
      <c r="K47" s="22">
        <f>+G47*K12</f>
        <v>7303.5214999999989</v>
      </c>
      <c r="L47" s="24">
        <v>780.6</v>
      </c>
      <c r="M47" s="24">
        <f>+G47*M12</f>
        <v>3127.1415999999999</v>
      </c>
      <c r="N47" s="24">
        <f>+G47*N12</f>
        <v>7293.2348500000007</v>
      </c>
      <c r="O47" s="24">
        <v>4363.45</v>
      </c>
      <c r="P47" s="24">
        <v>13401.136500000001</v>
      </c>
      <c r="Q47" s="25">
        <f>+H47+J47+M47+O47</f>
        <v>23222.50015</v>
      </c>
      <c r="R47" s="23">
        <f>K47+N47</f>
        <v>14596.75635</v>
      </c>
      <c r="S47" s="24">
        <f>G47-Q47</f>
        <v>79643.999849999993</v>
      </c>
      <c r="T47" s="26"/>
    </row>
    <row r="48" spans="1:20" s="12" customFormat="1" ht="27" customHeight="1" x14ac:dyDescent="0.45">
      <c r="A48" s="20"/>
      <c r="B48" s="26"/>
      <c r="C48" s="20"/>
      <c r="D48" s="20"/>
      <c r="E48" s="20"/>
      <c r="F48" s="20"/>
      <c r="G48" s="22"/>
      <c r="H48" s="24"/>
      <c r="I48" s="24"/>
      <c r="J48" s="24"/>
      <c r="K48" s="22"/>
      <c r="L48" s="24"/>
      <c r="M48" s="24"/>
      <c r="N48" s="24"/>
      <c r="O48" s="24"/>
      <c r="P48" s="24"/>
      <c r="Q48" s="25"/>
      <c r="R48" s="23"/>
      <c r="S48" s="24"/>
      <c r="T48" s="26"/>
    </row>
    <row r="49" spans="1:20" s="12" customFormat="1" ht="27" customHeight="1" x14ac:dyDescent="0.45">
      <c r="A49" s="61" t="s">
        <v>75</v>
      </c>
      <c r="B49" s="61"/>
      <c r="C49" s="61"/>
      <c r="D49" s="61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</row>
    <row r="50" spans="1:20" s="12" customFormat="1" ht="27" customHeight="1" x14ac:dyDescent="0.45">
      <c r="A50" s="20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</row>
    <row r="51" spans="1:20" s="12" customFormat="1" ht="27" customHeight="1" x14ac:dyDescent="0.45">
      <c r="A51" s="20">
        <v>21</v>
      </c>
      <c r="B51" s="26" t="s">
        <v>29</v>
      </c>
      <c r="C51" s="20" t="s">
        <v>45</v>
      </c>
      <c r="D51" s="20" t="s">
        <v>46</v>
      </c>
      <c r="E51" s="20" t="s">
        <v>27</v>
      </c>
      <c r="F51" s="20" t="s">
        <v>93</v>
      </c>
      <c r="G51" s="22">
        <v>137000</v>
      </c>
      <c r="H51" s="24">
        <v>20808.689999999999</v>
      </c>
      <c r="I51" s="24">
        <v>25</v>
      </c>
      <c r="J51" s="24">
        <f>+G51*J12</f>
        <v>3931.9</v>
      </c>
      <c r="K51" s="22">
        <f>G51*K12</f>
        <v>9727</v>
      </c>
      <c r="L51" s="24">
        <v>780.6</v>
      </c>
      <c r="M51" s="24">
        <f>+G51*M12</f>
        <v>4164.8</v>
      </c>
      <c r="N51" s="24">
        <f>G51*N12</f>
        <v>9713.3000000000011</v>
      </c>
      <c r="O51" s="24">
        <v>5753.47</v>
      </c>
      <c r="P51" s="24">
        <v>20588.750791999999</v>
      </c>
      <c r="Q51" s="25">
        <f t="shared" ref="Q51" si="10">+H51+J51+M51+O51</f>
        <v>34658.86</v>
      </c>
      <c r="R51" s="23">
        <f t="shared" ref="R51" si="11">K51+N51</f>
        <v>19440.300000000003</v>
      </c>
      <c r="S51" s="24">
        <f t="shared" ref="S51" si="12">G51-Q51</f>
        <v>102341.14</v>
      </c>
      <c r="T51" s="26">
        <v>111</v>
      </c>
    </row>
    <row r="52" spans="1:20" s="12" customFormat="1" ht="27" customHeight="1" x14ac:dyDescent="0.45">
      <c r="A52" s="36"/>
      <c r="B52" s="26"/>
      <c r="C52" s="26"/>
      <c r="D52" s="26"/>
      <c r="E52" s="21"/>
      <c r="F52" s="21"/>
      <c r="G52" s="22"/>
      <c r="H52" s="24"/>
      <c r="I52" s="24"/>
      <c r="J52" s="24"/>
      <c r="K52" s="22"/>
      <c r="L52" s="24"/>
      <c r="M52" s="23"/>
      <c r="N52" s="24"/>
      <c r="O52" s="24"/>
      <c r="P52" s="24"/>
      <c r="Q52" s="25"/>
      <c r="R52" s="23"/>
      <c r="S52" s="24"/>
      <c r="T52" s="26"/>
    </row>
    <row r="53" spans="1:20" s="12" customFormat="1" ht="27" customHeight="1" x14ac:dyDescent="0.45">
      <c r="A53" s="61" t="s">
        <v>61</v>
      </c>
      <c r="B53" s="61"/>
      <c r="C53" s="61"/>
      <c r="D53" s="61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</row>
    <row r="54" spans="1:20" s="12" customFormat="1" ht="27" customHeight="1" x14ac:dyDescent="0.45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</row>
    <row r="55" spans="1:20" s="12" customFormat="1" ht="27" customHeight="1" x14ac:dyDescent="0.45">
      <c r="A55" s="20">
        <v>22</v>
      </c>
      <c r="B55" s="26" t="s">
        <v>34</v>
      </c>
      <c r="C55" s="20" t="s">
        <v>64</v>
      </c>
      <c r="D55" s="37" t="s">
        <v>62</v>
      </c>
      <c r="E55" s="20" t="s">
        <v>27</v>
      </c>
      <c r="F55" s="20" t="s">
        <v>93</v>
      </c>
      <c r="G55" s="22">
        <v>137000</v>
      </c>
      <c r="H55" s="24">
        <v>20808.689999999999</v>
      </c>
      <c r="I55" s="24">
        <v>25</v>
      </c>
      <c r="J55" s="24">
        <f>+G55*J12</f>
        <v>3931.9</v>
      </c>
      <c r="K55" s="22">
        <f>+G55*K12</f>
        <v>9727</v>
      </c>
      <c r="L55" s="24">
        <v>780.6</v>
      </c>
      <c r="M55" s="24">
        <f>+G55*M12</f>
        <v>4164.8</v>
      </c>
      <c r="N55" s="24">
        <f>+G55*N12</f>
        <v>9713.3000000000011</v>
      </c>
      <c r="O55" s="24">
        <v>1140.29</v>
      </c>
      <c r="P55" s="24">
        <v>20588.750791999999</v>
      </c>
      <c r="Q55" s="25">
        <f>+H55+J55+M55+O55</f>
        <v>30045.68</v>
      </c>
      <c r="R55" s="23">
        <f>K55+N55</f>
        <v>19440.300000000003</v>
      </c>
      <c r="S55" s="24">
        <f>G55-Q55</f>
        <v>106954.32</v>
      </c>
      <c r="T55" s="26">
        <v>111</v>
      </c>
    </row>
    <row r="56" spans="1:20" s="12" customFormat="1" ht="27" customHeight="1" x14ac:dyDescent="0.45">
      <c r="A56" s="20"/>
      <c r="B56" s="26"/>
      <c r="C56" s="26"/>
      <c r="D56" s="26"/>
      <c r="E56" s="21"/>
      <c r="F56" s="21"/>
      <c r="G56" s="22"/>
      <c r="H56" s="24"/>
      <c r="I56" s="24"/>
      <c r="J56" s="24"/>
      <c r="K56" s="22"/>
      <c r="L56" s="24"/>
      <c r="M56" s="24"/>
      <c r="N56" s="24"/>
      <c r="O56" s="24"/>
      <c r="P56" s="24"/>
      <c r="Q56" s="25"/>
      <c r="R56" s="23"/>
      <c r="S56" s="24"/>
      <c r="T56" s="26"/>
    </row>
    <row r="57" spans="1:20" s="12" customFormat="1" ht="27" customHeight="1" x14ac:dyDescent="0.45">
      <c r="A57" s="61" t="s">
        <v>98</v>
      </c>
      <c r="B57" s="61"/>
      <c r="C57" s="61"/>
      <c r="D57" s="61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</row>
    <row r="58" spans="1:20" s="12" customFormat="1" ht="27" customHeight="1" x14ac:dyDescent="0.45">
      <c r="A58" s="20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</row>
    <row r="59" spans="1:20" s="12" customFormat="1" ht="27" customHeight="1" x14ac:dyDescent="0.45">
      <c r="A59" s="20">
        <v>23</v>
      </c>
      <c r="B59" s="26" t="s">
        <v>28</v>
      </c>
      <c r="C59" s="20" t="s">
        <v>113</v>
      </c>
      <c r="D59" s="20" t="s">
        <v>112</v>
      </c>
      <c r="E59" s="20" t="s">
        <v>26</v>
      </c>
      <c r="F59" s="20" t="s">
        <v>93</v>
      </c>
      <c r="G59" s="22">
        <v>137000</v>
      </c>
      <c r="H59" s="24">
        <v>20808.689999999999</v>
      </c>
      <c r="I59" s="24">
        <v>25</v>
      </c>
      <c r="J59" s="24">
        <f>+G59*J12</f>
        <v>3931.9</v>
      </c>
      <c r="K59" s="22">
        <f>+G59*K12</f>
        <v>9727</v>
      </c>
      <c r="L59" s="24">
        <v>780.6</v>
      </c>
      <c r="M59" s="24">
        <f>+G59*M12</f>
        <v>4164.8</v>
      </c>
      <c r="N59" s="24">
        <f>+G59*N12</f>
        <v>9713.3000000000011</v>
      </c>
      <c r="O59" s="24">
        <v>14829.39</v>
      </c>
      <c r="P59" s="24">
        <v>20588.750791999999</v>
      </c>
      <c r="Q59" s="25">
        <f>+H59+J59+M59+O59</f>
        <v>43734.78</v>
      </c>
      <c r="R59" s="23">
        <f>K59+N59</f>
        <v>19440.300000000003</v>
      </c>
      <c r="S59" s="24">
        <f>G59-Q59</f>
        <v>93265.22</v>
      </c>
      <c r="T59" s="26">
        <v>111</v>
      </c>
    </row>
    <row r="60" spans="1:20" s="12" customFormat="1" ht="27" customHeight="1" x14ac:dyDescent="0.45">
      <c r="A60" s="20">
        <v>24</v>
      </c>
      <c r="B60" s="26" t="s">
        <v>44</v>
      </c>
      <c r="C60" s="20" t="s">
        <v>113</v>
      </c>
      <c r="D60" s="20" t="s">
        <v>31</v>
      </c>
      <c r="E60" s="20" t="s">
        <v>26</v>
      </c>
      <c r="F60" s="20" t="s">
        <v>93</v>
      </c>
      <c r="G60" s="22">
        <v>102151.5</v>
      </c>
      <c r="H60" s="24">
        <v>12611.45</v>
      </c>
      <c r="I60" s="24">
        <v>25</v>
      </c>
      <c r="J60" s="24">
        <v>2931.75</v>
      </c>
      <c r="K60" s="22">
        <f>G60*K12</f>
        <v>7252.7564999999995</v>
      </c>
      <c r="L60" s="24">
        <v>780.6</v>
      </c>
      <c r="M60" s="24">
        <v>3105.41</v>
      </c>
      <c r="N60" s="24">
        <f>G60*N12</f>
        <v>7242.5413500000004</v>
      </c>
      <c r="O60" s="24">
        <v>11116.88</v>
      </c>
      <c r="P60" s="24">
        <v>13401.136500000001</v>
      </c>
      <c r="Q60" s="25">
        <f>+H60+J60+M60+O60</f>
        <v>29765.489999999998</v>
      </c>
      <c r="R60" s="23">
        <f>K60+N60</f>
        <v>14495.297849999999</v>
      </c>
      <c r="S60" s="24">
        <f>G60-Q60</f>
        <v>72386.010000000009</v>
      </c>
      <c r="T60" s="26">
        <v>111</v>
      </c>
    </row>
    <row r="61" spans="1:20" s="12" customFormat="1" ht="27" customHeight="1" x14ac:dyDescent="0.45">
      <c r="A61" s="20"/>
      <c r="B61" s="26"/>
      <c r="C61" s="21"/>
      <c r="D61" s="26"/>
      <c r="E61" s="26"/>
      <c r="F61" s="26"/>
      <c r="G61" s="22"/>
      <c r="H61" s="24"/>
      <c r="I61" s="24"/>
      <c r="J61" s="24"/>
      <c r="K61" s="22"/>
      <c r="L61" s="24"/>
      <c r="M61" s="24"/>
      <c r="N61" s="24"/>
      <c r="O61" s="24"/>
      <c r="P61" s="24"/>
      <c r="Q61" s="25"/>
      <c r="R61" s="23"/>
      <c r="S61" s="24"/>
      <c r="T61" s="26"/>
    </row>
    <row r="62" spans="1:20" s="12" customFormat="1" ht="27" customHeight="1" x14ac:dyDescent="0.45">
      <c r="A62" s="62" t="s">
        <v>99</v>
      </c>
      <c r="B62" s="62"/>
      <c r="C62" s="62"/>
      <c r="D62" s="62"/>
      <c r="E62" s="26"/>
      <c r="F62" s="26"/>
      <c r="G62" s="22"/>
      <c r="H62" s="24"/>
      <c r="I62" s="24"/>
      <c r="J62" s="24"/>
      <c r="K62" s="22"/>
      <c r="L62" s="24"/>
      <c r="M62" s="23"/>
      <c r="N62" s="24"/>
      <c r="O62" s="24"/>
      <c r="P62" s="24"/>
      <c r="Q62" s="25"/>
      <c r="R62" s="23"/>
      <c r="S62" s="24"/>
      <c r="T62" s="26"/>
    </row>
    <row r="63" spans="1:20" s="12" customFormat="1" ht="27" customHeight="1" x14ac:dyDescent="0.45">
      <c r="A63" s="20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</row>
    <row r="64" spans="1:20" s="12" customFormat="1" ht="27" customHeight="1" x14ac:dyDescent="0.45">
      <c r="A64" s="36">
        <v>25</v>
      </c>
      <c r="B64" s="34" t="s">
        <v>83</v>
      </c>
      <c r="C64" s="20" t="s">
        <v>101</v>
      </c>
      <c r="D64" s="20" t="s">
        <v>118</v>
      </c>
      <c r="E64" s="36" t="s">
        <v>27</v>
      </c>
      <c r="F64" s="20" t="s">
        <v>92</v>
      </c>
      <c r="G64" s="22">
        <v>167000</v>
      </c>
      <c r="H64" s="34">
        <v>27520.58</v>
      </c>
      <c r="I64" s="24">
        <v>25</v>
      </c>
      <c r="J64" s="24">
        <f>+G64*J12</f>
        <v>4792.8999999999996</v>
      </c>
      <c r="K64" s="59">
        <f>+G64*K12</f>
        <v>11856.999999999998</v>
      </c>
      <c r="L64" s="24">
        <v>780.6</v>
      </c>
      <c r="M64" s="24">
        <v>4943.8</v>
      </c>
      <c r="N64" s="24">
        <f>+G64*N12</f>
        <v>11840.300000000001</v>
      </c>
      <c r="O64" s="34">
        <v>3262.6</v>
      </c>
      <c r="P64" s="24">
        <f>J64+M64</f>
        <v>9736.7000000000007</v>
      </c>
      <c r="Q64" s="25">
        <f>+H64+J64+M64+O64</f>
        <v>40519.880000000005</v>
      </c>
      <c r="R64" s="23">
        <f>J64+M64</f>
        <v>9736.7000000000007</v>
      </c>
      <c r="S64" s="24">
        <f>G64-Q64</f>
        <v>126480.12</v>
      </c>
      <c r="T64" s="34"/>
    </row>
    <row r="65" spans="1:20" s="12" customFormat="1" ht="28.5" x14ac:dyDescent="0.45">
      <c r="A65" s="36"/>
      <c r="B65" s="54" t="s">
        <v>109</v>
      </c>
      <c r="C65" s="21"/>
      <c r="D65" s="34"/>
      <c r="E65" s="34"/>
      <c r="F65" s="34"/>
      <c r="G65" s="29">
        <f>SUM(G14:G64)</f>
        <v>2456297.6399999997</v>
      </c>
      <c r="H65" s="29">
        <f t="shared" ref="H65:S65" si="13">SUM(H14:H64)</f>
        <v>318614.57000000007</v>
      </c>
      <c r="I65" s="29">
        <f t="shared" si="13"/>
        <v>625</v>
      </c>
      <c r="J65" s="29">
        <f t="shared" si="13"/>
        <v>70495.749341999996</v>
      </c>
      <c r="K65" s="29">
        <f t="shared" si="13"/>
        <v>174397.12771999999</v>
      </c>
      <c r="L65" s="29">
        <f t="shared" si="13"/>
        <v>16296.000000000005</v>
      </c>
      <c r="M65" s="29">
        <f t="shared" si="13"/>
        <v>72927.87686400002</v>
      </c>
      <c r="N65" s="29">
        <f t="shared" si="13"/>
        <v>168424.558188</v>
      </c>
      <c r="O65" s="29">
        <f t="shared" si="13"/>
        <v>250441.94000000003</v>
      </c>
      <c r="P65" s="29">
        <f t="shared" si="13"/>
        <v>229198.08822400004</v>
      </c>
      <c r="Q65" s="29">
        <f t="shared" si="13"/>
        <v>712530.136206</v>
      </c>
      <c r="R65" s="29">
        <f t="shared" si="13"/>
        <v>326238.48590799997</v>
      </c>
      <c r="S65" s="29">
        <f t="shared" si="13"/>
        <v>1743767.503794</v>
      </c>
      <c r="T65" s="34"/>
    </row>
    <row r="66" spans="1:20" s="12" customFormat="1" ht="28.5" x14ac:dyDescent="0.45">
      <c r="A66" s="38"/>
      <c r="B66" s="39"/>
      <c r="C66" s="40"/>
      <c r="D66" s="39"/>
      <c r="E66" s="39"/>
      <c r="F66" s="39"/>
      <c r="G66" s="41"/>
      <c r="H66" s="39"/>
      <c r="I66" s="39"/>
      <c r="J66" s="42"/>
      <c r="K66" s="39"/>
      <c r="L66" s="42"/>
      <c r="M66" s="42"/>
      <c r="N66" s="42"/>
      <c r="O66" s="39"/>
      <c r="P66" s="42"/>
      <c r="Q66" s="43"/>
      <c r="R66" s="44"/>
      <c r="S66" s="42"/>
      <c r="T66" s="39"/>
    </row>
    <row r="67" spans="1:20" s="12" customFormat="1" ht="30" customHeight="1" x14ac:dyDescent="0.45">
      <c r="A67" s="45"/>
      <c r="B67" s="46" t="s">
        <v>53</v>
      </c>
      <c r="C67" s="46"/>
      <c r="D67" s="47"/>
      <c r="E67" s="47"/>
      <c r="F67" s="47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</row>
    <row r="68" spans="1:20" s="12" customFormat="1" ht="30" customHeight="1" x14ac:dyDescent="0.45">
      <c r="B68" s="49" t="s">
        <v>74</v>
      </c>
      <c r="C68" s="49"/>
      <c r="D68" s="49"/>
      <c r="G68" s="50"/>
      <c r="H68" s="50"/>
      <c r="I68" s="50"/>
      <c r="J68" s="51"/>
      <c r="K68" s="51"/>
      <c r="L68" s="51"/>
      <c r="M68" s="51"/>
      <c r="N68" s="51"/>
      <c r="Q68" s="48"/>
      <c r="R68" s="48"/>
      <c r="S68" s="48"/>
      <c r="T68" s="48"/>
    </row>
    <row r="69" spans="1:20" s="12" customFormat="1" ht="30" customHeight="1" x14ac:dyDescent="0.45">
      <c r="B69" s="49" t="s">
        <v>104</v>
      </c>
      <c r="C69" s="49"/>
      <c r="D69" s="49"/>
      <c r="G69" s="50"/>
      <c r="H69" s="50"/>
      <c r="I69" s="50"/>
      <c r="J69" s="51"/>
      <c r="K69" s="51"/>
      <c r="L69" s="51"/>
      <c r="M69" s="51"/>
      <c r="N69" s="51"/>
      <c r="Q69" s="48"/>
      <c r="R69" s="48"/>
      <c r="S69" s="48"/>
      <c r="T69" s="48"/>
    </row>
    <row r="70" spans="1:20" s="12" customFormat="1" ht="30" customHeight="1" x14ac:dyDescent="0.45">
      <c r="B70" s="49" t="s">
        <v>105</v>
      </c>
      <c r="C70" s="49"/>
      <c r="D70" s="49"/>
      <c r="G70" s="50"/>
      <c r="H70" s="50"/>
      <c r="I70" s="50"/>
      <c r="J70" s="51"/>
      <c r="K70" s="51"/>
      <c r="L70" s="51"/>
      <c r="M70" s="51"/>
      <c r="N70" s="51"/>
      <c r="Q70" s="48"/>
      <c r="R70" s="48"/>
      <c r="S70" s="48"/>
      <c r="T70" s="48"/>
    </row>
    <row r="71" spans="1:20" s="12" customFormat="1" ht="30" customHeight="1" x14ac:dyDescent="0.45">
      <c r="B71" s="49" t="s">
        <v>106</v>
      </c>
      <c r="C71" s="49"/>
      <c r="D71" s="49"/>
      <c r="E71" s="49"/>
      <c r="F71" s="49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</row>
    <row r="72" spans="1:20" s="12" customFormat="1" ht="30" customHeight="1" x14ac:dyDescent="0.45">
      <c r="B72" s="49" t="s">
        <v>52</v>
      </c>
      <c r="C72" s="49"/>
      <c r="D72" s="49"/>
      <c r="E72" s="49"/>
      <c r="F72" s="49"/>
      <c r="G72" s="49"/>
      <c r="H72" s="49"/>
      <c r="I72" s="49"/>
      <c r="J72" s="52"/>
      <c r="K72" s="52"/>
      <c r="L72" s="49"/>
      <c r="M72" s="52"/>
      <c r="N72" s="52"/>
      <c r="O72" s="52"/>
      <c r="P72" s="52"/>
      <c r="Q72" s="52"/>
      <c r="R72" s="52"/>
      <c r="S72" s="52"/>
      <c r="T72" s="52"/>
    </row>
    <row r="73" spans="1:20" s="12" customFormat="1" ht="30" customHeight="1" x14ac:dyDescent="0.45">
      <c r="B73" s="49" t="s">
        <v>40</v>
      </c>
      <c r="C73" s="49"/>
      <c r="D73" s="49"/>
      <c r="E73" s="49"/>
      <c r="F73" s="49"/>
      <c r="G73" s="49"/>
      <c r="H73" s="52"/>
      <c r="I73" s="49"/>
      <c r="J73" s="52"/>
      <c r="K73" s="52"/>
      <c r="L73" s="49"/>
      <c r="M73" s="52"/>
      <c r="N73" s="52"/>
      <c r="O73" s="52"/>
      <c r="P73" s="52"/>
      <c r="Q73" s="52"/>
      <c r="R73" s="52"/>
      <c r="S73" s="52"/>
      <c r="T73" s="52"/>
    </row>
    <row r="74" spans="1:20" s="12" customFormat="1" ht="30" customHeight="1" x14ac:dyDescent="0.45">
      <c r="B74" s="49"/>
      <c r="C74" s="49"/>
      <c r="D74" s="49"/>
      <c r="E74" s="49"/>
      <c r="F74" s="49"/>
      <c r="G74" s="49"/>
      <c r="H74" s="52"/>
      <c r="I74" s="49"/>
      <c r="J74" s="52"/>
      <c r="K74" s="52"/>
      <c r="L74" s="49"/>
      <c r="M74" s="52"/>
      <c r="N74" s="52"/>
      <c r="O74" s="52"/>
      <c r="P74" s="52"/>
      <c r="Q74" s="52"/>
      <c r="R74" s="52"/>
      <c r="S74" s="52"/>
      <c r="T74" s="52"/>
    </row>
    <row r="75" spans="1:20" s="12" customFormat="1" ht="30" customHeight="1" x14ac:dyDescent="0.45"/>
    <row r="76" spans="1:20" s="12" customFormat="1" ht="30" customHeight="1" x14ac:dyDescent="0.55000000000000004">
      <c r="B76" s="55" t="s">
        <v>122</v>
      </c>
    </row>
    <row r="77" spans="1:20" s="12" customFormat="1" ht="30" customHeight="1" x14ac:dyDescent="0.55000000000000004">
      <c r="B77" s="55" t="s">
        <v>65</v>
      </c>
    </row>
    <row r="78" spans="1:20" s="12" customFormat="1" ht="28.5" x14ac:dyDescent="0.45">
      <c r="B78" s="53"/>
    </row>
    <row r="79" spans="1:20" s="12" customFormat="1" ht="28.5" x14ac:dyDescent="0.45">
      <c r="B79" s="53"/>
    </row>
    <row r="80" spans="1:20" s="12" customFormat="1" ht="28.5" x14ac:dyDescent="0.45">
      <c r="B80" s="53"/>
    </row>
    <row r="81" spans="2:19" s="12" customFormat="1" ht="28.5" x14ac:dyDescent="0.45">
      <c r="B81" s="53"/>
    </row>
    <row r="82" spans="2:19" s="12" customFormat="1" ht="28.5" x14ac:dyDescent="0.45"/>
    <row r="83" spans="2:19" s="12" customFormat="1" ht="28.5" x14ac:dyDescent="0.45"/>
    <row r="84" spans="2:19" s="12" customFormat="1" ht="33.75" x14ac:dyDescent="0.5">
      <c r="B84" s="3" t="s">
        <v>66</v>
      </c>
      <c r="G84" s="3" t="s">
        <v>67</v>
      </c>
      <c r="H84" s="3"/>
      <c r="I84" s="3"/>
      <c r="N84" s="64" t="s">
        <v>110</v>
      </c>
      <c r="O84" s="64"/>
      <c r="P84" s="64"/>
      <c r="Q84" s="64"/>
      <c r="R84" s="3"/>
      <c r="S84" s="3"/>
    </row>
    <row r="85" spans="2:19" s="12" customFormat="1" ht="33.75" x14ac:dyDescent="0.5">
      <c r="B85" s="3"/>
      <c r="G85" s="3"/>
      <c r="H85" s="3"/>
      <c r="I85" s="3"/>
      <c r="N85" s="3"/>
      <c r="O85" s="3"/>
      <c r="P85" s="3"/>
      <c r="Q85" s="3"/>
      <c r="R85" s="3"/>
      <c r="S85" s="3"/>
    </row>
    <row r="86" spans="2:19" s="12" customFormat="1" ht="33.75" x14ac:dyDescent="0.5">
      <c r="B86" s="3" t="s">
        <v>68</v>
      </c>
      <c r="G86" s="3" t="s">
        <v>69</v>
      </c>
      <c r="H86" s="3"/>
      <c r="I86" s="3"/>
      <c r="N86" s="65" t="s">
        <v>71</v>
      </c>
      <c r="O86" s="65"/>
      <c r="P86" s="65"/>
      <c r="Q86" s="65"/>
      <c r="R86" s="65"/>
      <c r="S86" s="3"/>
    </row>
    <row r="87" spans="2:19" s="12" customFormat="1" ht="33.75" x14ac:dyDescent="0.5">
      <c r="B87" s="56" t="s">
        <v>76</v>
      </c>
      <c r="G87" s="63" t="s">
        <v>94</v>
      </c>
      <c r="H87" s="63"/>
      <c r="I87" s="63"/>
      <c r="N87" s="58"/>
      <c r="O87" s="63" t="s">
        <v>102</v>
      </c>
      <c r="P87" s="63"/>
      <c r="Q87" s="63"/>
      <c r="R87" s="64"/>
      <c r="S87" s="64"/>
    </row>
    <row r="88" spans="2:19" s="12" customFormat="1" ht="33.75" x14ac:dyDescent="0.5">
      <c r="B88" s="57" t="s">
        <v>119</v>
      </c>
      <c r="G88" s="65" t="s">
        <v>70</v>
      </c>
      <c r="H88" s="65"/>
      <c r="I88" s="65"/>
      <c r="N88" s="65" t="s">
        <v>78</v>
      </c>
      <c r="O88" s="65"/>
      <c r="P88" s="65"/>
      <c r="Q88" s="65"/>
      <c r="R88" s="65"/>
      <c r="S88" s="3"/>
    </row>
    <row r="89" spans="2:19" s="12" customFormat="1" ht="28.5" x14ac:dyDescent="0.45"/>
  </sheetData>
  <mergeCells count="24">
    <mergeCell ref="A1:T1"/>
    <mergeCell ref="A8:T8"/>
    <mergeCell ref="A2:T2"/>
    <mergeCell ref="M10:N10"/>
    <mergeCell ref="A30:D30"/>
    <mergeCell ref="A26:D26"/>
    <mergeCell ref="P11:P12"/>
    <mergeCell ref="I11:I12"/>
    <mergeCell ref="G11:G12"/>
    <mergeCell ref="B13:D13"/>
    <mergeCell ref="O87:Q87"/>
    <mergeCell ref="N84:Q84"/>
    <mergeCell ref="N88:R88"/>
    <mergeCell ref="N86:R86"/>
    <mergeCell ref="G87:I87"/>
    <mergeCell ref="G88:I88"/>
    <mergeCell ref="R87:S87"/>
    <mergeCell ref="A53:D53"/>
    <mergeCell ref="A57:D57"/>
    <mergeCell ref="A62:D62"/>
    <mergeCell ref="A22:D22"/>
    <mergeCell ref="A41:D41"/>
    <mergeCell ref="A44:D44"/>
    <mergeCell ref="A49:D49"/>
  </mergeCells>
  <pageMargins left="0.25" right="0.25" top="0.75" bottom="0.75" header="0.3" footer="0.3"/>
  <pageSetup paperSize="5" scale="24" fitToHeight="2" pageOrder="overThenDown" orientation="landscape" r:id="rId1"/>
  <rowBreaks count="1" manualBreakCount="1">
    <brk id="65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</vt:lpstr>
      <vt:lpstr>FIJO!Área_de_impresión</vt:lpstr>
      <vt:lpstr>FIJO!Títulos_a_imprimir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Contabilidad Coniaf</cp:lastModifiedBy>
  <cp:lastPrinted>2023-10-06T14:47:38Z</cp:lastPrinted>
  <dcterms:created xsi:type="dcterms:W3CDTF">2017-03-16T20:18:07Z</dcterms:created>
  <dcterms:modified xsi:type="dcterms:W3CDTF">2023-11-27T12:26:26Z</dcterms:modified>
</cp:coreProperties>
</file>