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oniaf-my.sharepoint.com/personal/lpena_coniaf_gob_do/Documents/Documentos/Escritorio/Transparencia 2024/Marzo/"/>
    </mc:Choice>
  </mc:AlternateContent>
  <xr:revisionPtr revIDLastSave="1" documentId="8_{64A3F0F3-DFCC-4DBD-9A4A-91876368842A}" xr6:coauthVersionLast="47" xr6:coauthVersionMax="47" xr10:uidLastSave="{341778F5-6E14-4737-9284-03B58A2344F6}"/>
  <bookViews>
    <workbookView xWindow="4635" yWindow="1020" windowWidth="21600" windowHeight="11295" xr2:uid="{098C3533-0B41-4962-8C17-0EB37CF2287D}"/>
  </bookViews>
  <sheets>
    <sheet name="Hoja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7" i="1" l="1"/>
  <c r="M83" i="1"/>
  <c r="L83" i="1"/>
  <c r="K83" i="1"/>
  <c r="J83" i="1"/>
  <c r="T82" i="1"/>
  <c r="U82" i="1" s="1"/>
  <c r="S82" i="1"/>
  <c r="R82" i="1"/>
  <c r="Q82" i="1"/>
  <c r="U81" i="1"/>
  <c r="U80" i="1"/>
  <c r="U79" i="1"/>
  <c r="U78" i="1"/>
  <c r="U77" i="1"/>
  <c r="J77" i="1"/>
  <c r="U76" i="1"/>
  <c r="D71" i="1" s="1"/>
  <c r="N83" i="1" s="1"/>
  <c r="D76" i="1"/>
  <c r="F75" i="1"/>
  <c r="D75" i="1"/>
  <c r="D78" i="1" s="1"/>
  <c r="F74" i="1"/>
  <c r="N86" i="1" s="1"/>
  <c r="T73" i="1"/>
  <c r="S73" i="1"/>
  <c r="R73" i="1"/>
  <c r="Q73" i="1"/>
  <c r="U73" i="1" s="1"/>
  <c r="F73" i="1"/>
  <c r="D73" i="1"/>
  <c r="U72" i="1"/>
  <c r="D72" i="1"/>
  <c r="U71" i="1"/>
  <c r="K71" i="1"/>
  <c r="K77" i="1" s="1"/>
  <c r="J71" i="1"/>
  <c r="F71" i="1"/>
  <c r="U70" i="1"/>
  <c r="K70" i="1"/>
  <c r="K76" i="1" s="1"/>
  <c r="J70" i="1"/>
  <c r="J76" i="1" s="1"/>
  <c r="M63" i="1"/>
  <c r="M65" i="1" s="1"/>
  <c r="L63" i="1"/>
  <c r="M70" i="1" s="1"/>
  <c r="J63" i="1"/>
  <c r="A63" i="1"/>
  <c r="M84" i="1" s="1"/>
  <c r="O62" i="1"/>
  <c r="N61" i="1"/>
  <c r="M61" i="1"/>
  <c r="O61" i="1" s="1"/>
  <c r="L61" i="1"/>
  <c r="K61" i="1"/>
  <c r="I61" i="1"/>
  <c r="H61" i="1"/>
  <c r="G61" i="1"/>
  <c r="A61" i="1"/>
  <c r="N60" i="1"/>
  <c r="O60" i="1" s="1"/>
  <c r="M60" i="1"/>
  <c r="L60" i="1"/>
  <c r="K60" i="1"/>
  <c r="I60" i="1"/>
  <c r="H60" i="1"/>
  <c r="G60" i="1"/>
  <c r="G63" i="1" s="1"/>
  <c r="M86" i="1" s="1"/>
  <c r="A60" i="1"/>
  <c r="N59" i="1"/>
  <c r="N63" i="1" s="1"/>
  <c r="M59" i="1"/>
  <c r="O59" i="1" s="1"/>
  <c r="L59" i="1"/>
  <c r="K59" i="1"/>
  <c r="K63" i="1" s="1"/>
  <c r="M71" i="1" s="1"/>
  <c r="I59" i="1"/>
  <c r="I63" i="1" s="1"/>
  <c r="H59" i="1"/>
  <c r="H63" i="1" s="1"/>
  <c r="M85" i="1" s="1"/>
  <c r="G59" i="1"/>
  <c r="A59" i="1"/>
  <c r="K50" i="1"/>
  <c r="J50" i="1"/>
  <c r="O48" i="1"/>
  <c r="N48" i="1"/>
  <c r="M48" i="1"/>
  <c r="L48" i="1"/>
  <c r="K48" i="1"/>
  <c r="I48" i="1"/>
  <c r="H48" i="1"/>
  <c r="G48" i="1"/>
  <c r="A48" i="1"/>
  <c r="N47" i="1"/>
  <c r="N50" i="1" s="1"/>
  <c r="M47" i="1"/>
  <c r="O47" i="1" s="1"/>
  <c r="O50" i="1" s="1"/>
  <c r="L47" i="1"/>
  <c r="L50" i="1" s="1"/>
  <c r="K47" i="1"/>
  <c r="I47" i="1"/>
  <c r="I50" i="1" s="1"/>
  <c r="K85" i="1" s="1"/>
  <c r="H47" i="1"/>
  <c r="H50" i="1" s="1"/>
  <c r="G47" i="1"/>
  <c r="G50" i="1" s="1"/>
  <c r="K86" i="1" s="1"/>
  <c r="A47" i="1"/>
  <c r="A50" i="1" s="1"/>
  <c r="K84" i="1" s="1"/>
  <c r="J39" i="1"/>
  <c r="I39" i="1"/>
  <c r="H39" i="1"/>
  <c r="O38" i="1"/>
  <c r="O37" i="1"/>
  <c r="N36" i="1"/>
  <c r="O36" i="1" s="1"/>
  <c r="M36" i="1"/>
  <c r="L36" i="1"/>
  <c r="K36" i="1"/>
  <c r="I36" i="1"/>
  <c r="H36" i="1"/>
  <c r="G36" i="1"/>
  <c r="A36" i="1"/>
  <c r="N35" i="1"/>
  <c r="M35" i="1"/>
  <c r="O35" i="1" s="1"/>
  <c r="L35" i="1"/>
  <c r="K35" i="1"/>
  <c r="I35" i="1"/>
  <c r="H35" i="1"/>
  <c r="G35" i="1"/>
  <c r="A35" i="1"/>
  <c r="N34" i="1"/>
  <c r="N39" i="1" s="1"/>
  <c r="M34" i="1"/>
  <c r="L34" i="1"/>
  <c r="K34" i="1"/>
  <c r="I34" i="1"/>
  <c r="H34" i="1"/>
  <c r="G34" i="1"/>
  <c r="A34" i="1"/>
  <c r="N33" i="1"/>
  <c r="M33" i="1"/>
  <c r="M39" i="1" s="1"/>
  <c r="L87" i="1" s="1"/>
  <c r="L33" i="1"/>
  <c r="L39" i="1" s="1"/>
  <c r="L70" i="1" s="1"/>
  <c r="K33" i="1"/>
  <c r="K39" i="1" s="1"/>
  <c r="L71" i="1" s="1"/>
  <c r="L77" i="1" s="1"/>
  <c r="I33" i="1"/>
  <c r="H33" i="1"/>
  <c r="G33" i="1"/>
  <c r="G39" i="1" s="1"/>
  <c r="L86" i="1" s="1"/>
  <c r="A33" i="1"/>
  <c r="A39" i="1" s="1"/>
  <c r="L84" i="1" s="1"/>
  <c r="J25" i="1"/>
  <c r="N24" i="1"/>
  <c r="M24" i="1"/>
  <c r="O24" i="1" s="1"/>
  <c r="L24" i="1"/>
  <c r="K24" i="1"/>
  <c r="I24" i="1"/>
  <c r="H24" i="1"/>
  <c r="G24" i="1"/>
  <c r="A24" i="1"/>
  <c r="N23" i="1"/>
  <c r="O23" i="1" s="1"/>
  <c r="M23" i="1"/>
  <c r="L23" i="1"/>
  <c r="K23" i="1"/>
  <c r="I23" i="1"/>
  <c r="H23" i="1"/>
  <c r="H25" i="1" s="1"/>
  <c r="G23" i="1"/>
  <c r="G25" i="1" s="1"/>
  <c r="J86" i="1" s="1"/>
  <c r="A23" i="1"/>
  <c r="O22" i="1"/>
  <c r="O21" i="1"/>
  <c r="N20" i="1"/>
  <c r="M20" i="1"/>
  <c r="O20" i="1" s="1"/>
  <c r="L20" i="1"/>
  <c r="K20" i="1"/>
  <c r="I20" i="1"/>
  <c r="H20" i="1"/>
  <c r="G20" i="1"/>
  <c r="A20" i="1"/>
  <c r="N19" i="1"/>
  <c r="M19" i="1"/>
  <c r="O19" i="1" s="1"/>
  <c r="L19" i="1"/>
  <c r="K19" i="1"/>
  <c r="I19" i="1"/>
  <c r="I25" i="1" s="1"/>
  <c r="H19" i="1"/>
  <c r="G19" i="1"/>
  <c r="A19" i="1"/>
  <c r="N18" i="1"/>
  <c r="N25" i="1" s="1"/>
  <c r="M18" i="1"/>
  <c r="M25" i="1" s="1"/>
  <c r="M27" i="1" s="1"/>
  <c r="L18" i="1"/>
  <c r="L25" i="1" s="1"/>
  <c r="K18" i="1"/>
  <c r="K25" i="1" s="1"/>
  <c r="I18" i="1"/>
  <c r="H18" i="1"/>
  <c r="G18" i="1"/>
  <c r="A18" i="1"/>
  <c r="A25" i="1" s="1"/>
  <c r="J84" i="1" s="1"/>
  <c r="N51" i="1" l="1"/>
  <c r="O51" i="1" s="1"/>
  <c r="O52" i="1" s="1"/>
  <c r="K72" i="1" s="1"/>
  <c r="O63" i="1"/>
  <c r="J85" i="1"/>
  <c r="N64" i="1"/>
  <c r="O64" i="1" s="1"/>
  <c r="O65" i="1" s="1"/>
  <c r="M72" i="1" s="1"/>
  <c r="M89" i="1" s="1"/>
  <c r="M50" i="1"/>
  <c r="O18" i="1"/>
  <c r="O25" i="1" s="1"/>
  <c r="O34" i="1"/>
  <c r="L85" i="1"/>
  <c r="O33" i="1"/>
  <c r="N85" i="1"/>
  <c r="M87" i="1"/>
  <c r="L76" i="1"/>
  <c r="N70" i="1"/>
  <c r="N76" i="1" s="1"/>
  <c r="N71" i="1"/>
  <c r="N77" i="1" s="1"/>
  <c r="M77" i="1"/>
  <c r="M76" i="1"/>
  <c r="M73" i="1"/>
  <c r="M79" i="1" s="1"/>
  <c r="N27" i="1"/>
  <c r="J88" i="1" s="1"/>
  <c r="N40" i="1"/>
  <c r="O40" i="1" s="1"/>
  <c r="F76" i="1"/>
  <c r="N26" i="1"/>
  <c r="O26" i="1" s="1"/>
  <c r="F72" i="1"/>
  <c r="N84" i="1" s="1"/>
  <c r="J87" i="1"/>
  <c r="M41" i="1"/>
  <c r="K73" i="1" l="1"/>
  <c r="K79" i="1" s="1"/>
  <c r="K89" i="1"/>
  <c r="K78" i="1"/>
  <c r="N65" i="1"/>
  <c r="M88" i="1" s="1"/>
  <c r="O27" i="1"/>
  <c r="J72" i="1" s="1"/>
  <c r="M78" i="1"/>
  <c r="O39" i="1"/>
  <c r="O41" i="1" s="1"/>
  <c r="L72" i="1" s="1"/>
  <c r="M52" i="1"/>
  <c r="K87" i="1"/>
  <c r="N52" i="1"/>
  <c r="K88" i="1" s="1"/>
  <c r="J78" i="1"/>
  <c r="J73" i="1"/>
  <c r="N88" i="1"/>
  <c r="F77" i="1"/>
  <c r="F78" i="1" s="1"/>
  <c r="N41" i="1"/>
  <c r="L88" i="1" s="1"/>
  <c r="L78" i="1" l="1"/>
  <c r="L89" i="1"/>
  <c r="L73" i="1"/>
  <c r="L79" i="1" s="1"/>
  <c r="N72" i="1"/>
  <c r="N78" i="1" s="1"/>
  <c r="J89" i="1"/>
  <c r="N89" i="1"/>
  <c r="F70" i="1"/>
  <c r="J79" i="1"/>
  <c r="N73" i="1"/>
  <c r="N7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tc={CA320042-9CC6-42E0-BDCD-D7EE16E508CC}</author>
    <author>tc={F5DA39DE-1A1C-40D0-BBFA-8D06FCE78F2F}</author>
  </authors>
  <commentList>
    <comment ref="C19" authorId="0" shapeId="0" xr:uid="{CA320042-9CC6-42E0-BDCD-D7EE16E508C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Debes dar el detalle, si fue una visita de seguimiento y si el técnico le compaño, sus recomendaciones de seguimiento, de acuerdo a la justificación de la solicitud del viatico y pago a facilitador.</t>
      </text>
    </comment>
    <comment ref="C21" authorId="1" shapeId="0" xr:uid="{F5DA39DE-1A1C-40D0-BBFA-8D06FCE78F2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Debes dar el detalle, si fue una visita de seguimiento y si el técnico le compaño, sus recomendaciones de seguimiento, de acuerdo a la justificación de la solicitud del viatico y pago a facilitador.</t>
      </text>
    </comment>
  </commentList>
</comments>
</file>

<file path=xl/sharedStrings.xml><?xml version="1.0" encoding="utf-8"?>
<sst xmlns="http://schemas.openxmlformats.org/spreadsheetml/2006/main" count="258" uniqueCount="118">
  <si>
    <t>CONSEJO NACIONAL DE INVESTIGACIONES AGROPECUARIAS Y FORESTALES (CONIAF)</t>
  </si>
  <si>
    <t>DIRECCIÓN EJECUTIVA</t>
  </si>
  <si>
    <t>DIVISIÓN DE PLANIFICACIÓN  Y  DESARROLLO</t>
  </si>
  <si>
    <t>ACTUALIZACIÓN PARA LA INNOVACIÓN TECNOLÓGICA Y COMPETITIVIDAD AGROALIMENTARIA Y  DE FOMENTO A LA EXPORTACIÓN EN LA REPÚBLICA DOMINICANA</t>
  </si>
  <si>
    <t>TRIMESTRE: ENERO-MARZO 2024</t>
  </si>
  <si>
    <t xml:space="preserve">DEPARTAMENTO DE AGRICULTURA COMPETITIVA           </t>
  </si>
  <si>
    <t>No.</t>
  </si>
  <si>
    <t>ACTIVIDADES</t>
  </si>
  <si>
    <t>COORDINADOR  CONIAF</t>
  </si>
  <si>
    <t>FECHA</t>
  </si>
  <si>
    <t>LUGAR</t>
  </si>
  <si>
    <t>HORAS de ACTIVIDADES</t>
  </si>
  <si>
    <t>TÉCNICOS BENEFICIADOS</t>
  </si>
  <si>
    <t>PRESUPUESTO TOTAL 2024 (RD$)</t>
  </si>
  <si>
    <t xml:space="preserve">COSTO LOGÍSTICO       </t>
  </si>
  <si>
    <t xml:space="preserve">COSTO FACILITADORES  </t>
  </si>
  <si>
    <t xml:space="preserve">COSTO TOTAL </t>
  </si>
  <si>
    <t xml:space="preserve"> </t>
  </si>
  <si>
    <t>MUJERES</t>
  </si>
  <si>
    <t xml:space="preserve"> FACILITADORES</t>
  </si>
  <si>
    <t>NOMBRE DE LA ACTIVIDAD</t>
  </si>
  <si>
    <t>HOMBRES</t>
  </si>
  <si>
    <t>COMBUSTIBLE</t>
  </si>
  <si>
    <t>VIATICOS</t>
  </si>
  <si>
    <t>Victor manuel Landa</t>
  </si>
  <si>
    <r>
      <t xml:space="preserve">Pago preparacion Suelos parcela de </t>
    </r>
    <r>
      <rPr>
        <b/>
        <sz val="11"/>
        <rFont val="Cambria"/>
        <family val="1"/>
      </rPr>
      <t>Batata</t>
    </r>
    <r>
      <rPr>
        <sz val="11"/>
        <rFont val="Cambria"/>
        <family val="1"/>
      </rPr>
      <t xml:space="preserve"> en Higuey, Yuma</t>
    </r>
  </si>
  <si>
    <t>Victor Payano y Maldané Cuello</t>
  </si>
  <si>
    <t>Enero-Marzo</t>
  </si>
  <si>
    <t>San Rafael del Yuma</t>
  </si>
  <si>
    <t>Juan Ramon Cedano Mateo</t>
  </si>
  <si>
    <r>
      <t>Monitoreo del grado de germinacion de</t>
    </r>
    <r>
      <rPr>
        <b/>
        <sz val="12"/>
        <rFont val="Cambria"/>
        <family val="1"/>
      </rPr>
      <t>l guandul</t>
    </r>
    <r>
      <rPr>
        <sz val="11"/>
        <rFont val="Cambria"/>
        <family val="1"/>
      </rPr>
      <t xml:space="preserve"> en la parcela de TT instalada  en la comunidad de Mata Yaya. Monitoreo del control quimico de malezas realizado en la parcela </t>
    </r>
  </si>
  <si>
    <t>Mata Yaya, Provincia Elias Piña</t>
  </si>
  <si>
    <t>Salon Sosa Nata</t>
  </si>
  <si>
    <r>
      <t xml:space="preserve"> Visita a Mata Yaya Elias Piña, seguimiento y monitoreo fitosaitario a parcela de validacion y transferencia de tecnologias  del cultivo de </t>
    </r>
    <r>
      <rPr>
        <b/>
        <sz val="11"/>
        <rFont val="Cambria"/>
        <family val="1"/>
      </rPr>
      <t xml:space="preserve">Aguacate </t>
    </r>
    <r>
      <rPr>
        <sz val="11"/>
        <rFont val="Cambria"/>
        <family val="1"/>
      </rPr>
      <t>en Juan Santiago, Hondo Valle.</t>
    </r>
  </si>
  <si>
    <r>
      <t>Monitoreo del riego y control de plagas en las parcelas de</t>
    </r>
    <r>
      <rPr>
        <b/>
        <sz val="12"/>
        <rFont val="Cambria"/>
        <family val="1"/>
      </rPr>
      <t xml:space="preserve"> aguacate</t>
    </r>
    <r>
      <rPr>
        <sz val="11"/>
        <rFont val="Cambria"/>
        <family val="1"/>
      </rPr>
      <t xml:space="preserve"> ubicadas en la Localidad de Juan Santiago, Hondo Valle, donde se observa que todo se realzo satisfactoriamente. </t>
    </r>
  </si>
  <si>
    <t>Hondo Valle(Elias Piña)</t>
  </si>
  <si>
    <t>Miguel Angel Rodriguez</t>
  </si>
  <si>
    <r>
      <t>Se realizaron mediciones de cosecha de</t>
    </r>
    <r>
      <rPr>
        <b/>
        <sz val="12"/>
        <rFont val="Cambria"/>
        <family val="1"/>
      </rPr>
      <t xml:space="preserve"> plàtano </t>
    </r>
    <r>
      <rPr>
        <sz val="11"/>
        <rFont val="Cambria"/>
        <family val="1"/>
      </rPr>
      <t>en la parcela de Tamayo correspondiente al quinto corte. Con relacion a la parcela ubicada en Galvan, la misma fue entregada al pripietario por razones de abandono de este.</t>
    </r>
  </si>
  <si>
    <t>Tamayo, Galvan, Bahoruco</t>
  </si>
  <si>
    <t>Benjamin Toral Fernandez</t>
  </si>
  <si>
    <r>
      <t>Supervision de tercera cosecha en la parcela de</t>
    </r>
    <r>
      <rPr>
        <b/>
        <sz val="12"/>
        <rFont val="Cambria"/>
        <family val="1"/>
      </rPr>
      <t xml:space="preserve"> café  de la Lanza, Polo y segunda fertilizacion,</t>
    </r>
    <r>
      <rPr>
        <sz val="11"/>
        <rFont val="Cambria"/>
        <family val="1"/>
      </rPr>
      <t>en parcela de aguacate, siembra de la parcela de Guandul, y supervision tercera cosecha de platano en Tamayo y Galvan en Bahoruco.</t>
    </r>
  </si>
  <si>
    <t>La Lanza, Polo, Barahona</t>
  </si>
  <si>
    <t>SUB-TOTAL</t>
  </si>
  <si>
    <t>Legislación  ISR (10% sobre costo  facilitadores)</t>
  </si>
  <si>
    <t xml:space="preserve">TOTAL </t>
  </si>
  <si>
    <t xml:space="preserve">DEPARTAMENTO DE REDUCCIÓN DE LA POBREZA RURAL </t>
  </si>
  <si>
    <t xml:space="preserve">HORAS </t>
  </si>
  <si>
    <t>Juan  Valdez</t>
  </si>
  <si>
    <r>
      <t xml:space="preserve"> Seguimiento para monitorear el estado de las variedades de</t>
    </r>
    <r>
      <rPr>
        <b/>
        <sz val="12"/>
        <rFont val="Cambria"/>
        <family val="1"/>
      </rPr>
      <t xml:space="preserve"> yucas</t>
    </r>
    <r>
      <rPr>
        <b/>
        <sz val="11"/>
        <rFont val="Cambria"/>
        <family val="1"/>
      </rPr>
      <t xml:space="preserve"> </t>
    </r>
    <r>
      <rPr>
        <sz val="11"/>
        <rFont val="Cambria"/>
        <family val="1"/>
      </rPr>
      <t>y programar la cosecha de la parcela. se observo que aun le falta para engrosar de uno a dos meses, por lo cual se programo con el productor cosechar despues de la segunda semana de marzo.</t>
    </r>
  </si>
  <si>
    <t xml:space="preserve"> César Montero y Bienvenido Carvajal</t>
  </si>
  <si>
    <t>Dajabón</t>
  </si>
  <si>
    <r>
      <t xml:space="preserve"> Se realizó una visita a azua para la selección e instalación de las parcelas de</t>
    </r>
    <r>
      <rPr>
        <sz val="12"/>
        <rFont val="Cambria"/>
        <family val="1"/>
      </rPr>
      <t xml:space="preserve"> yuca Amarga Y dulce</t>
    </r>
    <r>
      <rPr>
        <sz val="11"/>
        <rFont val="Cambria"/>
        <family val="1"/>
      </rPr>
      <t>).</t>
    </r>
  </si>
  <si>
    <t>Tabara Arriba, Azua.</t>
  </si>
  <si>
    <t>Julio De Oleo</t>
  </si>
  <si>
    <r>
      <t>Se realizó un seguimiento a las dos parcelas para monitorear el estado de la plantación de</t>
    </r>
    <r>
      <rPr>
        <sz val="12"/>
        <color theme="1"/>
        <rFont val="Cambria"/>
        <family val="1"/>
      </rPr>
      <t xml:space="preserve"> mango .</t>
    </r>
  </si>
  <si>
    <t>Pedernales y Paraiso.</t>
  </si>
  <si>
    <t>Visita a parcela rubro de Leche y carne en Batey 4, Neyba. Se realizó un seguimiento a dos parcelas seleccionadas para monitorear el estado de los animales y dar inicio a parcela de sanidad tan pronto estén los insumos, materiales y medicamentos.</t>
  </si>
  <si>
    <t>TOTAL</t>
  </si>
  <si>
    <t>DEPARTAMENTO DE ACCESO A LAS CIENCIAS MODERNAS</t>
  </si>
  <si>
    <t xml:space="preserve">Johuan Santos </t>
  </si>
  <si>
    <t xml:space="preserve">Seguimiento a parcela de berenjena china </t>
  </si>
  <si>
    <t>Jose Cepeda</t>
  </si>
  <si>
    <t>La Vega</t>
  </si>
  <si>
    <t>Johuan Santos y Alexis Peguero</t>
  </si>
  <si>
    <t>Enero-marzo</t>
  </si>
  <si>
    <t xml:space="preserve">DEPARTAMENTO DE MEDIO AMBIENTE Y RECURSOS NATURALES         </t>
  </si>
  <si>
    <t>HORAS TRANSFE-RENCIA</t>
  </si>
  <si>
    <t>COSTO TOTAL</t>
  </si>
  <si>
    <t>Elpio Avilès/Angel Adames.</t>
  </si>
  <si>
    <r>
      <t>Visita coordinaciòn  Instalacion Parcela de</t>
    </r>
    <r>
      <rPr>
        <b/>
        <sz val="11"/>
        <rFont val="Cambria"/>
        <family val="1"/>
      </rPr>
      <t xml:space="preserve"> Arroz </t>
    </r>
    <r>
      <rPr>
        <sz val="11"/>
        <rFont val="Cambria"/>
        <family val="1"/>
      </rPr>
      <t>.</t>
    </r>
  </si>
  <si>
    <t>José A. Nova</t>
  </si>
  <si>
    <t>Nisibon, Higuey .</t>
  </si>
  <si>
    <t>Juan Valdez</t>
  </si>
  <si>
    <r>
      <t>Visita técnica de seguimiento fitosanitario y realización de la 1ra fertilización de parcela demostrativa y validación de tecnologías, para el control del Piogàn de la</t>
    </r>
    <r>
      <rPr>
        <b/>
        <sz val="11"/>
        <color theme="1"/>
        <rFont val="Cambria"/>
        <family val="1"/>
      </rPr>
      <t xml:space="preserve"> batata, c</t>
    </r>
    <r>
      <rPr>
        <sz val="11"/>
        <color theme="1"/>
        <rFont val="Cambria"/>
        <family val="1"/>
      </rPr>
      <t>on el uso de feromona y Beauveria bassiana.</t>
    </r>
  </si>
  <si>
    <t>San Rafel del Yuma(Batey Baiguà), Higuey</t>
  </si>
  <si>
    <t>Alejandro Maria Nuñez</t>
  </si>
  <si>
    <r>
      <t xml:space="preserve">Visita para coordinar el montaje y desarrollo de un “Curso sobre tecnologías de </t>
    </r>
    <r>
      <rPr>
        <b/>
        <sz val="11"/>
        <rFont val="Cambria"/>
        <family val="1"/>
      </rPr>
      <t>cacao</t>
    </r>
    <r>
      <rPr>
        <sz val="11"/>
        <rFont val="Cambria"/>
        <family val="1"/>
      </rPr>
      <t xml:space="preserve"> para Alejandro Maria Nuñezla innovación y competitividad</t>
    </r>
  </si>
  <si>
    <t>Hato mayor del Rey</t>
  </si>
  <si>
    <r>
      <t>Visita Técnica de supervisión y coordinación de las labores culturales en 
la parcela demostrativa de tecnologías para el cultivo de</t>
    </r>
    <r>
      <rPr>
        <b/>
        <sz val="11"/>
        <rFont val="Cambria"/>
        <family val="1"/>
      </rPr>
      <t xml:space="preserve"> batata </t>
    </r>
  </si>
  <si>
    <t xml:space="preserve">PROGRAMACION INDICADORES </t>
  </si>
  <si>
    <t>EJECUCION EN VALORES $RD.  NETO</t>
  </si>
  <si>
    <t>PROGRAMACION GASTOS  ENERO -MARZO 2024</t>
  </si>
  <si>
    <t xml:space="preserve">RESUMEN PROGRAMACIÓN </t>
  </si>
  <si>
    <t>PRESUPUESTO ENERO-MARZO  2024</t>
  </si>
  <si>
    <t>EJECUCION ENERO-MARZO</t>
  </si>
  <si>
    <t>DPTO</t>
  </si>
  <si>
    <t>Agric. Competitiva</t>
  </si>
  <si>
    <t>Ciencias Modernas</t>
  </si>
  <si>
    <t>Podresza Rural</t>
  </si>
  <si>
    <t>Medio Amb. Y Rec. Nat.</t>
  </si>
  <si>
    <t>PRESUPUESTO TOTAL</t>
  </si>
  <si>
    <t>TRANSFERENCIAS</t>
  </si>
  <si>
    <t>COMBUST.</t>
  </si>
  <si>
    <t>INSTALACIÓN Y VISITAS A PARCELAS DE VALIDACIÓN</t>
  </si>
  <si>
    <t>PROYECTOS</t>
  </si>
  <si>
    <t>TECNICOS BENEFICIADOS</t>
  </si>
  <si>
    <t>HORAS DE ACTIVIDAD</t>
  </si>
  <si>
    <t xml:space="preserve">EJECUCION PORCENTUAL </t>
  </si>
  <si>
    <t>PROGRAMACION   INDICADORES ENERO -MARZO 2024</t>
  </si>
  <si>
    <t xml:space="preserve">COSTO LOGÍSTICO         (RD$) </t>
  </si>
  <si>
    <t xml:space="preserve">COSTO FACILITADORES (RD$) </t>
  </si>
  <si>
    <t>OTROS COSTOS (Ley ISR)</t>
  </si>
  <si>
    <t>SEGUIMIENTO</t>
  </si>
  <si>
    <t xml:space="preserve">COSTO TOTAL      (RD$) </t>
  </si>
  <si>
    <t>BENEFICIARIOS</t>
  </si>
  <si>
    <t>HORAS/ACTV.</t>
  </si>
  <si>
    <t>COSTO LOG.</t>
  </si>
  <si>
    <t>EJECUCION %  INDICADORES POR DEPARTAMENTOS</t>
  </si>
  <si>
    <t xml:space="preserve"> COSTOFACIL.</t>
  </si>
  <si>
    <t>Pobreza Rural</t>
  </si>
  <si>
    <t>FACILITADORES</t>
  </si>
  <si>
    <t>Preparado por:</t>
  </si>
  <si>
    <t>Aprobado por:</t>
  </si>
  <si>
    <t>Ing. Carlos Ml. Sanquintin Beras</t>
  </si>
  <si>
    <t>Dra. Ana Maria Barcelo Larocca</t>
  </si>
  <si>
    <t>Enc. Div. de Planificacion y Desarrollo</t>
  </si>
  <si>
    <t>Directora Ejecutiva</t>
  </si>
  <si>
    <t xml:space="preserve"> EJECUCION TRIMESTRAL DE ACTIVIDADES Y PROGRAMA DE TRANSFERENCIA  PROYECTOS DE INVERSIÓN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</si>
</sst>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-* #,##0_-;\-* #,##0_-;_-* &quot;-&quot;??_-;_-@_-"/>
    <numFmt numFmtId="166" formatCode="_(* #,##0_);_(* \(#,##0\);_(* &quot;-&quot;??_);_(@_)"/>
  </numFmts>
  <fonts count="2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name val="Cambria"/>
      <family val="1"/>
    </font>
    <font>
      <b/>
      <sz val="12"/>
      <name val="Cambria"/>
      <family val="1"/>
    </font>
    <font>
      <b/>
      <u/>
      <sz val="14"/>
      <name val="Cambria"/>
      <family val="1"/>
    </font>
    <font>
      <sz val="11"/>
      <color rgb="FFFF000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u/>
      <sz val="11"/>
      <name val="Cambria"/>
      <family val="1"/>
    </font>
    <font>
      <b/>
      <sz val="11"/>
      <color rgb="FFFF0000"/>
      <name val="Cambria"/>
      <family val="1"/>
    </font>
    <font>
      <sz val="12"/>
      <name val="Cambria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  <font>
      <sz val="11"/>
      <color theme="1"/>
      <name val="Times New Roman"/>
      <family val="1"/>
    </font>
    <font>
      <b/>
      <u/>
      <sz val="11"/>
      <color rgb="FFFF0000"/>
      <name val="Cambria"/>
      <family val="1"/>
    </font>
    <font>
      <b/>
      <sz val="11"/>
      <color theme="1"/>
      <name val="Cambria"/>
      <family val="1"/>
    </font>
    <font>
      <b/>
      <sz val="11"/>
      <color theme="3"/>
      <name val="Cambria"/>
      <family val="1"/>
    </font>
    <font>
      <sz val="8"/>
      <color theme="1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3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3" fontId="4" fillId="0" borderId="0" xfId="1" applyFont="1" applyBorder="1" applyAlignment="1">
      <alignment horizontal="center"/>
    </xf>
    <xf numFmtId="0" fontId="6" fillId="2" borderId="0" xfId="0" applyFont="1" applyFill="1" applyAlignment="1">
      <alignment wrapText="1"/>
    </xf>
    <xf numFmtId="0" fontId="7" fillId="0" borderId="0" xfId="0" applyFont="1"/>
    <xf numFmtId="0" fontId="8" fillId="0" borderId="0" xfId="0" applyFont="1" applyAlignment="1">
      <alignment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left" vertical="top" wrapText="1"/>
    </xf>
    <xf numFmtId="14" fontId="8" fillId="4" borderId="14" xfId="0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center"/>
    </xf>
    <xf numFmtId="4" fontId="8" fillId="4" borderId="14" xfId="0" applyNumberFormat="1" applyFont="1" applyFill="1" applyBorder="1" applyAlignment="1">
      <alignment horizontal="center" vertical="center"/>
    </xf>
    <xf numFmtId="43" fontId="8" fillId="4" borderId="13" xfId="1" applyFont="1" applyFill="1" applyBorder="1" applyAlignment="1">
      <alignment horizontal="center" vertical="center"/>
    </xf>
    <xf numFmtId="4" fontId="8" fillId="4" borderId="15" xfId="0" applyNumberFormat="1" applyFont="1" applyFill="1" applyBorder="1" applyAlignment="1">
      <alignment horizontal="center" vertical="center"/>
    </xf>
    <xf numFmtId="164" fontId="0" fillId="0" borderId="0" xfId="0" applyNumberFormat="1"/>
    <xf numFmtId="4" fontId="11" fillId="0" borderId="14" xfId="0" quotePrefix="1" applyNumberFormat="1" applyFont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4" fontId="0" fillId="0" borderId="0" xfId="0" applyNumberFormat="1"/>
    <xf numFmtId="0" fontId="11" fillId="4" borderId="14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/>
    </xf>
    <xf numFmtId="4" fontId="7" fillId="4" borderId="14" xfId="0" applyNumberFormat="1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left" vertical="justify" wrapText="1"/>
    </xf>
    <xf numFmtId="0" fontId="9" fillId="3" borderId="16" xfId="0" applyFont="1" applyFill="1" applyBorder="1" applyAlignment="1">
      <alignment horizontal="center"/>
    </xf>
    <xf numFmtId="43" fontId="9" fillId="4" borderId="16" xfId="1" applyFont="1" applyFill="1" applyBorder="1" applyAlignment="1">
      <alignment horizontal="center"/>
    </xf>
    <xf numFmtId="0" fontId="12" fillId="0" borderId="2" xfId="0" applyFont="1" applyBorder="1" applyAlignment="1">
      <alignment vertical="center" wrapText="1"/>
    </xf>
    <xf numFmtId="43" fontId="12" fillId="0" borderId="2" xfId="1" applyFont="1" applyBorder="1" applyAlignment="1">
      <alignment horizontal="right" vertical="center" wrapText="1"/>
    </xf>
    <xf numFmtId="43" fontId="9" fillId="0" borderId="2" xfId="1" applyFont="1" applyBorder="1" applyAlignment="1">
      <alignment horizontal="right" wrapText="1"/>
    </xf>
    <xf numFmtId="43" fontId="10" fillId="0" borderId="2" xfId="1" applyFont="1" applyBorder="1" applyAlignment="1">
      <alignment horizontal="right" wrapText="1"/>
    </xf>
    <xf numFmtId="0" fontId="8" fillId="0" borderId="2" xfId="0" applyFont="1" applyBorder="1" applyAlignment="1">
      <alignment wrapText="1"/>
    </xf>
    <xf numFmtId="43" fontId="8" fillId="0" borderId="2" xfId="1" applyFont="1" applyBorder="1" applyAlignment="1">
      <alignment horizontal="right" wrapText="1"/>
    </xf>
    <xf numFmtId="0" fontId="13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wrapText="1"/>
    </xf>
    <xf numFmtId="4" fontId="13" fillId="4" borderId="0" xfId="0" applyNumberFormat="1" applyFont="1" applyFill="1" applyAlignment="1">
      <alignment horizontal="right" vertical="center" wrapText="1"/>
    </xf>
    <xf numFmtId="43" fontId="13" fillId="4" borderId="0" xfId="0" applyNumberFormat="1" applyFont="1" applyFill="1" applyAlignment="1">
      <alignment horizontal="right"/>
    </xf>
    <xf numFmtId="0" fontId="13" fillId="4" borderId="1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justify"/>
    </xf>
    <xf numFmtId="0" fontId="8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4" fontId="8" fillId="4" borderId="18" xfId="0" applyNumberFormat="1" applyFont="1" applyFill="1" applyBorder="1" applyAlignment="1">
      <alignment horizontal="center" vertical="center"/>
    </xf>
    <xf numFmtId="43" fontId="11" fillId="4" borderId="19" xfId="1" applyFont="1" applyFill="1" applyBorder="1" applyAlignment="1">
      <alignment horizontal="center" vertical="center" wrapText="1"/>
    </xf>
    <xf numFmtId="4" fontId="11" fillId="4" borderId="20" xfId="0" applyNumberFormat="1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justify"/>
    </xf>
    <xf numFmtId="0" fontId="11" fillId="4" borderId="21" xfId="0" applyFont="1" applyFill="1" applyBorder="1" applyAlignment="1">
      <alignment horizontal="center" vertical="center" wrapText="1"/>
    </xf>
    <xf numFmtId="43" fontId="11" fillId="4" borderId="21" xfId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165" fontId="8" fillId="4" borderId="13" xfId="1" applyNumberFormat="1" applyFont="1" applyFill="1" applyBorder="1" applyAlignment="1"/>
    <xf numFmtId="43" fontId="8" fillId="4" borderId="13" xfId="1" applyFont="1" applyFill="1" applyBorder="1" applyAlignment="1">
      <alignment horizontal="center" vertical="center" wrapText="1"/>
    </xf>
    <xf numFmtId="43" fontId="11" fillId="4" borderId="14" xfId="1" applyFont="1" applyFill="1" applyBorder="1" applyAlignment="1">
      <alignment horizontal="center" vertical="center"/>
    </xf>
    <xf numFmtId="4" fontId="11" fillId="4" borderId="15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justify" vertical="justify" wrapText="1"/>
    </xf>
    <xf numFmtId="0" fontId="8" fillId="4" borderId="13" xfId="0" applyFont="1" applyFill="1" applyBorder="1" applyAlignment="1">
      <alignment horizontal="center" vertical="center" wrapText="1"/>
    </xf>
    <xf numFmtId="4" fontId="11" fillId="4" borderId="14" xfId="0" applyNumberFormat="1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vertical="center" wrapText="1"/>
    </xf>
    <xf numFmtId="0" fontId="11" fillId="5" borderId="14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 wrapText="1"/>
    </xf>
    <xf numFmtId="43" fontId="9" fillId="4" borderId="14" xfId="1" applyFont="1" applyFill="1" applyBorder="1" applyAlignment="1">
      <alignment horizontal="center" vertical="center" wrapText="1"/>
    </xf>
    <xf numFmtId="43" fontId="9" fillId="4" borderId="15" xfId="1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4" fontId="9" fillId="4" borderId="14" xfId="0" applyNumberFormat="1" applyFont="1" applyFill="1" applyBorder="1" applyAlignment="1">
      <alignment horizontal="right" vertical="center" wrapText="1"/>
    </xf>
    <xf numFmtId="43" fontId="9" fillId="4" borderId="14" xfId="1" applyFont="1" applyFill="1" applyBorder="1" applyAlignment="1">
      <alignment horizontal="right" vertical="center" wrapText="1"/>
    </xf>
    <xf numFmtId="43" fontId="9" fillId="4" borderId="15" xfId="1" applyFont="1" applyFill="1" applyBorder="1" applyAlignment="1">
      <alignment horizontal="right"/>
    </xf>
    <xf numFmtId="0" fontId="8" fillId="4" borderId="16" xfId="0" applyFont="1" applyFill="1" applyBorder="1" applyAlignment="1">
      <alignment wrapText="1"/>
    </xf>
    <xf numFmtId="4" fontId="9" fillId="4" borderId="16" xfId="0" applyNumberFormat="1" applyFont="1" applyFill="1" applyBorder="1" applyAlignment="1">
      <alignment horizontal="right" vertical="center" wrapText="1"/>
    </xf>
    <xf numFmtId="43" fontId="9" fillId="4" borderId="16" xfId="1" applyFont="1" applyFill="1" applyBorder="1" applyAlignment="1">
      <alignment horizontal="right" vertical="center" wrapText="1"/>
    </xf>
    <xf numFmtId="43" fontId="9" fillId="0" borderId="16" xfId="1" applyFont="1" applyBorder="1" applyAlignment="1">
      <alignment horizontal="right" wrapText="1"/>
    </xf>
    <xf numFmtId="0" fontId="9" fillId="4" borderId="1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16" fontId="11" fillId="0" borderId="14" xfId="0" applyNumberFormat="1" applyFont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/>
    </xf>
    <xf numFmtId="43" fontId="11" fillId="4" borderId="13" xfId="1" applyFont="1" applyFill="1" applyBorder="1" applyAlignment="1">
      <alignment horizontal="center" vertical="center"/>
    </xf>
    <xf numFmtId="4" fontId="11" fillId="5" borderId="15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5" fontId="9" fillId="4" borderId="14" xfId="1" applyNumberFormat="1" applyFont="1" applyFill="1" applyBorder="1" applyAlignment="1">
      <alignment horizontal="center" vertical="center"/>
    </xf>
    <xf numFmtId="43" fontId="9" fillId="4" borderId="14" xfId="1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 wrapText="1"/>
    </xf>
    <xf numFmtId="4" fontId="13" fillId="4" borderId="14" xfId="0" applyNumberFormat="1" applyFont="1" applyFill="1" applyBorder="1" applyAlignment="1">
      <alignment horizontal="right" vertical="center" wrapText="1"/>
    </xf>
    <xf numFmtId="43" fontId="13" fillId="4" borderId="14" xfId="1" applyFont="1" applyFill="1" applyBorder="1" applyAlignment="1">
      <alignment horizontal="right" vertical="center" wrapText="1"/>
    </xf>
    <xf numFmtId="43" fontId="0" fillId="0" borderId="0" xfId="1" applyFont="1"/>
    <xf numFmtId="0" fontId="7" fillId="4" borderId="16" xfId="0" applyFont="1" applyFill="1" applyBorder="1" applyAlignment="1">
      <alignment wrapText="1"/>
    </xf>
    <xf numFmtId="4" fontId="13" fillId="4" borderId="16" xfId="0" applyNumberFormat="1" applyFont="1" applyFill="1" applyBorder="1" applyAlignment="1">
      <alignment horizontal="right" vertical="center" wrapText="1"/>
    </xf>
    <xf numFmtId="43" fontId="13" fillId="4" borderId="16" xfId="1" applyFont="1" applyFill="1" applyBorder="1" applyAlignment="1">
      <alignment horizontal="right" vertical="center" wrapText="1"/>
    </xf>
    <xf numFmtId="0" fontId="9" fillId="4" borderId="0" xfId="0" applyFont="1" applyFill="1" applyAlignment="1">
      <alignment horizontal="center" vertical="center" wrapText="1"/>
    </xf>
    <xf numFmtId="4" fontId="9" fillId="4" borderId="0" xfId="0" applyNumberFormat="1" applyFont="1" applyFill="1" applyAlignment="1">
      <alignment horizontal="right" vertical="center" wrapText="1"/>
    </xf>
    <xf numFmtId="0" fontId="8" fillId="4" borderId="0" xfId="0" applyFont="1" applyFill="1" applyAlignment="1">
      <alignment wrapText="1"/>
    </xf>
    <xf numFmtId="43" fontId="9" fillId="4" borderId="0" xfId="0" applyNumberFormat="1" applyFont="1" applyFill="1" applyAlignment="1">
      <alignment horizontal="right"/>
    </xf>
    <xf numFmtId="0" fontId="9" fillId="3" borderId="24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43" fontId="8" fillId="4" borderId="24" xfId="1" applyFont="1" applyFill="1" applyBorder="1" applyAlignment="1">
      <alignment horizontal="center" vertical="center"/>
    </xf>
    <xf numFmtId="43" fontId="8" fillId="4" borderId="24" xfId="1" applyFont="1" applyFill="1" applyBorder="1" applyAlignment="1">
      <alignment vertical="center"/>
    </xf>
    <xf numFmtId="43" fontId="8" fillId="4" borderId="15" xfId="1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/>
    </xf>
    <xf numFmtId="0" fontId="15" fillId="0" borderId="14" xfId="0" applyFont="1" applyBorder="1" applyAlignment="1">
      <alignment wrapText="1"/>
    </xf>
    <xf numFmtId="0" fontId="9" fillId="3" borderId="2" xfId="0" applyFont="1" applyFill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right" vertical="center" wrapText="1"/>
    </xf>
    <xf numFmtId="4" fontId="9" fillId="0" borderId="2" xfId="0" applyNumberFormat="1" applyFont="1" applyBorder="1" applyAlignment="1">
      <alignment horizontal="right" wrapText="1"/>
    </xf>
    <xf numFmtId="2" fontId="9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right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4" fontId="9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9" fillId="3" borderId="25" xfId="0" applyFont="1" applyFill="1" applyBorder="1" applyAlignment="1">
      <alignment wrapText="1"/>
    </xf>
    <xf numFmtId="0" fontId="5" fillId="3" borderId="26" xfId="0" applyFont="1" applyFill="1" applyBorder="1" applyAlignment="1">
      <alignment horizontal="left" wrapText="1"/>
    </xf>
    <xf numFmtId="0" fontId="5" fillId="3" borderId="26" xfId="0" applyFont="1" applyFill="1" applyBorder="1" applyAlignment="1">
      <alignment wrapText="1"/>
    </xf>
    <xf numFmtId="4" fontId="5" fillId="3" borderId="27" xfId="0" applyNumberFormat="1" applyFont="1" applyFill="1" applyBorder="1" applyAlignment="1">
      <alignment horizontal="left" wrapText="1"/>
    </xf>
    <xf numFmtId="4" fontId="9" fillId="3" borderId="2" xfId="0" applyNumberFormat="1" applyFont="1" applyFill="1" applyBorder="1" applyAlignment="1">
      <alignment horizontal="left" wrapText="1"/>
    </xf>
    <xf numFmtId="0" fontId="9" fillId="3" borderId="21" xfId="0" applyFont="1" applyFill="1" applyBorder="1" applyAlignment="1">
      <alignment wrapText="1"/>
    </xf>
    <xf numFmtId="43" fontId="8" fillId="0" borderId="28" xfId="0" applyNumberFormat="1" applyFont="1" applyBorder="1" applyAlignment="1">
      <alignment horizontal="right" wrapText="1"/>
    </xf>
    <xf numFmtId="4" fontId="8" fillId="0" borderId="29" xfId="0" applyNumberFormat="1" applyFont="1" applyBorder="1" applyAlignment="1">
      <alignment horizontal="right" wrapText="1"/>
    </xf>
    <xf numFmtId="4" fontId="9" fillId="0" borderId="30" xfId="0" applyNumberFormat="1" applyFont="1" applyBorder="1" applyAlignment="1">
      <alignment horizontal="right" wrapText="1"/>
    </xf>
    <xf numFmtId="9" fontId="9" fillId="0" borderId="0" xfId="0" applyNumberFormat="1" applyFont="1" applyAlignment="1">
      <alignment horizontal="right" wrapText="1"/>
    </xf>
    <xf numFmtId="10" fontId="8" fillId="4" borderId="0" xfId="0" applyNumberFormat="1" applyFont="1" applyFill="1" applyAlignment="1">
      <alignment wrapText="1"/>
    </xf>
    <xf numFmtId="0" fontId="9" fillId="3" borderId="31" xfId="0" applyFont="1" applyFill="1" applyBorder="1" applyAlignment="1">
      <alignment horizontal="center" wrapText="1"/>
    </xf>
    <xf numFmtId="4" fontId="8" fillId="4" borderId="22" xfId="0" applyNumberFormat="1" applyFont="1" applyFill="1" applyBorder="1" applyAlignment="1">
      <alignment horizontal="right" vertical="center" wrapText="1"/>
    </xf>
    <xf numFmtId="4" fontId="8" fillId="4" borderId="32" xfId="0" applyNumberFormat="1" applyFont="1" applyFill="1" applyBorder="1" applyAlignment="1">
      <alignment horizontal="right" vertical="center" wrapText="1"/>
    </xf>
    <xf numFmtId="4" fontId="9" fillId="0" borderId="15" xfId="0" applyNumberFormat="1" applyFont="1" applyBorder="1" applyAlignment="1">
      <alignment horizontal="right" wrapText="1"/>
    </xf>
    <xf numFmtId="0" fontId="9" fillId="3" borderId="13" xfId="0" applyFont="1" applyFill="1" applyBorder="1" applyAlignment="1">
      <alignment wrapText="1"/>
    </xf>
    <xf numFmtId="4" fontId="8" fillId="4" borderId="14" xfId="0" applyNumberFormat="1" applyFont="1" applyFill="1" applyBorder="1" applyAlignment="1">
      <alignment horizontal="right" vertical="center" wrapText="1"/>
    </xf>
    <xf numFmtId="43" fontId="7" fillId="0" borderId="28" xfId="0" applyNumberFormat="1" applyFont="1" applyBorder="1" applyAlignment="1">
      <alignment horizontal="right" wrapText="1"/>
    </xf>
    <xf numFmtId="4" fontId="7" fillId="4" borderId="35" xfId="0" applyNumberFormat="1" applyFont="1" applyFill="1" applyBorder="1" applyAlignment="1">
      <alignment horizontal="right" vertical="center" wrapText="1"/>
    </xf>
    <xf numFmtId="4" fontId="9" fillId="6" borderId="15" xfId="0" applyNumberFormat="1" applyFont="1" applyFill="1" applyBorder="1" applyAlignment="1">
      <alignment horizontal="right" wrapText="1"/>
    </xf>
    <xf numFmtId="4" fontId="8" fillId="4" borderId="35" xfId="0" applyNumberFormat="1" applyFont="1" applyFill="1" applyBorder="1" applyAlignment="1">
      <alignment horizontal="right" vertical="center" wrapText="1"/>
    </xf>
    <xf numFmtId="4" fontId="8" fillId="4" borderId="0" xfId="0" applyNumberFormat="1" applyFont="1" applyFill="1" applyAlignment="1">
      <alignment wrapText="1"/>
    </xf>
    <xf numFmtId="0" fontId="9" fillId="3" borderId="36" xfId="0" applyFont="1" applyFill="1" applyBorder="1" applyAlignment="1">
      <alignment wrapText="1"/>
    </xf>
    <xf numFmtId="4" fontId="9" fillId="3" borderId="37" xfId="0" applyNumberFormat="1" applyFont="1" applyFill="1" applyBorder="1" applyAlignment="1">
      <alignment horizontal="right" vertical="center" wrapText="1"/>
    </xf>
    <xf numFmtId="4" fontId="9" fillId="3" borderId="38" xfId="0" applyNumberFormat="1" applyFont="1" applyFill="1" applyBorder="1" applyAlignment="1">
      <alignment horizontal="right" vertical="center" wrapText="1"/>
    </xf>
    <xf numFmtId="4" fontId="9" fillId="3" borderId="39" xfId="0" applyNumberFormat="1" applyFont="1" applyFill="1" applyBorder="1" applyAlignment="1">
      <alignment horizontal="right" wrapText="1"/>
    </xf>
    <xf numFmtId="0" fontId="9" fillId="7" borderId="25" xfId="0" applyFont="1" applyFill="1" applyBorder="1" applyAlignment="1">
      <alignment wrapText="1"/>
    </xf>
    <xf numFmtId="0" fontId="5" fillId="7" borderId="26" xfId="0" applyFont="1" applyFill="1" applyBorder="1" applyAlignment="1">
      <alignment horizontal="left" wrapText="1"/>
    </xf>
    <xf numFmtId="0" fontId="5" fillId="7" borderId="26" xfId="0" applyFont="1" applyFill="1" applyBorder="1" applyAlignment="1">
      <alignment wrapText="1"/>
    </xf>
    <xf numFmtId="0" fontId="5" fillId="7" borderId="26" xfId="0" applyFont="1" applyFill="1" applyBorder="1"/>
    <xf numFmtId="4" fontId="5" fillId="7" borderId="27" xfId="0" applyNumberFormat="1" applyFont="1" applyFill="1" applyBorder="1" applyAlignment="1">
      <alignment horizontal="left"/>
    </xf>
    <xf numFmtId="4" fontId="9" fillId="7" borderId="2" xfId="0" applyNumberFormat="1" applyFont="1" applyFill="1" applyBorder="1" applyAlignment="1">
      <alignment horizontal="left" wrapText="1"/>
    </xf>
    <xf numFmtId="9" fontId="8" fillId="0" borderId="28" xfId="0" applyNumberFormat="1" applyFont="1" applyBorder="1" applyAlignment="1">
      <alignment horizontal="right" wrapText="1"/>
    </xf>
    <xf numFmtId="9" fontId="8" fillId="0" borderId="29" xfId="0" applyNumberFormat="1" applyFont="1" applyBorder="1" applyAlignment="1">
      <alignment horizontal="right" wrapText="1"/>
    </xf>
    <xf numFmtId="9" fontId="9" fillId="0" borderId="30" xfId="0" applyNumberFormat="1" applyFont="1" applyBorder="1" applyAlignment="1">
      <alignment horizontal="right" wrapText="1"/>
    </xf>
    <xf numFmtId="0" fontId="9" fillId="3" borderId="21" xfId="0" applyFont="1" applyFill="1" applyBorder="1"/>
    <xf numFmtId="0" fontId="8" fillId="0" borderId="28" xfId="0" applyFont="1" applyBorder="1" applyAlignment="1">
      <alignment horizontal="right" wrapText="1"/>
    </xf>
    <xf numFmtId="166" fontId="8" fillId="0" borderId="28" xfId="0" applyNumberFormat="1" applyFont="1" applyBorder="1" applyAlignment="1">
      <alignment horizontal="right" wrapText="1"/>
    </xf>
    <xf numFmtId="3" fontId="8" fillId="0" borderId="29" xfId="0" applyNumberFormat="1" applyFont="1" applyBorder="1" applyAlignment="1">
      <alignment horizontal="right" wrapText="1"/>
    </xf>
    <xf numFmtId="3" fontId="9" fillId="0" borderId="30" xfId="0" applyNumberFormat="1" applyFont="1" applyBorder="1" applyAlignment="1">
      <alignment horizontal="right" wrapText="1"/>
    </xf>
    <xf numFmtId="0" fontId="9" fillId="3" borderId="31" xfId="0" applyFont="1" applyFill="1" applyBorder="1" applyAlignment="1">
      <alignment horizontal="left"/>
    </xf>
    <xf numFmtId="0" fontId="8" fillId="4" borderId="22" xfId="0" applyFont="1" applyFill="1" applyBorder="1" applyAlignment="1">
      <alignment horizontal="right" vertical="center" wrapText="1"/>
    </xf>
    <xf numFmtId="166" fontId="8" fillId="4" borderId="22" xfId="0" applyNumberFormat="1" applyFont="1" applyFill="1" applyBorder="1" applyAlignment="1">
      <alignment horizontal="right" vertical="center" wrapText="1"/>
    </xf>
    <xf numFmtId="3" fontId="8" fillId="4" borderId="32" xfId="0" applyNumberFormat="1" applyFont="1" applyFill="1" applyBorder="1" applyAlignment="1">
      <alignment horizontal="right" vertical="center" wrapText="1"/>
    </xf>
    <xf numFmtId="10" fontId="8" fillId="0" borderId="0" xfId="0" applyNumberFormat="1" applyFont="1"/>
    <xf numFmtId="0" fontId="8" fillId="0" borderId="0" xfId="0" applyFont="1"/>
    <xf numFmtId="9" fontId="9" fillId="3" borderId="37" xfId="0" applyNumberFormat="1" applyFont="1" applyFill="1" applyBorder="1" applyAlignment="1">
      <alignment horizontal="right" vertical="center" wrapText="1"/>
    </xf>
    <xf numFmtId="9" fontId="9" fillId="3" borderId="38" xfId="0" applyNumberFormat="1" applyFont="1" applyFill="1" applyBorder="1" applyAlignment="1">
      <alignment horizontal="right" vertical="center" wrapText="1"/>
    </xf>
    <xf numFmtId="9" fontId="9" fillId="3" borderId="39" xfId="0" applyNumberFormat="1" applyFont="1" applyFill="1" applyBorder="1" applyAlignment="1">
      <alignment horizontal="right" wrapText="1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3" fontId="8" fillId="4" borderId="22" xfId="1" applyFont="1" applyFill="1" applyBorder="1" applyAlignment="1">
      <alignment horizontal="right" vertical="center" wrapText="1"/>
    </xf>
    <xf numFmtId="164" fontId="15" fillId="0" borderId="0" xfId="0" applyNumberFormat="1" applyFont="1"/>
    <xf numFmtId="0" fontId="15" fillId="0" borderId="0" xfId="0" applyFont="1"/>
    <xf numFmtId="0" fontId="21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43" fontId="8" fillId="4" borderId="14" xfId="1" applyFont="1" applyFill="1" applyBorder="1" applyAlignment="1">
      <alignment horizontal="right" vertical="center" wrapText="1"/>
    </xf>
    <xf numFmtId="4" fontId="8" fillId="4" borderId="0" xfId="0" applyNumberFormat="1" applyFont="1" applyFill="1" applyAlignment="1">
      <alignment horizontal="right" vertical="center" wrapText="1"/>
    </xf>
    <xf numFmtId="4" fontId="5" fillId="7" borderId="27" xfId="0" applyNumberFormat="1" applyFont="1" applyFill="1" applyBorder="1" applyAlignment="1">
      <alignment horizontal="left" wrapText="1"/>
    </xf>
    <xf numFmtId="3" fontId="9" fillId="3" borderId="37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/>
    <xf numFmtId="10" fontId="8" fillId="0" borderId="28" xfId="0" applyNumberFormat="1" applyFont="1" applyBorder="1" applyAlignment="1">
      <alignment horizontal="right" wrapText="1"/>
    </xf>
    <xf numFmtId="10" fontId="8" fillId="4" borderId="22" xfId="0" applyNumberFormat="1" applyFont="1" applyFill="1" applyBorder="1" applyAlignment="1">
      <alignment horizontal="right" vertical="center" wrapText="1"/>
    </xf>
    <xf numFmtId="9" fontId="8" fillId="4" borderId="22" xfId="0" applyNumberFormat="1" applyFont="1" applyFill="1" applyBorder="1" applyAlignment="1">
      <alignment horizontal="right" vertical="center" wrapText="1"/>
    </xf>
    <xf numFmtId="9" fontId="8" fillId="4" borderId="32" xfId="0" applyNumberFormat="1" applyFont="1" applyFill="1" applyBorder="1" applyAlignment="1">
      <alignment horizontal="right" vertical="center" wrapText="1"/>
    </xf>
    <xf numFmtId="9" fontId="9" fillId="0" borderId="15" xfId="0" applyNumberFormat="1" applyFont="1" applyBorder="1" applyAlignment="1">
      <alignment horizontal="right" wrapText="1" indent="1"/>
    </xf>
    <xf numFmtId="9" fontId="9" fillId="7" borderId="15" xfId="0" applyNumberFormat="1" applyFont="1" applyFill="1" applyBorder="1" applyAlignment="1">
      <alignment horizontal="right" wrapText="1"/>
    </xf>
    <xf numFmtId="9" fontId="9" fillId="0" borderId="15" xfId="0" applyNumberFormat="1" applyFont="1" applyBorder="1" applyAlignment="1">
      <alignment horizontal="right" wrapText="1"/>
    </xf>
    <xf numFmtId="10" fontId="9" fillId="0" borderId="15" xfId="0" applyNumberFormat="1" applyFont="1" applyBorder="1" applyAlignment="1">
      <alignment horizontal="right" wrapText="1"/>
    </xf>
    <xf numFmtId="10" fontId="8" fillId="4" borderId="14" xfId="0" applyNumberFormat="1" applyFont="1" applyFill="1" applyBorder="1" applyAlignment="1">
      <alignment horizontal="right" vertical="center" wrapText="1"/>
    </xf>
    <xf numFmtId="9" fontId="8" fillId="4" borderId="35" xfId="0" applyNumberFormat="1" applyFont="1" applyFill="1" applyBorder="1" applyAlignment="1">
      <alignment horizontal="right" vertical="center" wrapText="1"/>
    </xf>
    <xf numFmtId="10" fontId="9" fillId="4" borderId="15" xfId="0" applyNumberFormat="1" applyFont="1" applyFill="1" applyBorder="1" applyAlignment="1">
      <alignment horizontal="right" wrapText="1"/>
    </xf>
    <xf numFmtId="10" fontId="9" fillId="3" borderId="37" xfId="0" applyNumberFormat="1" applyFont="1" applyFill="1" applyBorder="1" applyAlignment="1">
      <alignment horizontal="right" vertical="center" wrapText="1"/>
    </xf>
    <xf numFmtId="10" fontId="9" fillId="3" borderId="38" xfId="0" applyNumberFormat="1" applyFont="1" applyFill="1" applyBorder="1" applyAlignment="1">
      <alignment horizontal="right" vertical="center" wrapText="1"/>
    </xf>
    <xf numFmtId="10" fontId="9" fillId="3" borderId="39" xfId="0" applyNumberFormat="1" applyFont="1" applyFill="1" applyBorder="1" applyAlignment="1">
      <alignment horizontal="right" wrapText="1"/>
    </xf>
    <xf numFmtId="0" fontId="2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4" fontId="9" fillId="3" borderId="2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9" fillId="0" borderId="2" xfId="0" applyFont="1" applyBorder="1" applyAlignment="1">
      <alignment horizontal="left"/>
    </xf>
    <xf numFmtId="3" fontId="9" fillId="0" borderId="2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4" fontId="9" fillId="0" borderId="2" xfId="0" applyNumberFormat="1" applyFont="1" applyBorder="1" applyAlignment="1">
      <alignment horizontal="center" wrapText="1"/>
    </xf>
    <xf numFmtId="4" fontId="9" fillId="0" borderId="24" xfId="0" applyNumberFormat="1" applyFont="1" applyBorder="1" applyAlignment="1">
      <alignment horizontal="center" wrapText="1"/>
    </xf>
    <xf numFmtId="4" fontId="9" fillId="0" borderId="34" xfId="0" applyNumberFormat="1" applyFont="1" applyBorder="1" applyAlignment="1">
      <alignment horizont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wrapText="1"/>
    </xf>
    <xf numFmtId="0" fontId="9" fillId="4" borderId="33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24" xfId="0" applyFont="1" applyBorder="1" applyAlignment="1">
      <alignment horizontal="left" wrapText="1"/>
    </xf>
    <xf numFmtId="0" fontId="10" fillId="0" borderId="33" xfId="0" applyFont="1" applyBorder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9" fontId="9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9" fontId="9" fillId="4" borderId="13" xfId="0" applyNumberFormat="1" applyFont="1" applyFill="1" applyBorder="1" applyAlignment="1">
      <alignment horizontal="center" vertical="center" wrapText="1"/>
    </xf>
    <xf numFmtId="9" fontId="9" fillId="4" borderId="14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wrapText="1"/>
    </xf>
    <xf numFmtId="0" fontId="11" fillId="3" borderId="5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3" fontId="4" fillId="0" borderId="0" xfId="1" applyFont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49585</xdr:colOff>
      <xdr:row>0</xdr:row>
      <xdr:rowOff>0</xdr:rowOff>
    </xdr:from>
    <xdr:to>
      <xdr:col>2</xdr:col>
      <xdr:colOff>77039</xdr:colOff>
      <xdr:row>4</xdr:row>
      <xdr:rowOff>168088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F76B2034-74E5-46E0-B647-D11AE5C02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85" y="0"/>
          <a:ext cx="1360954" cy="787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.%202024%20TERINA%20FELIZ\TRANSPARENCIA%202024\TRIMEST.%20ENERO-MARZO%2024\EJECUCION%20TRANSFERENCIA%20ACTIVIDADES%20ENERO-MARZO%202024.xlsx" TargetMode="External"/><Relationship Id="rId1" Type="http://schemas.openxmlformats.org/officeDocument/2006/relationships/externalLinkPath" Target="EJECUCION%20TRANSFERENCIA%20ACTIVIDADES%20ENERO-MARZO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personal/csanquintin_coniaf_gob_do/Documents/Documentos/DEPARTAMENTO%20DE%20PLANIFICACION/TRANSFERENCIAS%20DE%20TECNOLOGIAS/PROGRAMACION%20ACTIVIDADES%20DE%20TRANSFERENCIAS/PROGRAMACION%20DE%20LA%20EJECUCION%202024/TOTAL%20CONIAF/PROGRAMACI&#211;N%20%20PRESUPUESTO%20ENERO-MARZO%202024.xlsx?BAB909BB" TargetMode="External"/><Relationship Id="rId1" Type="http://schemas.openxmlformats.org/officeDocument/2006/relationships/externalLinkPath" Target="file:///\\BAB909BB\PROGRAMACI&#211;N%20%20PRESUPUESTO%20ENERO-MARZ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ERO 24"/>
      <sheetName val="FEBRERO 24  (2)"/>
      <sheetName val="MARZO 24 "/>
      <sheetName val="ENERO-MARZO 24  "/>
    </sheetNames>
    <sheetDataSet>
      <sheetData sheetId="0">
        <row r="18">
          <cell r="A18">
            <v>0</v>
          </cell>
          <cell r="M18">
            <v>71000</v>
          </cell>
        </row>
        <row r="19">
          <cell r="A19">
            <v>1</v>
          </cell>
          <cell r="G19">
            <v>8</v>
          </cell>
          <cell r="K19">
            <v>2250</v>
          </cell>
          <cell r="L19">
            <v>7125</v>
          </cell>
          <cell r="N19">
            <v>10400</v>
          </cell>
        </row>
        <row r="20">
          <cell r="A20">
            <v>0</v>
          </cell>
          <cell r="G20">
            <v>8</v>
          </cell>
          <cell r="K20">
            <v>2250</v>
          </cell>
          <cell r="L20">
            <v>7125</v>
          </cell>
          <cell r="N20">
            <v>11200</v>
          </cell>
        </row>
        <row r="21">
          <cell r="A21">
            <v>1</v>
          </cell>
          <cell r="G21">
            <v>8</v>
          </cell>
          <cell r="K21">
            <v>1733</v>
          </cell>
          <cell r="L21">
            <v>4750</v>
          </cell>
          <cell r="M21">
            <v>34850</v>
          </cell>
          <cell r="N21">
            <v>10400</v>
          </cell>
        </row>
        <row r="22">
          <cell r="A22">
            <v>0</v>
          </cell>
          <cell r="G22">
            <v>8</v>
          </cell>
          <cell r="K22">
            <v>1733</v>
          </cell>
          <cell r="L22">
            <v>4750</v>
          </cell>
          <cell r="N22">
            <v>11200</v>
          </cell>
        </row>
        <row r="23">
          <cell r="A23">
            <v>0</v>
          </cell>
          <cell r="G23">
            <v>8</v>
          </cell>
          <cell r="K23">
            <v>1734</v>
          </cell>
          <cell r="L23">
            <v>4750</v>
          </cell>
          <cell r="N23">
            <v>10400</v>
          </cell>
        </row>
        <row r="24">
          <cell r="A24">
            <v>1</v>
          </cell>
          <cell r="G24">
            <v>8</v>
          </cell>
          <cell r="K24">
            <v>2100</v>
          </cell>
          <cell r="L24">
            <v>7125</v>
          </cell>
          <cell r="N24">
            <v>11200</v>
          </cell>
        </row>
        <row r="33">
          <cell r="A33">
            <v>1</v>
          </cell>
          <cell r="G33">
            <v>8</v>
          </cell>
          <cell r="K33">
            <v>6100</v>
          </cell>
          <cell r="L33">
            <v>6900</v>
          </cell>
          <cell r="N33">
            <v>18200</v>
          </cell>
        </row>
        <row r="34">
          <cell r="A34">
            <v>0</v>
          </cell>
          <cell r="M34">
            <v>18472</v>
          </cell>
        </row>
        <row r="35">
          <cell r="A35">
            <v>0</v>
          </cell>
          <cell r="M35">
            <v>19800</v>
          </cell>
        </row>
        <row r="46">
          <cell r="A46">
            <v>1</v>
          </cell>
          <cell r="G46">
            <v>8</v>
          </cell>
          <cell r="H46">
            <v>0</v>
          </cell>
          <cell r="I46">
            <v>0</v>
          </cell>
          <cell r="K46">
            <v>2900</v>
          </cell>
          <cell r="L46">
            <v>2750</v>
          </cell>
          <cell r="N46">
            <v>19200</v>
          </cell>
        </row>
        <row r="47">
          <cell r="A47">
            <v>1</v>
          </cell>
          <cell r="G47">
            <v>8</v>
          </cell>
          <cell r="H47">
            <v>0</v>
          </cell>
          <cell r="I47">
            <v>0</v>
          </cell>
          <cell r="K47">
            <v>2900</v>
          </cell>
          <cell r="L47">
            <v>2750</v>
          </cell>
          <cell r="M47">
            <v>0</v>
          </cell>
          <cell r="N47">
            <v>19200</v>
          </cell>
        </row>
        <row r="48">
          <cell r="A48">
            <v>1</v>
          </cell>
          <cell r="G48">
            <v>8</v>
          </cell>
          <cell r="H48">
            <v>0</v>
          </cell>
          <cell r="I48">
            <v>0</v>
          </cell>
          <cell r="K48">
            <v>2900</v>
          </cell>
          <cell r="L48">
            <v>2750</v>
          </cell>
          <cell r="M48">
            <v>0</v>
          </cell>
          <cell r="N48">
            <v>19200</v>
          </cell>
        </row>
        <row r="49">
          <cell r="L49">
            <v>8250</v>
          </cell>
        </row>
        <row r="58">
          <cell r="A58">
            <v>1</v>
          </cell>
          <cell r="G58">
            <v>16</v>
          </cell>
          <cell r="K58">
            <v>3500</v>
          </cell>
          <cell r="L58">
            <v>12454.09</v>
          </cell>
          <cell r="N58">
            <v>44800</v>
          </cell>
        </row>
        <row r="59">
          <cell r="A59">
            <v>1</v>
          </cell>
          <cell r="G59">
            <v>16</v>
          </cell>
          <cell r="K59">
            <v>3400</v>
          </cell>
          <cell r="L59">
            <v>8925</v>
          </cell>
          <cell r="N59">
            <v>22400</v>
          </cell>
        </row>
        <row r="60">
          <cell r="A60">
            <v>1</v>
          </cell>
          <cell r="G60">
            <v>16</v>
          </cell>
          <cell r="K60">
            <v>2500</v>
          </cell>
          <cell r="L60">
            <v>7950</v>
          </cell>
          <cell r="N60">
            <v>20800</v>
          </cell>
        </row>
        <row r="69">
          <cell r="J69">
            <v>35625</v>
          </cell>
        </row>
        <row r="70">
          <cell r="F70">
            <v>0</v>
          </cell>
          <cell r="J70">
            <v>11800</v>
          </cell>
          <cell r="K70">
            <v>8700</v>
          </cell>
        </row>
        <row r="72">
          <cell r="F72">
            <v>0</v>
          </cell>
        </row>
        <row r="73">
          <cell r="F73">
            <v>144</v>
          </cell>
        </row>
        <row r="74">
          <cell r="F74">
            <v>144122</v>
          </cell>
        </row>
      </sheetData>
      <sheetData sheetId="1">
        <row r="23">
          <cell r="A23">
            <v>1</v>
          </cell>
          <cell r="G23">
            <v>8</v>
          </cell>
          <cell r="K23">
            <v>2100</v>
          </cell>
          <cell r="L23">
            <v>7125</v>
          </cell>
          <cell r="N23">
            <v>10414.040000000001</v>
          </cell>
        </row>
        <row r="33">
          <cell r="A33">
            <v>1</v>
          </cell>
          <cell r="G33">
            <v>8</v>
          </cell>
          <cell r="K33">
            <v>5000</v>
          </cell>
          <cell r="L33">
            <v>17266.669999999998</v>
          </cell>
          <cell r="N33">
            <v>20800</v>
          </cell>
        </row>
        <row r="35">
          <cell r="A35">
            <v>1</v>
          </cell>
          <cell r="G35">
            <v>8</v>
          </cell>
          <cell r="K35">
            <v>2600</v>
          </cell>
          <cell r="L35">
            <v>7700</v>
          </cell>
          <cell r="N35">
            <v>10400</v>
          </cell>
        </row>
        <row r="36">
          <cell r="A36">
            <v>0</v>
          </cell>
          <cell r="G36">
            <v>8</v>
          </cell>
          <cell r="K36">
            <v>2500</v>
          </cell>
          <cell r="L36">
            <v>7700</v>
          </cell>
        </row>
        <row r="37">
          <cell r="A37">
            <v>1</v>
          </cell>
          <cell r="G37">
            <v>8</v>
          </cell>
          <cell r="K37">
            <v>3600</v>
          </cell>
          <cell r="L37">
            <v>4900</v>
          </cell>
          <cell r="N37">
            <v>9600</v>
          </cell>
        </row>
        <row r="38">
          <cell r="A38">
            <v>1</v>
          </cell>
          <cell r="G38">
            <v>8</v>
          </cell>
          <cell r="K38">
            <v>7400</v>
          </cell>
          <cell r="L38">
            <v>15400</v>
          </cell>
          <cell r="N38">
            <v>11200</v>
          </cell>
        </row>
        <row r="48">
          <cell r="A48">
            <v>1</v>
          </cell>
          <cell r="G48">
            <v>8</v>
          </cell>
          <cell r="H48">
            <v>0</v>
          </cell>
          <cell r="I48">
            <v>0</v>
          </cell>
          <cell r="K48">
            <v>2900</v>
          </cell>
          <cell r="L48">
            <v>2750</v>
          </cell>
          <cell r="M48">
            <v>0</v>
          </cell>
          <cell r="N48">
            <v>9600</v>
          </cell>
        </row>
        <row r="49">
          <cell r="A49">
            <v>1</v>
          </cell>
          <cell r="G49">
            <v>8</v>
          </cell>
          <cell r="H49">
            <v>0</v>
          </cell>
          <cell r="I49">
            <v>0</v>
          </cell>
          <cell r="K49">
            <v>2900</v>
          </cell>
          <cell r="L49">
            <v>2750</v>
          </cell>
          <cell r="M49">
            <v>0</v>
          </cell>
          <cell r="N49">
            <v>19200</v>
          </cell>
        </row>
        <row r="50">
          <cell r="A50">
            <v>1</v>
          </cell>
          <cell r="G50">
            <v>8</v>
          </cell>
          <cell r="H50">
            <v>0</v>
          </cell>
          <cell r="I50">
            <v>0</v>
          </cell>
          <cell r="K50">
            <v>2900</v>
          </cell>
          <cell r="L50">
            <v>2750</v>
          </cell>
          <cell r="M50">
            <v>0</v>
          </cell>
          <cell r="N50">
            <v>9600</v>
          </cell>
        </row>
        <row r="51">
          <cell r="L51">
            <v>8250</v>
          </cell>
        </row>
        <row r="60">
          <cell r="A60">
            <v>1</v>
          </cell>
          <cell r="G60">
            <v>16</v>
          </cell>
          <cell r="H60">
            <v>14</v>
          </cell>
          <cell r="K60">
            <v>3500</v>
          </cell>
          <cell r="L60">
            <v>14692</v>
          </cell>
          <cell r="N60">
            <v>47600</v>
          </cell>
        </row>
        <row r="61">
          <cell r="A61">
            <v>1</v>
          </cell>
          <cell r="G61">
            <v>16</v>
          </cell>
          <cell r="K61">
            <v>3400</v>
          </cell>
          <cell r="L61">
            <v>8925</v>
          </cell>
          <cell r="N61">
            <v>23800</v>
          </cell>
        </row>
        <row r="62">
          <cell r="A62">
            <v>1</v>
          </cell>
          <cell r="G62">
            <v>16</v>
          </cell>
          <cell r="H62">
            <v>19</v>
          </cell>
          <cell r="I62">
            <v>11</v>
          </cell>
          <cell r="K62">
            <v>2500</v>
          </cell>
          <cell r="L62">
            <v>14611.04</v>
          </cell>
          <cell r="M62">
            <v>35984.9</v>
          </cell>
          <cell r="N62">
            <v>25000</v>
          </cell>
        </row>
        <row r="71">
          <cell r="J71">
            <v>7125</v>
          </cell>
        </row>
        <row r="72">
          <cell r="F72">
            <v>2</v>
          </cell>
          <cell r="J72">
            <v>2100</v>
          </cell>
          <cell r="K72">
            <v>8700</v>
          </cell>
        </row>
        <row r="74">
          <cell r="F74">
            <v>44</v>
          </cell>
        </row>
        <row r="75">
          <cell r="F75">
            <v>128</v>
          </cell>
        </row>
        <row r="76">
          <cell r="F76">
            <v>35984.9</v>
          </cell>
        </row>
      </sheetData>
      <sheetData sheetId="2">
        <row r="18">
          <cell r="A18">
            <v>1</v>
          </cell>
          <cell r="G18">
            <v>16</v>
          </cell>
          <cell r="H18">
            <v>5</v>
          </cell>
          <cell r="I18">
            <v>1</v>
          </cell>
          <cell r="K18">
            <v>3500</v>
          </cell>
          <cell r="L18">
            <v>8925</v>
          </cell>
          <cell r="M18">
            <v>0</v>
          </cell>
          <cell r="N18">
            <v>0</v>
          </cell>
        </row>
        <row r="19">
          <cell r="A19">
            <v>1</v>
          </cell>
          <cell r="G19">
            <v>8</v>
          </cell>
          <cell r="H19">
            <v>4</v>
          </cell>
          <cell r="I19">
            <v>1</v>
          </cell>
          <cell r="K19">
            <v>2600</v>
          </cell>
          <cell r="L19">
            <v>6250</v>
          </cell>
          <cell r="N19">
            <v>10400</v>
          </cell>
        </row>
        <row r="20">
          <cell r="A20">
            <v>0</v>
          </cell>
          <cell r="G20">
            <v>8</v>
          </cell>
          <cell r="H20">
            <v>3</v>
          </cell>
          <cell r="K20">
            <v>2600</v>
          </cell>
          <cell r="L20">
            <v>6250</v>
          </cell>
          <cell r="N20">
            <v>11200</v>
          </cell>
        </row>
        <row r="23">
          <cell r="A23">
            <v>1</v>
          </cell>
          <cell r="G23">
            <v>8</v>
          </cell>
          <cell r="K23">
            <v>2100</v>
          </cell>
          <cell r="L23">
            <v>8500</v>
          </cell>
          <cell r="N23">
            <v>10400</v>
          </cell>
        </row>
        <row r="24">
          <cell r="A24">
            <v>0</v>
          </cell>
          <cell r="G24">
            <v>8</v>
          </cell>
          <cell r="H24">
            <v>7</v>
          </cell>
          <cell r="I24">
            <v>1</v>
          </cell>
          <cell r="K24">
            <v>2100</v>
          </cell>
          <cell r="L24">
            <v>6900</v>
          </cell>
          <cell r="M24">
            <v>49400</v>
          </cell>
          <cell r="N24">
            <v>11200</v>
          </cell>
        </row>
        <row r="33">
          <cell r="A33">
            <v>1</v>
          </cell>
          <cell r="G33">
            <v>24</v>
          </cell>
          <cell r="H33">
            <v>24</v>
          </cell>
          <cell r="I33">
            <v>5</v>
          </cell>
          <cell r="K33">
            <v>3600</v>
          </cell>
          <cell r="L33">
            <v>33300</v>
          </cell>
          <cell r="N33">
            <v>34000</v>
          </cell>
        </row>
        <row r="34">
          <cell r="A34">
            <v>1</v>
          </cell>
          <cell r="G34">
            <v>16</v>
          </cell>
          <cell r="H34">
            <v>24</v>
          </cell>
          <cell r="I34">
            <v>3</v>
          </cell>
          <cell r="K34">
            <v>7400</v>
          </cell>
          <cell r="L34">
            <v>25900</v>
          </cell>
          <cell r="N34">
            <v>23800</v>
          </cell>
        </row>
        <row r="35">
          <cell r="A35">
            <v>1</v>
          </cell>
          <cell r="G35">
            <v>8</v>
          </cell>
          <cell r="K35">
            <v>3600</v>
          </cell>
          <cell r="L35">
            <v>4900</v>
          </cell>
          <cell r="N35">
            <v>11800</v>
          </cell>
        </row>
        <row r="36">
          <cell r="A36">
            <v>1</v>
          </cell>
          <cell r="G36">
            <v>8</v>
          </cell>
          <cell r="K36">
            <v>5100</v>
          </cell>
          <cell r="L36">
            <v>15400</v>
          </cell>
          <cell r="N36">
            <v>20800</v>
          </cell>
        </row>
        <row r="46">
          <cell r="A46">
            <v>1</v>
          </cell>
          <cell r="G46">
            <v>8</v>
          </cell>
          <cell r="H46">
            <v>0</v>
          </cell>
          <cell r="I46">
            <v>0</v>
          </cell>
          <cell r="K46">
            <v>2900</v>
          </cell>
          <cell r="L46">
            <v>1750</v>
          </cell>
          <cell r="M46">
            <v>1770</v>
          </cell>
          <cell r="N46">
            <v>9600</v>
          </cell>
        </row>
        <row r="49">
          <cell r="L49">
            <v>1750</v>
          </cell>
        </row>
        <row r="58">
          <cell r="A58">
            <v>1</v>
          </cell>
          <cell r="G58">
            <v>16</v>
          </cell>
          <cell r="H58">
            <v>14</v>
          </cell>
          <cell r="I58">
            <v>1</v>
          </cell>
          <cell r="K58">
            <v>3500</v>
          </cell>
          <cell r="L58">
            <v>14962.5</v>
          </cell>
          <cell r="N58">
            <v>47600</v>
          </cell>
        </row>
        <row r="59">
          <cell r="A59">
            <v>1</v>
          </cell>
          <cell r="G59">
            <v>32</v>
          </cell>
          <cell r="K59">
            <v>3500</v>
          </cell>
          <cell r="L59">
            <v>14962.5</v>
          </cell>
          <cell r="N59">
            <v>47600</v>
          </cell>
        </row>
        <row r="60">
          <cell r="A60">
            <v>1</v>
          </cell>
          <cell r="H60">
            <v>24</v>
          </cell>
          <cell r="I60">
            <v>1</v>
          </cell>
        </row>
        <row r="61">
          <cell r="A61">
            <v>1</v>
          </cell>
          <cell r="G61">
            <v>16</v>
          </cell>
          <cell r="H61">
            <v>5</v>
          </cell>
          <cell r="K61">
            <v>4100</v>
          </cell>
          <cell r="L61">
            <v>9304.09</v>
          </cell>
          <cell r="N61">
            <v>22400</v>
          </cell>
        </row>
        <row r="62">
          <cell r="A62">
            <v>1</v>
          </cell>
          <cell r="G62">
            <v>8</v>
          </cell>
          <cell r="K62">
            <v>4500</v>
          </cell>
          <cell r="L62">
            <v>2750</v>
          </cell>
          <cell r="N62">
            <v>15400</v>
          </cell>
        </row>
        <row r="63">
          <cell r="A63">
            <v>1</v>
          </cell>
          <cell r="G63">
            <v>16</v>
          </cell>
          <cell r="K63">
            <v>3400</v>
          </cell>
          <cell r="L63">
            <v>8925</v>
          </cell>
          <cell r="N63">
            <v>23800</v>
          </cell>
        </row>
        <row r="71">
          <cell r="J71">
            <v>36825</v>
          </cell>
        </row>
        <row r="72">
          <cell r="F72">
            <v>9</v>
          </cell>
          <cell r="J72">
            <v>12900</v>
          </cell>
          <cell r="K72">
            <v>2900</v>
          </cell>
        </row>
        <row r="74">
          <cell r="F74">
            <v>123</v>
          </cell>
        </row>
        <row r="75">
          <cell r="F75">
            <v>248</v>
          </cell>
        </row>
        <row r="76">
          <cell r="F76">
            <v>51170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"/>
      <sheetName val="FEBRERO"/>
      <sheetName val="MARZO"/>
      <sheetName val="ENERO-MARZO"/>
    </sheetNames>
    <sheetDataSet>
      <sheetData sheetId="0" refreshError="1"/>
      <sheetData sheetId="1" refreshError="1"/>
      <sheetData sheetId="2" refreshError="1"/>
      <sheetData sheetId="3" refreshError="1">
        <row r="92">
          <cell r="F92">
            <v>674999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Carlos Sanquintin" id="{F564273C-C73D-4727-A4D7-B146B7D652EA}" userId="S::carlossanquintin@coniaf.onmicrosoft.com::68a97489-eb27-4b56-90f9-d22c5b85cbf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9" dT="2022-12-27T13:28:24.76" personId="{F564273C-C73D-4727-A4D7-B146B7D652EA}" id="{CA320042-9CC6-42E0-BDCD-D7EE16E508CC}">
    <text>Debes dar el detalle, si fue una visita de seguimiento y si el técnico le compaño, sus recomendaciones de seguimiento, de acuerdo a la justificación de la solicitud del viatico y pago a facilitador.</text>
  </threadedComment>
  <threadedComment ref="C21" dT="2022-12-27T13:28:24.76" personId="{F564273C-C73D-4727-A4D7-B146B7D652EA}" id="{F5DA39DE-1A1C-40D0-BBFA-8D06FCE78F2F}">
    <text>Debes dar el detalle, si fue una visita de seguimiento y si el técnico le compaño, sus recomendaciones de seguimiento, de acuerdo a la justificación de la solicitud del viatico y pago a facilitador.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D74F5-8FAC-4015-95D4-B435CF57780A}">
  <dimension ref="A1:W144"/>
  <sheetViews>
    <sheetView tabSelected="1" zoomScale="84" zoomScaleNormal="84" workbookViewId="0">
      <selection activeCell="A7" sqref="A7"/>
    </sheetView>
  </sheetViews>
  <sheetFormatPr baseColWidth="10" defaultRowHeight="15" x14ac:dyDescent="0.25"/>
  <cols>
    <col min="1" max="1" width="4" customWidth="1"/>
    <col min="2" max="2" width="16" customWidth="1"/>
    <col min="3" max="3" width="43.42578125" customWidth="1"/>
    <col min="4" max="4" width="19.140625" customWidth="1"/>
    <col min="5" max="5" width="15.140625" customWidth="1"/>
    <col min="6" max="6" width="13.140625" customWidth="1"/>
    <col min="7" max="7" width="14.28515625" customWidth="1"/>
    <col min="8" max="8" width="11.85546875" customWidth="1"/>
    <col min="9" max="9" width="18.5703125" customWidth="1"/>
    <col min="10" max="10" width="15.85546875" customWidth="1"/>
    <col min="11" max="11" width="18" customWidth="1"/>
    <col min="12" max="12" width="20.42578125" customWidth="1"/>
    <col min="13" max="13" width="20.5703125" customWidth="1"/>
    <col min="14" max="14" width="16.140625" customWidth="1"/>
    <col min="15" max="15" width="14.85546875" customWidth="1"/>
    <col min="16" max="16" width="18.42578125" customWidth="1"/>
    <col min="17" max="17" width="13.85546875" bestFit="1" customWidth="1"/>
    <col min="18" max="18" width="15" customWidth="1"/>
    <col min="19" max="19" width="17.85546875" bestFit="1" customWidth="1"/>
    <col min="20" max="20" width="13.28515625" customWidth="1"/>
    <col min="21" max="21" width="14" customWidth="1"/>
    <col min="23" max="23" width="13.7109375" customWidth="1"/>
  </cols>
  <sheetData>
    <row r="1" spans="1:15" ht="18" x14ac:dyDescent="0.25">
      <c r="A1" s="258" t="s">
        <v>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</row>
    <row r="2" spans="1:15" ht="6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x14ac:dyDescent="0.25">
      <c r="A3" s="259" t="s">
        <v>1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</row>
    <row r="4" spans="1:15" ht="15.75" x14ac:dyDescent="0.25">
      <c r="A4" s="259" t="s">
        <v>2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</row>
    <row r="5" spans="1:15" ht="6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8" x14ac:dyDescent="0.25">
      <c r="A6" s="260" t="s">
        <v>117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</row>
    <row r="7" spans="1:15" ht="8.2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8" customHeight="1" x14ac:dyDescent="0.25">
      <c r="A8" s="261" t="s">
        <v>3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4"/>
    </row>
    <row r="9" spans="1:15" ht="18" customHeight="1" x14ac:dyDescent="0.25">
      <c r="A9" s="261"/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4"/>
    </row>
    <row r="10" spans="1:15" ht="18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8" customHeight="1" x14ac:dyDescent="0.25">
      <c r="A11" s="262" t="s">
        <v>4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5"/>
    </row>
    <row r="12" spans="1:15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6"/>
    </row>
    <row r="14" spans="1:15" ht="15.75" customHeight="1" thickBot="1" x14ac:dyDescent="0.3">
      <c r="A14" s="245" t="s">
        <v>5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</row>
    <row r="15" spans="1:15" ht="27" customHeight="1" thickBot="1" x14ac:dyDescent="0.3">
      <c r="A15" s="246" t="s">
        <v>6</v>
      </c>
      <c r="B15" s="248" t="s">
        <v>7</v>
      </c>
      <c r="C15" s="249"/>
      <c r="D15" s="235" t="s">
        <v>8</v>
      </c>
      <c r="E15" s="235" t="s">
        <v>9</v>
      </c>
      <c r="F15" s="235" t="s">
        <v>10</v>
      </c>
      <c r="G15" s="235" t="s">
        <v>11</v>
      </c>
      <c r="H15" s="248" t="s">
        <v>12</v>
      </c>
      <c r="I15" s="249"/>
      <c r="J15" s="235" t="s">
        <v>13</v>
      </c>
      <c r="K15" s="9"/>
      <c r="L15" s="9"/>
      <c r="M15" s="235" t="s">
        <v>14</v>
      </c>
      <c r="N15" s="235" t="s">
        <v>15</v>
      </c>
      <c r="O15" s="238" t="s">
        <v>16</v>
      </c>
    </row>
    <row r="16" spans="1:15" ht="2.25" customHeight="1" thickBot="1" x14ac:dyDescent="0.3">
      <c r="A16" s="247"/>
      <c r="B16" s="250"/>
      <c r="C16" s="251"/>
      <c r="D16" s="237"/>
      <c r="E16" s="237"/>
      <c r="F16" s="237"/>
      <c r="G16" s="252"/>
      <c r="H16" s="11" t="s">
        <v>17</v>
      </c>
      <c r="I16" s="235" t="s">
        <v>18</v>
      </c>
      <c r="J16" s="236"/>
      <c r="K16" s="12"/>
      <c r="L16" s="12"/>
      <c r="M16" s="236"/>
      <c r="N16" s="237"/>
      <c r="O16" s="239"/>
    </row>
    <row r="17" spans="1:20" ht="26.25" customHeight="1" x14ac:dyDescent="0.25">
      <c r="A17" s="256"/>
      <c r="B17" s="9" t="s">
        <v>19</v>
      </c>
      <c r="C17" s="8" t="s">
        <v>20</v>
      </c>
      <c r="D17" s="237"/>
      <c r="E17" s="237"/>
      <c r="F17" s="237"/>
      <c r="G17" s="252"/>
      <c r="H17" s="13" t="s">
        <v>21</v>
      </c>
      <c r="I17" s="237"/>
      <c r="J17" s="236"/>
      <c r="K17" s="10" t="s">
        <v>22</v>
      </c>
      <c r="L17" s="10" t="s">
        <v>23</v>
      </c>
      <c r="M17" s="236"/>
      <c r="N17" s="237"/>
      <c r="O17" s="240"/>
    </row>
    <row r="18" spans="1:20" ht="57" customHeight="1" x14ac:dyDescent="0.25">
      <c r="A18" s="14">
        <f>'[1]ENERO 24'!A18+'[1]MARZO 24 '!A18</f>
        <v>1</v>
      </c>
      <c r="B18" s="15" t="s">
        <v>24</v>
      </c>
      <c r="C18" s="16" t="s">
        <v>25</v>
      </c>
      <c r="D18" s="15" t="s">
        <v>26</v>
      </c>
      <c r="E18" s="17" t="s">
        <v>27</v>
      </c>
      <c r="F18" s="18" t="s">
        <v>28</v>
      </c>
      <c r="G18" s="19">
        <f>'[1]ENERO 24'!G18+'[1]MARZO 24 '!G18</f>
        <v>16</v>
      </c>
      <c r="H18" s="19">
        <f>'[1]ENERO 24'!H18+'[1]MARZO 24 '!H18</f>
        <v>5</v>
      </c>
      <c r="I18" s="19">
        <f>'[1]ENERO 24'!I18+'[1]MARZO 24 '!I18</f>
        <v>1</v>
      </c>
      <c r="J18" s="20"/>
      <c r="K18" s="21">
        <f>'[1]ENERO 24'!K18+'[1]MARZO 24 '!K18</f>
        <v>3500</v>
      </c>
      <c r="L18" s="21">
        <f>'[1]ENERO 24'!L18+'[1]MARZO 24 '!L18</f>
        <v>8925</v>
      </c>
      <c r="M18" s="21">
        <f>'[1]ENERO 24'!M18+'[1]MARZO 24 '!M18</f>
        <v>71000</v>
      </c>
      <c r="N18" s="21">
        <f>'[1]ENERO 24'!N18+'[1]MARZO 24 '!N18</f>
        <v>0</v>
      </c>
      <c r="O18" s="22">
        <f>M18+N18</f>
        <v>71000</v>
      </c>
      <c r="P18" s="23"/>
    </row>
    <row r="19" spans="1:20" ht="74.25" x14ac:dyDescent="0.25">
      <c r="A19" s="14">
        <f>'[1]ENERO 24'!A19+'[1]ENERO 24'!A21+'[1]MARZO 24 '!A19</f>
        <v>3</v>
      </c>
      <c r="B19" s="15" t="s">
        <v>29</v>
      </c>
      <c r="C19" s="16" t="s">
        <v>30</v>
      </c>
      <c r="D19" s="15" t="s">
        <v>26</v>
      </c>
      <c r="E19" s="17" t="s">
        <v>27</v>
      </c>
      <c r="F19" s="18" t="s">
        <v>31</v>
      </c>
      <c r="G19" s="19">
        <f>'[1]ENERO 24'!G19+'[1]ENERO 24'!G21+'[1]MARZO 24 '!G19</f>
        <v>24</v>
      </c>
      <c r="H19" s="19">
        <f>'[1]ENERO 24'!H19+'[1]ENERO 24'!H21+'[1]MARZO 24 '!H19</f>
        <v>4</v>
      </c>
      <c r="I19" s="19">
        <f>'[1]ENERO 24'!I19+'[1]ENERO 24'!I21+'[1]MARZO 24 '!I19</f>
        <v>1</v>
      </c>
      <c r="J19" s="20">
        <v>500000</v>
      </c>
      <c r="K19" s="21">
        <f>'[1]ENERO 24'!K19+'[1]ENERO 24'!K21+'[1]MARZO 24 '!K19</f>
        <v>6583</v>
      </c>
      <c r="L19" s="21">
        <f>'[1]ENERO 24'!L19+'[1]ENERO 24'!L21+'[1]MARZO 24 '!L19</f>
        <v>18125</v>
      </c>
      <c r="M19" s="21">
        <f>'[1]ENERO 24'!M19+'[1]ENERO 24'!M21+'[1]MARZO 24 '!M19</f>
        <v>34850</v>
      </c>
      <c r="N19" s="21">
        <f>'[1]ENERO 24'!N19+'[1]ENERO 24'!N21+'[1]MARZO 24 '!N19</f>
        <v>31200</v>
      </c>
      <c r="O19" s="22">
        <f t="shared" ref="O19:O24" si="0">M19+N19</f>
        <v>66050</v>
      </c>
      <c r="P19" s="23"/>
    </row>
    <row r="20" spans="1:20" ht="57" x14ac:dyDescent="0.25">
      <c r="A20" s="14">
        <f>'[1]ENERO 24'!A20+'[1]ENERO 24'!A22+'[1]MARZO 24 '!A20</f>
        <v>0</v>
      </c>
      <c r="B20" s="15" t="s">
        <v>32</v>
      </c>
      <c r="C20" s="16" t="s">
        <v>33</v>
      </c>
      <c r="D20" s="15" t="s">
        <v>26</v>
      </c>
      <c r="E20" s="17" t="s">
        <v>27</v>
      </c>
      <c r="F20" s="18" t="s">
        <v>31</v>
      </c>
      <c r="G20" s="19">
        <f>'[1]ENERO 24'!G20+'[1]ENERO 24'!G22+'[1]MARZO 24 '!G20</f>
        <v>24</v>
      </c>
      <c r="H20" s="19">
        <f>'[1]ENERO 24'!H20+'[1]ENERO 24'!H22+'[1]MARZO 24 '!H20</f>
        <v>3</v>
      </c>
      <c r="I20" s="19">
        <f>'[1]ENERO 24'!I20+'[1]ENERO 24'!I22+'[1]MARZO 24 '!I20</f>
        <v>0</v>
      </c>
      <c r="J20" s="24">
        <v>1070000</v>
      </c>
      <c r="K20" s="21">
        <f>'[1]ENERO 24'!K20+'[1]ENERO 24'!K22+'[1]MARZO 24 '!K20</f>
        <v>6583</v>
      </c>
      <c r="L20" s="21">
        <f>'[1]ENERO 24'!L20+'[1]ENERO 24'!L22+'[1]MARZO 24 '!L20</f>
        <v>18125</v>
      </c>
      <c r="M20" s="21">
        <f>'[1]ENERO 24'!M20+'[1]ENERO 24'!M22+'[1]MARZO 24 '!M20</f>
        <v>0</v>
      </c>
      <c r="N20" s="21">
        <f>'[1]ENERO 24'!N20+'[1]ENERO 24'!N22+'[1]MARZO 24 '!N20</f>
        <v>33600</v>
      </c>
      <c r="O20" s="22">
        <f t="shared" si="0"/>
        <v>33600</v>
      </c>
      <c r="P20" s="23"/>
    </row>
    <row r="21" spans="1:20" ht="74.25" hidden="1" x14ac:dyDescent="0.25">
      <c r="A21" s="14">
        <v>0</v>
      </c>
      <c r="B21" s="15" t="s">
        <v>29</v>
      </c>
      <c r="C21" s="16" t="s">
        <v>30</v>
      </c>
      <c r="D21" s="15" t="s">
        <v>26</v>
      </c>
      <c r="E21" s="17" t="s">
        <v>27</v>
      </c>
      <c r="F21" s="18" t="s">
        <v>31</v>
      </c>
      <c r="G21" s="25"/>
      <c r="H21" s="25"/>
      <c r="I21" s="25"/>
      <c r="J21" s="20"/>
      <c r="K21" s="20"/>
      <c r="L21" s="20"/>
      <c r="M21" s="20"/>
      <c r="N21" s="20"/>
      <c r="O21" s="22">
        <f t="shared" si="0"/>
        <v>0</v>
      </c>
      <c r="P21" s="23"/>
      <c r="Q21" s="26"/>
      <c r="S21" s="26"/>
    </row>
    <row r="22" spans="1:20" ht="72.75" hidden="1" x14ac:dyDescent="0.25">
      <c r="A22" s="14">
        <v>0</v>
      </c>
      <c r="B22" s="15" t="s">
        <v>32</v>
      </c>
      <c r="C22" s="16" t="s">
        <v>34</v>
      </c>
      <c r="D22" s="27" t="s">
        <v>26</v>
      </c>
      <c r="E22" s="17" t="s">
        <v>27</v>
      </c>
      <c r="F22" s="15" t="s">
        <v>35</v>
      </c>
      <c r="G22" s="25"/>
      <c r="H22" s="28"/>
      <c r="I22" s="28"/>
      <c r="J22" s="24"/>
      <c r="K22" s="20"/>
      <c r="L22" s="20"/>
      <c r="M22" s="29"/>
      <c r="N22" s="20"/>
      <c r="O22" s="22">
        <f t="shared" si="0"/>
        <v>0</v>
      </c>
      <c r="P22" s="23"/>
      <c r="Q22" s="26"/>
      <c r="R22" s="26"/>
      <c r="S22" s="26"/>
      <c r="T22" s="26"/>
    </row>
    <row r="23" spans="1:20" ht="88.5" x14ac:dyDescent="0.25">
      <c r="A23" s="14">
        <f>'[1]ENERO 24'!A23+'[1]FEBRERO 24  (2)'!A23+'[1]MARZO 24 '!A23</f>
        <v>2</v>
      </c>
      <c r="B23" s="15" t="s">
        <v>36</v>
      </c>
      <c r="C23" s="30" t="s">
        <v>37</v>
      </c>
      <c r="D23" s="27" t="s">
        <v>26</v>
      </c>
      <c r="E23" s="17" t="s">
        <v>27</v>
      </c>
      <c r="F23" s="15" t="s">
        <v>38</v>
      </c>
      <c r="G23" s="19">
        <f>'[1]ENERO 24'!G23+'[1]FEBRERO 24  (2)'!G23+'[1]MARZO 24 '!G23</f>
        <v>24</v>
      </c>
      <c r="H23" s="19">
        <f>'[1]ENERO 24'!H23+'[1]FEBRERO 24  (2)'!H23+'[1]MARZO 24 '!H23</f>
        <v>0</v>
      </c>
      <c r="I23" s="19">
        <f>'[1]ENERO 24'!I23+'[1]FEBRERO 24  (2)'!I23+'[1]MARZO 24 '!I23</f>
        <v>0</v>
      </c>
      <c r="J23" s="24">
        <v>650000</v>
      </c>
      <c r="K23" s="21">
        <f>'[1]ENERO 24'!K23+'[1]FEBRERO 24  (2)'!K23+'[1]MARZO 24 '!K23</f>
        <v>5934</v>
      </c>
      <c r="L23" s="21">
        <f>'[1]ENERO 24'!L23+'[1]FEBRERO 24  (2)'!L23+'[1]MARZO 24 '!L23</f>
        <v>20375</v>
      </c>
      <c r="M23" s="19">
        <f>'[1]ENERO 24'!M23+'[1]FEBRERO 24  (2)'!M23+'[1]MARZO 24 '!M23</f>
        <v>0</v>
      </c>
      <c r="N23" s="19">
        <f>'[1]ENERO 24'!N23+'[1]FEBRERO 24  (2)'!N23+'[1]MARZO 24 '!N23</f>
        <v>31214.04</v>
      </c>
      <c r="O23" s="22">
        <f t="shared" si="0"/>
        <v>31214.04</v>
      </c>
      <c r="P23" s="23"/>
      <c r="R23" s="26"/>
      <c r="S23" s="26"/>
    </row>
    <row r="24" spans="1:20" ht="88.5" x14ac:dyDescent="0.25">
      <c r="A24" s="14">
        <f>'[1]ENERO 24'!A24+'[1]MARZO 24 '!A24</f>
        <v>1</v>
      </c>
      <c r="B24" s="15" t="s">
        <v>39</v>
      </c>
      <c r="C24" s="16" t="s">
        <v>40</v>
      </c>
      <c r="D24" s="15" t="s">
        <v>26</v>
      </c>
      <c r="E24" s="17" t="s">
        <v>27</v>
      </c>
      <c r="F24" s="15" t="s">
        <v>41</v>
      </c>
      <c r="G24" s="19">
        <f>'[1]ENERO 24'!G24+'[1]MARZO 24 '!G24</f>
        <v>16</v>
      </c>
      <c r="H24" s="19">
        <f>'[1]ENERO 24'!H24+'[1]MARZO 24 '!H24</f>
        <v>7</v>
      </c>
      <c r="I24" s="19">
        <f>'[1]ENERO 24'!I24+'[1]MARZO 24 '!I24</f>
        <v>1</v>
      </c>
      <c r="J24" s="20">
        <v>280000</v>
      </c>
      <c r="K24" s="21">
        <f>'[1]ENERO 24'!K24+'[1]MARZO 24 '!K24</f>
        <v>4200</v>
      </c>
      <c r="L24" s="21">
        <f>'[1]ENERO 24'!L24+'[1]MARZO 24 '!L24</f>
        <v>14025</v>
      </c>
      <c r="M24" s="21">
        <f>'[1]ENERO 24'!M24+'[1]MARZO 24 '!M24</f>
        <v>49400</v>
      </c>
      <c r="N24" s="21">
        <f>'[1]ENERO 24'!N24+'[1]MARZO 24 '!N24</f>
        <v>22400</v>
      </c>
      <c r="O24" s="22">
        <f t="shared" si="0"/>
        <v>71800</v>
      </c>
      <c r="P24" s="23"/>
    </row>
    <row r="25" spans="1:20" ht="15.75" customHeight="1" thickBot="1" x14ac:dyDescent="0.3">
      <c r="A25" s="31">
        <f>SUM(A18:A24)</f>
        <v>7</v>
      </c>
      <c r="B25" s="241" t="s">
        <v>42</v>
      </c>
      <c r="C25" s="241"/>
      <c r="D25" s="241"/>
      <c r="E25" s="241"/>
      <c r="F25" s="241"/>
      <c r="G25" s="32">
        <f t="shared" ref="G25:O25" si="1">SUM(G18:G24)</f>
        <v>104</v>
      </c>
      <c r="H25" s="32">
        <f t="shared" si="1"/>
        <v>19</v>
      </c>
      <c r="I25" s="32">
        <f t="shared" si="1"/>
        <v>3</v>
      </c>
      <c r="J25" s="32">
        <f t="shared" si="1"/>
        <v>2500000</v>
      </c>
      <c r="K25" s="32">
        <f t="shared" si="1"/>
        <v>26800</v>
      </c>
      <c r="L25" s="32">
        <f t="shared" si="1"/>
        <v>79575</v>
      </c>
      <c r="M25" s="32">
        <f t="shared" si="1"/>
        <v>155250</v>
      </c>
      <c r="N25" s="32">
        <f t="shared" si="1"/>
        <v>118414.04000000001</v>
      </c>
      <c r="O25" s="32">
        <f t="shared" si="1"/>
        <v>273664.04000000004</v>
      </c>
      <c r="P25" s="23"/>
      <c r="Q25" s="23"/>
    </row>
    <row r="26" spans="1:20" ht="15.75" customHeight="1" thickBot="1" x14ac:dyDescent="0.3">
      <c r="A26" s="227" t="s">
        <v>43</v>
      </c>
      <c r="B26" s="228"/>
      <c r="C26" s="228"/>
      <c r="D26" s="228"/>
      <c r="E26" s="228"/>
      <c r="F26" s="228"/>
      <c r="G26" s="228"/>
      <c r="H26" s="33"/>
      <c r="I26" s="33"/>
      <c r="J26" s="34"/>
      <c r="K26" s="34"/>
      <c r="L26" s="34"/>
      <c r="M26" s="35">
        <v>0</v>
      </c>
      <c r="N26" s="35">
        <f>N25*-0.1</f>
        <v>-11841.404000000002</v>
      </c>
      <c r="O26" s="36">
        <f>N26</f>
        <v>-11841.404000000002</v>
      </c>
    </row>
    <row r="27" spans="1:20" ht="15.75" customHeight="1" thickBot="1" x14ac:dyDescent="0.3">
      <c r="A27" s="229" t="s">
        <v>44</v>
      </c>
      <c r="B27" s="229"/>
      <c r="C27" s="229"/>
      <c r="D27" s="229"/>
      <c r="E27" s="229"/>
      <c r="F27" s="229"/>
      <c r="G27" s="229"/>
      <c r="H27" s="37"/>
      <c r="I27" s="37"/>
      <c r="J27" s="38"/>
      <c r="K27" s="38"/>
      <c r="L27" s="38"/>
      <c r="M27" s="35">
        <f>+M25+M26</f>
        <v>155250</v>
      </c>
      <c r="N27" s="35">
        <f>+N25+N26</f>
        <v>106572.636</v>
      </c>
      <c r="O27" s="36">
        <f>+O25+O26</f>
        <v>261822.63600000003</v>
      </c>
      <c r="P27" s="23"/>
    </row>
    <row r="28" spans="1:20" x14ac:dyDescent="0.25">
      <c r="A28" s="39"/>
      <c r="B28" s="39"/>
      <c r="C28" s="39"/>
      <c r="D28" s="39"/>
      <c r="E28" s="39"/>
      <c r="F28" s="39"/>
      <c r="G28" s="39"/>
      <c r="H28" s="40"/>
      <c r="I28" s="40"/>
      <c r="J28" s="41"/>
      <c r="K28" s="41"/>
      <c r="L28" s="41"/>
      <c r="M28" s="41"/>
      <c r="N28" s="41"/>
      <c r="O28" s="42"/>
    </row>
    <row r="29" spans="1:20" ht="16.5" customHeight="1" thickBot="1" x14ac:dyDescent="0.3">
      <c r="A29" s="255" t="s">
        <v>45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43"/>
      <c r="O29" s="43"/>
    </row>
    <row r="30" spans="1:20" ht="23.25" customHeight="1" thickBot="1" x14ac:dyDescent="0.3">
      <c r="A30" s="246" t="s">
        <v>6</v>
      </c>
      <c r="B30" s="248" t="s">
        <v>7</v>
      </c>
      <c r="C30" s="249"/>
      <c r="D30" s="235" t="s">
        <v>8</v>
      </c>
      <c r="E30" s="235" t="s">
        <v>9</v>
      </c>
      <c r="F30" s="235" t="s">
        <v>10</v>
      </c>
      <c r="G30" s="235" t="s">
        <v>46</v>
      </c>
      <c r="H30" s="248" t="s">
        <v>12</v>
      </c>
      <c r="I30" s="249"/>
      <c r="J30" s="235" t="s">
        <v>13</v>
      </c>
      <c r="K30" s="9"/>
      <c r="L30" s="9"/>
      <c r="M30" s="235" t="s">
        <v>14</v>
      </c>
      <c r="N30" s="235" t="s">
        <v>15</v>
      </c>
      <c r="O30" s="238" t="s">
        <v>16</v>
      </c>
    </row>
    <row r="31" spans="1:20" ht="0.75" customHeight="1" thickBot="1" x14ac:dyDescent="0.3">
      <c r="A31" s="247"/>
      <c r="B31" s="250"/>
      <c r="C31" s="251"/>
      <c r="D31" s="237"/>
      <c r="E31" s="237"/>
      <c r="F31" s="237"/>
      <c r="G31" s="252"/>
      <c r="H31" s="235" t="s">
        <v>21</v>
      </c>
      <c r="I31" s="235" t="s">
        <v>18</v>
      </c>
      <c r="J31" s="236"/>
      <c r="K31" s="12"/>
      <c r="L31" s="12"/>
      <c r="M31" s="236"/>
      <c r="N31" s="237"/>
      <c r="O31" s="239"/>
    </row>
    <row r="32" spans="1:20" ht="28.5" customHeight="1" thickBot="1" x14ac:dyDescent="0.3">
      <c r="A32" s="256"/>
      <c r="B32" s="44" t="s">
        <v>19</v>
      </c>
      <c r="C32" s="8" t="s">
        <v>20</v>
      </c>
      <c r="D32" s="237"/>
      <c r="E32" s="237"/>
      <c r="F32" s="237"/>
      <c r="G32" s="252"/>
      <c r="H32" s="237"/>
      <c r="I32" s="237"/>
      <c r="J32" s="236"/>
      <c r="K32" s="10" t="s">
        <v>22</v>
      </c>
      <c r="L32" s="10" t="s">
        <v>23</v>
      </c>
      <c r="M32" s="236"/>
      <c r="N32" s="237"/>
      <c r="O32" s="240"/>
    </row>
    <row r="33" spans="1:19" ht="107.25" customHeight="1" thickBot="1" x14ac:dyDescent="0.3">
      <c r="A33" s="45">
        <f>'[1]ENERO 24'!A33+'[1]FEBRERO 24  (2)'!A38+'[1]MARZO 24 '!A34</f>
        <v>3</v>
      </c>
      <c r="B33" s="46" t="s">
        <v>47</v>
      </c>
      <c r="C33" s="47" t="s">
        <v>48</v>
      </c>
      <c r="D33" s="48" t="s">
        <v>49</v>
      </c>
      <c r="E33" s="48" t="s">
        <v>27</v>
      </c>
      <c r="F33" s="48" t="s">
        <v>50</v>
      </c>
      <c r="G33" s="49">
        <f>'[1]ENERO 24'!G33+'[1]FEBRERO 24  (2)'!G38+'[1]MARZO 24 '!G34</f>
        <v>32</v>
      </c>
      <c r="H33" s="49">
        <f>'[1]ENERO 24'!H33+'[1]FEBRERO 24  (2)'!H38+'[1]MARZO 24 '!H34</f>
        <v>24</v>
      </c>
      <c r="I33" s="49">
        <f>'[1]ENERO 24'!I33+'[1]FEBRERO 24  (2)'!I38+'[1]MARZO 24 '!I34</f>
        <v>3</v>
      </c>
      <c r="J33" s="50">
        <v>650000</v>
      </c>
      <c r="K33" s="51">
        <f>'[1]ENERO 24'!K33+'[1]FEBRERO 24  (2)'!K38+'[1]MARZO 24 '!K34</f>
        <v>20900</v>
      </c>
      <c r="L33" s="51">
        <f>'[1]ENERO 24'!L33+'[1]FEBRERO 24  (2)'!L38+'[1]MARZO 24 '!L34</f>
        <v>48200</v>
      </c>
      <c r="M33" s="51">
        <f>'[1]ENERO 24'!M33+'[1]FEBRERO 24  (2)'!M38+'[1]MARZO 24 '!M34</f>
        <v>0</v>
      </c>
      <c r="N33" s="51">
        <f>'[1]ENERO 24'!N33+'[1]FEBRERO 24  (2)'!N38+'[1]MARZO 24 '!N34</f>
        <v>53200</v>
      </c>
      <c r="O33" s="52">
        <f>SUM(M33:N33)</f>
        <v>53200</v>
      </c>
      <c r="P33" s="23"/>
    </row>
    <row r="34" spans="1:19" ht="71.25" customHeight="1" thickBot="1" x14ac:dyDescent="0.3">
      <c r="A34" s="53">
        <f>'[1]FEBRERO 24  (2)'!A37+'[1]MARZO 24 '!A33+'[1]MARZO 24 '!A35</f>
        <v>3</v>
      </c>
      <c r="B34" s="46" t="s">
        <v>47</v>
      </c>
      <c r="C34" s="54" t="s">
        <v>51</v>
      </c>
      <c r="D34" s="48" t="s">
        <v>49</v>
      </c>
      <c r="E34" s="48" t="s">
        <v>27</v>
      </c>
      <c r="F34" s="15" t="s">
        <v>52</v>
      </c>
      <c r="G34" s="55">
        <f>'[1]FEBRERO 24  (2)'!G37+'[1]MARZO 24 '!G33+'[1]MARZO 24 '!G35</f>
        <v>40</v>
      </c>
      <c r="H34" s="55">
        <f>'[1]FEBRERO 24  (2)'!H37+'[1]MARZO 24 '!H33+'[1]MARZO 24 '!H35</f>
        <v>24</v>
      </c>
      <c r="I34" s="55">
        <f>'[1]FEBRERO 24  (2)'!I37+'[1]MARZO 24 '!I33+'[1]MARZO 24 '!I35</f>
        <v>5</v>
      </c>
      <c r="J34" s="20"/>
      <c r="K34" s="56">
        <f>'[1]FEBRERO 24  (2)'!K37+'[1]MARZO 24 '!K33+'[1]MARZO 24 '!K35</f>
        <v>10800</v>
      </c>
      <c r="L34" s="56">
        <f>'[1]FEBRERO 24  (2)'!L37+'[1]MARZO 24 '!L33+'[1]MARZO 24 '!L35</f>
        <v>43100</v>
      </c>
      <c r="M34" s="56">
        <f>'[1]FEBRERO 24  (2)'!M37+'[1]MARZO 24 '!M33+'[1]MARZO 24 '!M35</f>
        <v>0</v>
      </c>
      <c r="N34" s="56">
        <f>'[1]FEBRERO 24  (2)'!N37+'[1]MARZO 24 '!N33+'[1]MARZO 24 '!N35</f>
        <v>55400</v>
      </c>
      <c r="O34" s="52">
        <f>SUM(M34:N34)</f>
        <v>55400</v>
      </c>
      <c r="P34" s="23"/>
    </row>
    <row r="35" spans="1:19" ht="48.75" customHeight="1" thickBot="1" x14ac:dyDescent="0.3">
      <c r="A35" s="57">
        <f>'[1]ENERO 24'!A34+'[1]ENERO 24'!A35+'[1]FEBRERO 24  (2)'!A33+'[1]FEBRERO 24  (2)'!A35+'[1]MARZO 24 '!A36</f>
        <v>3</v>
      </c>
      <c r="B35" s="46" t="s">
        <v>53</v>
      </c>
      <c r="C35" s="58" t="s">
        <v>54</v>
      </c>
      <c r="D35" s="59" t="s">
        <v>49</v>
      </c>
      <c r="E35" s="60" t="s">
        <v>27</v>
      </c>
      <c r="F35" s="15" t="s">
        <v>55</v>
      </c>
      <c r="G35" s="61">
        <f>'[1]ENERO 24'!G34+'[1]ENERO 24'!G35+'[1]FEBRERO 24  (2)'!G33+'[1]FEBRERO 24  (2)'!G35+'[1]MARZO 24 '!G36</f>
        <v>24</v>
      </c>
      <c r="H35" s="62">
        <f>'[1]ENERO 24'!H34+'[1]ENERO 24'!H35+'[1]FEBRERO 24  (2)'!H33+'[1]FEBRERO 24  (2)'!H35+'[1]MARZO 24 '!H36</f>
        <v>0</v>
      </c>
      <c r="I35" s="62">
        <f>'[1]ENERO 24'!I34+'[1]ENERO 24'!I35+'[1]FEBRERO 24  (2)'!I33+'[1]FEBRERO 24  (2)'!I35+'[1]MARZO 24 '!I36</f>
        <v>0</v>
      </c>
      <c r="J35" s="63"/>
      <c r="K35" s="62">
        <f>'[1]ENERO 24'!K34+'[1]ENERO 24'!K35+'[1]FEBRERO 24  (2)'!K33+'[1]FEBRERO 24  (2)'!K35+'[1]MARZO 24 '!K36</f>
        <v>12700</v>
      </c>
      <c r="L35" s="62">
        <f>'[1]ENERO 24'!L34+'[1]ENERO 24'!L35+'[1]FEBRERO 24  (2)'!L33+'[1]FEBRERO 24  (2)'!L35+'[1]MARZO 24 '!L36</f>
        <v>40366.67</v>
      </c>
      <c r="M35" s="62">
        <f>'[1]ENERO 24'!M34+'[1]ENERO 24'!M35+'[1]FEBRERO 24  (2)'!M33+'[1]FEBRERO 24  (2)'!M35+'[1]MARZO 24 '!M36</f>
        <v>38272</v>
      </c>
      <c r="N35" s="62">
        <f>'[1]ENERO 24'!N34+'[1]ENERO 24'!N35+'[1]FEBRERO 24  (2)'!N33+'[1]FEBRERO 24  (2)'!N35+'[1]MARZO 24 '!N36</f>
        <v>52000</v>
      </c>
      <c r="O35" s="64">
        <f t="shared" ref="O35:O38" si="2">SUM(M35:N35)</f>
        <v>90272</v>
      </c>
      <c r="P35" s="23"/>
    </row>
    <row r="36" spans="1:19" ht="86.25" thickBot="1" x14ac:dyDescent="0.3">
      <c r="A36" s="57">
        <f>'[1]FEBRERO 24  (2)'!A36</f>
        <v>0</v>
      </c>
      <c r="B36" s="15"/>
      <c r="C36" s="65" t="s">
        <v>56</v>
      </c>
      <c r="D36" s="59" t="s">
        <v>49</v>
      </c>
      <c r="E36" s="46" t="s">
        <v>27</v>
      </c>
      <c r="F36" s="15"/>
      <c r="G36" s="66">
        <f>'[1]FEBRERO 24  (2)'!G36</f>
        <v>8</v>
      </c>
      <c r="H36" s="66">
        <f>'[1]FEBRERO 24  (2)'!H36</f>
        <v>0</v>
      </c>
      <c r="I36" s="66">
        <f>'[1]FEBRERO 24  (2)'!I36</f>
        <v>0</v>
      </c>
      <c r="J36" s="67"/>
      <c r="K36" s="62">
        <f>'[1]FEBRERO 24  (2)'!K36</f>
        <v>2500</v>
      </c>
      <c r="L36" s="62">
        <f>'[1]FEBRERO 24  (2)'!L36</f>
        <v>7700</v>
      </c>
      <c r="M36" s="66">
        <f>'[1]FEBRERO 24  (2)'!M36</f>
        <v>0</v>
      </c>
      <c r="N36" s="66">
        <f>'[1]FEBRERO 24  (2)'!N36</f>
        <v>0</v>
      </c>
      <c r="O36" s="64">
        <f t="shared" si="2"/>
        <v>0</v>
      </c>
      <c r="P36" s="23"/>
    </row>
    <row r="37" spans="1:19" ht="40.5" hidden="1" customHeight="1" x14ac:dyDescent="0.25">
      <c r="A37" s="57">
        <v>0</v>
      </c>
      <c r="B37" s="15"/>
      <c r="C37" s="68"/>
      <c r="D37" s="59" t="s">
        <v>49</v>
      </c>
      <c r="E37" s="46" t="s">
        <v>27</v>
      </c>
      <c r="F37" s="15"/>
      <c r="G37" s="69"/>
      <c r="H37" s="25"/>
      <c r="I37" s="25"/>
      <c r="J37" s="67"/>
      <c r="K37" s="20"/>
      <c r="L37" s="20"/>
      <c r="M37" s="20"/>
      <c r="N37" s="20"/>
      <c r="O37" s="64">
        <f t="shared" si="2"/>
        <v>0</v>
      </c>
      <c r="P37" s="26"/>
      <c r="Q37" s="26"/>
      <c r="R37" s="26"/>
      <c r="S37" s="26"/>
    </row>
    <row r="38" spans="1:19" ht="28.5" hidden="1" x14ac:dyDescent="0.25">
      <c r="A38" s="57">
        <v>0</v>
      </c>
      <c r="B38" s="15"/>
      <c r="C38" s="68"/>
      <c r="D38" s="59" t="s">
        <v>49</v>
      </c>
      <c r="E38" s="46" t="s">
        <v>27</v>
      </c>
      <c r="F38" s="15"/>
      <c r="G38" s="69"/>
      <c r="H38" s="25"/>
      <c r="I38" s="25"/>
      <c r="J38" s="67"/>
      <c r="K38" s="20"/>
      <c r="L38" s="20"/>
      <c r="M38" s="20"/>
      <c r="N38" s="20"/>
      <c r="O38" s="64">
        <f t="shared" si="2"/>
        <v>0</v>
      </c>
      <c r="P38" s="26"/>
    </row>
    <row r="39" spans="1:19" x14ac:dyDescent="0.25">
      <c r="A39" s="57">
        <f>SUM(A33:A38)</f>
        <v>9</v>
      </c>
      <c r="B39" s="257" t="s">
        <v>42</v>
      </c>
      <c r="C39" s="257"/>
      <c r="D39" s="257"/>
      <c r="E39" s="257"/>
      <c r="F39" s="257"/>
      <c r="G39" s="70">
        <f>SUM(G33:G38)</f>
        <v>104</v>
      </c>
      <c r="H39" s="70">
        <f>SUM(H33:H38)</f>
        <v>48</v>
      </c>
      <c r="I39" s="70">
        <f>SUM(I33:I38)</f>
        <v>8</v>
      </c>
      <c r="J39" s="71">
        <f>SUM(J33:J38)</f>
        <v>650000</v>
      </c>
      <c r="K39" s="71">
        <f>SUM(K33:K38)</f>
        <v>46900</v>
      </c>
      <c r="L39" s="71">
        <f t="shared" ref="L39:O39" si="3">SUM(L33:L38)</f>
        <v>139366.66999999998</v>
      </c>
      <c r="M39" s="71">
        <f t="shared" si="3"/>
        <v>38272</v>
      </c>
      <c r="N39" s="71">
        <f t="shared" si="3"/>
        <v>160600</v>
      </c>
      <c r="O39" s="72">
        <f t="shared" si="3"/>
        <v>198872</v>
      </c>
      <c r="P39" s="23"/>
      <c r="Q39" s="23"/>
    </row>
    <row r="40" spans="1:19" x14ac:dyDescent="0.25">
      <c r="A40" s="253" t="s">
        <v>43</v>
      </c>
      <c r="B40" s="254"/>
      <c r="C40" s="254"/>
      <c r="D40" s="254"/>
      <c r="E40" s="254"/>
      <c r="F40" s="254"/>
      <c r="G40" s="254"/>
      <c r="H40" s="73"/>
      <c r="I40" s="73"/>
      <c r="J40" s="74"/>
      <c r="K40" s="75"/>
      <c r="L40" s="75"/>
      <c r="M40" s="75">
        <v>0</v>
      </c>
      <c r="N40" s="75">
        <f>0.1*-N39</f>
        <v>-16060</v>
      </c>
      <c r="O40" s="76">
        <f>SUM(N40:N40)</f>
        <v>-16060</v>
      </c>
    </row>
    <row r="41" spans="1:19" ht="15.75" thickBot="1" x14ac:dyDescent="0.3">
      <c r="A41" s="242" t="s">
        <v>57</v>
      </c>
      <c r="B41" s="243"/>
      <c r="C41" s="243"/>
      <c r="D41" s="243"/>
      <c r="E41" s="243"/>
      <c r="F41" s="243"/>
      <c r="G41" s="244"/>
      <c r="H41" s="77"/>
      <c r="I41" s="77"/>
      <c r="J41" s="78"/>
      <c r="K41" s="79"/>
      <c r="L41" s="79"/>
      <c r="M41" s="79">
        <f>SUM(M39:M40)</f>
        <v>38272</v>
      </c>
      <c r="N41" s="80">
        <f>+N39+N40</f>
        <v>144540</v>
      </c>
      <c r="O41" s="80">
        <f>+O39+O40</f>
        <v>182812</v>
      </c>
      <c r="P41" s="23"/>
      <c r="Q41" s="23"/>
    </row>
    <row r="42" spans="1:19" x14ac:dyDescent="0.25">
      <c r="A42" s="39"/>
      <c r="B42" s="39"/>
      <c r="C42" s="39"/>
      <c r="D42" s="39"/>
      <c r="E42" s="39"/>
      <c r="F42" s="39"/>
      <c r="G42" s="39"/>
      <c r="H42" s="40"/>
      <c r="I42" s="40"/>
      <c r="J42" s="41"/>
      <c r="K42" s="41"/>
      <c r="L42" s="41"/>
      <c r="M42" s="41"/>
      <c r="N42" s="41"/>
      <c r="O42" s="42"/>
    </row>
    <row r="43" spans="1:19" ht="15.75" customHeight="1" thickBot="1" x14ac:dyDescent="0.3">
      <c r="A43" s="255" t="s">
        <v>58</v>
      </c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81"/>
      <c r="O43" s="81"/>
    </row>
    <row r="44" spans="1:19" ht="23.25" customHeight="1" thickBot="1" x14ac:dyDescent="0.3">
      <c r="A44" s="246" t="s">
        <v>6</v>
      </c>
      <c r="B44" s="248" t="s">
        <v>7</v>
      </c>
      <c r="C44" s="249"/>
      <c r="D44" s="235" t="s">
        <v>8</v>
      </c>
      <c r="E44" s="235" t="s">
        <v>9</v>
      </c>
      <c r="F44" s="235" t="s">
        <v>10</v>
      </c>
      <c r="G44" s="235" t="s">
        <v>46</v>
      </c>
      <c r="H44" s="248" t="s">
        <v>12</v>
      </c>
      <c r="I44" s="249"/>
      <c r="J44" s="235" t="s">
        <v>13</v>
      </c>
      <c r="K44" s="9"/>
      <c r="L44" s="9"/>
      <c r="M44" s="235" t="s">
        <v>14</v>
      </c>
      <c r="N44" s="235" t="s">
        <v>15</v>
      </c>
      <c r="O44" s="238" t="s">
        <v>16</v>
      </c>
    </row>
    <row r="45" spans="1:19" ht="2.25" customHeight="1" thickBot="1" x14ac:dyDescent="0.3">
      <c r="A45" s="247"/>
      <c r="B45" s="250"/>
      <c r="C45" s="251"/>
      <c r="D45" s="252"/>
      <c r="E45" s="252"/>
      <c r="F45" s="252"/>
      <c r="G45" s="252"/>
      <c r="H45" s="235" t="s">
        <v>21</v>
      </c>
      <c r="I45" s="235" t="s">
        <v>18</v>
      </c>
      <c r="J45" s="236"/>
      <c r="K45" s="12"/>
      <c r="L45" s="12"/>
      <c r="M45" s="236"/>
      <c r="N45" s="237"/>
      <c r="O45" s="239"/>
    </row>
    <row r="46" spans="1:19" ht="28.5" customHeight="1" x14ac:dyDescent="0.25">
      <c r="A46" s="256"/>
      <c r="B46" s="9" t="s">
        <v>19</v>
      </c>
      <c r="C46" s="8" t="s">
        <v>20</v>
      </c>
      <c r="D46" s="252"/>
      <c r="E46" s="252"/>
      <c r="F46" s="252"/>
      <c r="G46" s="252"/>
      <c r="H46" s="237"/>
      <c r="I46" s="237"/>
      <c r="J46" s="236"/>
      <c r="K46" s="10" t="s">
        <v>22</v>
      </c>
      <c r="L46" s="10" t="s">
        <v>23</v>
      </c>
      <c r="M46" s="236"/>
      <c r="N46" s="237"/>
      <c r="O46" s="240"/>
    </row>
    <row r="47" spans="1:19" ht="69.75" customHeight="1" x14ac:dyDescent="0.25">
      <c r="A47" s="82">
        <f>'[1]FEBRERO 24  (2)'!A48+'[1]FEBRERO 24  (2)'!A50+'[1]MARZO 24 '!A46</f>
        <v>3</v>
      </c>
      <c r="B47" s="83" t="s">
        <v>59</v>
      </c>
      <c r="C47" s="84" t="s">
        <v>60</v>
      </c>
      <c r="D47" s="27" t="s">
        <v>61</v>
      </c>
      <c r="E47" s="85" t="s">
        <v>27</v>
      </c>
      <c r="F47" s="83" t="s">
        <v>62</v>
      </c>
      <c r="G47" s="86">
        <f>'[1]FEBRERO 24  (2)'!G48+'[1]FEBRERO 24  (2)'!G50+'[1]MARZO 24 '!G46</f>
        <v>24</v>
      </c>
      <c r="H47" s="86">
        <f>'[1]FEBRERO 24  (2)'!H48+'[1]FEBRERO 24  (2)'!H50+'[1]MARZO 24 '!H46</f>
        <v>0</v>
      </c>
      <c r="I47" s="86">
        <f>'[1]FEBRERO 24  (2)'!I48+'[1]FEBRERO 24  (2)'!I50+'[1]MARZO 24 '!I46</f>
        <v>0</v>
      </c>
      <c r="J47" s="67">
        <v>370000</v>
      </c>
      <c r="K47" s="87">
        <f>'[1]FEBRERO 24  (2)'!K48+'[1]FEBRERO 24  (2)'!K50+'[1]MARZO 24 '!K46</f>
        <v>8700</v>
      </c>
      <c r="L47" s="87">
        <f>'[1]FEBRERO 24  (2)'!L48+'[1]FEBRERO 24  (2)'!L50+'[1]MARZO 24 '!L46</f>
        <v>7250</v>
      </c>
      <c r="M47" s="87">
        <f>'[1]FEBRERO 24  (2)'!M48+'[1]FEBRERO 24  (2)'!M50+'[1]MARZO 24 '!M46</f>
        <v>1770</v>
      </c>
      <c r="N47" s="87">
        <f>'[1]FEBRERO 24  (2)'!N48+'[1]FEBRERO 24  (2)'!N50+'[1]MARZO 24 '!N46</f>
        <v>28800</v>
      </c>
      <c r="O47" s="88">
        <f t="shared" ref="O47:O48" si="4">M47+N47</f>
        <v>30570</v>
      </c>
      <c r="P47" s="23"/>
    </row>
    <row r="48" spans="1:19" ht="41.25" customHeight="1" x14ac:dyDescent="0.25">
      <c r="A48" s="82">
        <f>'[1]ENERO 24'!A46+'[1]ENERO 24'!A47+'[1]ENERO 24'!A48+'[1]FEBRERO 24  (2)'!A49</f>
        <v>4</v>
      </c>
      <c r="B48" s="83" t="s">
        <v>63</v>
      </c>
      <c r="C48" s="84" t="s">
        <v>60</v>
      </c>
      <c r="D48" s="27" t="s">
        <v>61</v>
      </c>
      <c r="E48" s="85" t="s">
        <v>64</v>
      </c>
      <c r="F48" s="83" t="s">
        <v>62</v>
      </c>
      <c r="G48" s="86">
        <f>'[1]ENERO 24'!G46+'[1]ENERO 24'!G47+'[1]ENERO 24'!G48+'[1]FEBRERO 24  (2)'!G49</f>
        <v>32</v>
      </c>
      <c r="H48" s="86">
        <f>'[1]ENERO 24'!H46+'[1]ENERO 24'!H47+'[1]ENERO 24'!H48+'[1]FEBRERO 24  (2)'!H49</f>
        <v>0</v>
      </c>
      <c r="I48" s="86">
        <f>'[1]ENERO 24'!I46+'[1]ENERO 24'!I47+'[1]ENERO 24'!I48+'[1]FEBRERO 24  (2)'!I49</f>
        <v>0</v>
      </c>
      <c r="J48" s="67"/>
      <c r="K48" s="87">
        <f>'[1]ENERO 24'!K46+'[1]ENERO 24'!K47+'[1]ENERO 24'!K48+'[1]FEBRERO 24  (2)'!K49</f>
        <v>11600</v>
      </c>
      <c r="L48" s="87">
        <f>'[1]ENERO 24'!L46+'[1]ENERO 24'!L47+'[1]ENERO 24'!L48+'[1]FEBRERO 24  (2)'!L49</f>
        <v>11000</v>
      </c>
      <c r="M48" s="87">
        <f>'[1]ENERO 24'!M46+'[1]ENERO 24'!M47+'[1]ENERO 24'!M48+'[1]FEBRERO 24  (2)'!M49</f>
        <v>0</v>
      </c>
      <c r="N48" s="87">
        <f>'[1]ENERO 24'!N46+'[1]ENERO 24'!N47+'[1]ENERO 24'!N48+'[1]FEBRERO 24  (2)'!N49</f>
        <v>76800</v>
      </c>
      <c r="O48" s="88">
        <f t="shared" si="4"/>
        <v>76800</v>
      </c>
      <c r="P48" s="23"/>
    </row>
    <row r="49" spans="1:18" ht="25.5" hidden="1" x14ac:dyDescent="0.25">
      <c r="A49" s="82"/>
      <c r="B49" s="83" t="s">
        <v>63</v>
      </c>
      <c r="C49" s="84"/>
      <c r="D49" s="27"/>
      <c r="E49" s="85"/>
      <c r="F49" s="83"/>
      <c r="G49" s="89"/>
      <c r="H49" s="89"/>
      <c r="I49" s="89"/>
      <c r="J49" s="67"/>
      <c r="K49" s="90"/>
      <c r="L49" s="90"/>
      <c r="M49" s="90"/>
      <c r="N49" s="90"/>
      <c r="O49" s="88"/>
    </row>
    <row r="50" spans="1:18" ht="13.5" customHeight="1" x14ac:dyDescent="0.25">
      <c r="A50" s="57">
        <f>SUM(A47:A49)</f>
        <v>7</v>
      </c>
      <c r="B50" s="15"/>
      <c r="C50" s="91"/>
      <c r="D50" s="15"/>
      <c r="E50" s="91"/>
      <c r="F50" s="15"/>
      <c r="G50" s="92">
        <f>SUM(G47:G49)</f>
        <v>56</v>
      </c>
      <c r="H50" s="93">
        <f t="shared" ref="H50:O50" si="5">SUM(H47:H49)</f>
        <v>0</v>
      </c>
      <c r="I50" s="93">
        <f t="shared" si="5"/>
        <v>0</v>
      </c>
      <c r="J50" s="93">
        <f t="shared" si="5"/>
        <v>370000</v>
      </c>
      <c r="K50" s="93">
        <f t="shared" si="5"/>
        <v>20300</v>
      </c>
      <c r="L50" s="93">
        <f t="shared" si="5"/>
        <v>18250</v>
      </c>
      <c r="M50" s="93">
        <f t="shared" si="5"/>
        <v>1770</v>
      </c>
      <c r="N50" s="93">
        <f t="shared" si="5"/>
        <v>105600</v>
      </c>
      <c r="O50" s="72">
        <f t="shared" si="5"/>
        <v>107370</v>
      </c>
    </row>
    <row r="51" spans="1:18" ht="13.5" customHeight="1" x14ac:dyDescent="0.25">
      <c r="A51" s="253" t="s">
        <v>43</v>
      </c>
      <c r="B51" s="254"/>
      <c r="C51" s="254"/>
      <c r="D51" s="254"/>
      <c r="E51" s="254"/>
      <c r="F51" s="254"/>
      <c r="G51" s="254"/>
      <c r="H51" s="94"/>
      <c r="I51" s="94"/>
      <c r="J51" s="95"/>
      <c r="K51" s="96"/>
      <c r="L51" s="96"/>
      <c r="M51" s="75">
        <v>0</v>
      </c>
      <c r="N51" s="75">
        <f>-0.1*N50</f>
        <v>-10560</v>
      </c>
      <c r="O51" s="76">
        <f>SUM(N51:N51)</f>
        <v>-10560</v>
      </c>
      <c r="P51" s="97"/>
      <c r="Q51" s="23"/>
    </row>
    <row r="52" spans="1:18" ht="14.25" customHeight="1" thickBot="1" x14ac:dyDescent="0.3">
      <c r="A52" s="242" t="s">
        <v>57</v>
      </c>
      <c r="B52" s="243"/>
      <c r="C52" s="243"/>
      <c r="D52" s="243"/>
      <c r="E52" s="243"/>
      <c r="F52" s="243"/>
      <c r="G52" s="244"/>
      <c r="H52" s="98"/>
      <c r="I52" s="98"/>
      <c r="J52" s="99"/>
      <c r="K52" s="100"/>
      <c r="L52" s="100"/>
      <c r="M52" s="79">
        <f>SUM(M50:M51)</f>
        <v>1770</v>
      </c>
      <c r="N52" s="80">
        <f>+N50+N51</f>
        <v>95040</v>
      </c>
      <c r="O52" s="80">
        <f>+O50+O51</f>
        <v>96810</v>
      </c>
      <c r="P52" s="23"/>
      <c r="R52" s="23"/>
    </row>
    <row r="53" spans="1:18" ht="14.25" customHeight="1" x14ac:dyDescent="0.25">
      <c r="A53" s="101"/>
      <c r="B53" s="101"/>
      <c r="C53" s="101"/>
      <c r="D53" s="101"/>
      <c r="E53" s="101"/>
      <c r="F53" s="101"/>
      <c r="G53" s="101"/>
      <c r="H53" s="40"/>
      <c r="I53" s="40"/>
      <c r="J53" s="41"/>
      <c r="K53" s="41"/>
      <c r="L53" s="41"/>
      <c r="M53" s="102"/>
      <c r="N53" s="102"/>
      <c r="O53" s="102"/>
      <c r="P53" s="23"/>
    </row>
    <row r="54" spans="1:18" x14ac:dyDescent="0.25">
      <c r="A54" s="101"/>
      <c r="B54" s="101"/>
      <c r="C54" s="101"/>
      <c r="D54" s="101"/>
      <c r="E54" s="101"/>
      <c r="F54" s="101"/>
      <c r="G54" s="101"/>
      <c r="H54" s="103"/>
      <c r="I54" s="103"/>
      <c r="J54" s="102"/>
      <c r="K54" s="102"/>
      <c r="L54" s="102"/>
      <c r="M54" s="102"/>
      <c r="N54" s="102"/>
      <c r="O54" s="104"/>
    </row>
    <row r="55" spans="1:18" ht="15.75" thickBot="1" x14ac:dyDescent="0.3">
      <c r="A55" s="245" t="s">
        <v>65</v>
      </c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</row>
    <row r="56" spans="1:18" ht="24.75" customHeight="1" thickBot="1" x14ac:dyDescent="0.3">
      <c r="A56" s="246" t="s">
        <v>6</v>
      </c>
      <c r="B56" s="248" t="s">
        <v>7</v>
      </c>
      <c r="C56" s="249"/>
      <c r="D56" s="235" t="s">
        <v>8</v>
      </c>
      <c r="E56" s="235" t="s">
        <v>9</v>
      </c>
      <c r="F56" s="235" t="s">
        <v>10</v>
      </c>
      <c r="G56" s="235" t="s">
        <v>66</v>
      </c>
      <c r="H56" s="248" t="s">
        <v>12</v>
      </c>
      <c r="I56" s="249"/>
      <c r="J56" s="235" t="s">
        <v>13</v>
      </c>
      <c r="K56" s="9"/>
      <c r="L56" s="9"/>
      <c r="M56" s="235" t="s">
        <v>14</v>
      </c>
      <c r="N56" s="235" t="s">
        <v>15</v>
      </c>
      <c r="O56" s="238" t="s">
        <v>67</v>
      </c>
    </row>
    <row r="57" spans="1:18" ht="15.75" thickBot="1" x14ac:dyDescent="0.3">
      <c r="A57" s="247"/>
      <c r="B57" s="250"/>
      <c r="C57" s="251"/>
      <c r="D57" s="237"/>
      <c r="E57" s="237"/>
      <c r="F57" s="237"/>
      <c r="G57" s="252"/>
      <c r="H57" s="235" t="s">
        <v>21</v>
      </c>
      <c r="I57" s="235" t="s">
        <v>18</v>
      </c>
      <c r="J57" s="236"/>
      <c r="K57" s="12"/>
      <c r="L57" s="12"/>
      <c r="M57" s="236"/>
      <c r="N57" s="237"/>
      <c r="O57" s="239"/>
    </row>
    <row r="58" spans="1:18" ht="27.75" customHeight="1" thickBot="1" x14ac:dyDescent="0.3">
      <c r="A58" s="247"/>
      <c r="B58" s="9" t="s">
        <v>19</v>
      </c>
      <c r="C58" s="8" t="s">
        <v>20</v>
      </c>
      <c r="D58" s="237"/>
      <c r="E58" s="237"/>
      <c r="F58" s="237"/>
      <c r="G58" s="252"/>
      <c r="H58" s="237"/>
      <c r="I58" s="237"/>
      <c r="J58" s="236"/>
      <c r="K58" s="10" t="s">
        <v>22</v>
      </c>
      <c r="L58" s="10" t="s">
        <v>23</v>
      </c>
      <c r="M58" s="236"/>
      <c r="N58" s="237"/>
      <c r="O58" s="240"/>
    </row>
    <row r="59" spans="1:18" ht="43.5" thickBot="1" x14ac:dyDescent="0.3">
      <c r="A59" s="105">
        <f>'[1]ENERO 24'!A58+'[1]FEBRERO 24  (2)'!A60+'[1]MARZO 24 '!A58+'[1]MARZO 24 '!A59+'[1]MARZO 24 '!A60</f>
        <v>5</v>
      </c>
      <c r="B59" s="15" t="s">
        <v>68</v>
      </c>
      <c r="C59" s="15" t="s">
        <v>69</v>
      </c>
      <c r="D59" s="15" t="s">
        <v>70</v>
      </c>
      <c r="E59" s="15" t="s">
        <v>27</v>
      </c>
      <c r="F59" s="15" t="s">
        <v>71</v>
      </c>
      <c r="G59" s="106">
        <f>'[1]ENERO 24'!G58+'[1]FEBRERO 24  (2)'!G60+'[1]MARZO 24 '!G58+'[1]MARZO 24 '!G59</f>
        <v>80</v>
      </c>
      <c r="H59" s="106">
        <f>'[1]ENERO 24'!H58+'[1]FEBRERO 24  (2)'!H60+'[1]MARZO 24 '!H58+'[1]MARZO 24 '!H59+'[1]MARZO 24 '!H60</f>
        <v>52</v>
      </c>
      <c r="I59" s="106">
        <f>'[1]ENERO 24'!I58+'[1]FEBRERO 24  (2)'!I60+'[1]MARZO 24 '!I58+'[1]MARZO 24 '!I60</f>
        <v>2</v>
      </c>
      <c r="J59" s="20">
        <v>250000</v>
      </c>
      <c r="K59" s="107">
        <f>'[1]ENERO 24'!K58+'[1]FEBRERO 24  (2)'!K60+'[1]MARZO 24 '!K58+'[1]MARZO 24 '!K59</f>
        <v>14000</v>
      </c>
      <c r="L59" s="108">
        <f>'[1]ENERO 24'!L58+'[1]FEBRERO 24  (2)'!L60+'[1]MARZO 24 '!L58+'[1]MARZO 24 '!L59</f>
        <v>57071.09</v>
      </c>
      <c r="M59" s="107">
        <f>'[1]ENERO 24'!M58+'[1]FEBRERO 24  (2)'!M60+'[1]MARZO 24 '!M58+'[1]MARZO 24 '!M59</f>
        <v>0</v>
      </c>
      <c r="N59" s="107">
        <f>'[1]ENERO 24'!N58+'[1]FEBRERO 24  (2)'!N60+'[1]MARZO 24 '!N58+'[1]MARZO 24 '!N59</f>
        <v>187600</v>
      </c>
      <c r="O59" s="109">
        <f t="shared" ref="O59:O62" si="6">SUM(M59:N59)</f>
        <v>187600</v>
      </c>
      <c r="P59" s="23"/>
    </row>
    <row r="60" spans="1:18" ht="78" customHeight="1" thickBot="1" x14ac:dyDescent="0.3">
      <c r="A60" s="110">
        <f>'[1]ENERO 24'!A59+'[1]FEBRERO 24  (2)'!A61+'[1]MARZO 24 '!A61+'[1]MARZO 24 '!A63</f>
        <v>4</v>
      </c>
      <c r="B60" s="15" t="s">
        <v>72</v>
      </c>
      <c r="C60" s="111" t="s">
        <v>73</v>
      </c>
      <c r="D60" s="15" t="s">
        <v>70</v>
      </c>
      <c r="E60" s="15" t="s">
        <v>27</v>
      </c>
      <c r="F60" s="15" t="s">
        <v>74</v>
      </c>
      <c r="G60" s="106">
        <f>'[1]ENERO 24'!G59+'[1]FEBRERO 24  (2)'!G61+'[1]MARZO 24 '!G61+'[1]MARZO 24 '!G63</f>
        <v>64</v>
      </c>
      <c r="H60" s="106">
        <f>'[1]ENERO 24'!H59+'[1]FEBRERO 24  (2)'!H61+'[1]MARZO 24 '!H61+'[1]MARZO 24 '!H63</f>
        <v>5</v>
      </c>
      <c r="I60" s="106">
        <f>'[1]ENERO 24'!I59+'[1]FEBRERO 24  (2)'!I61+'[1]MARZO 24 '!I61+'[1]MARZO 24 '!I63</f>
        <v>0</v>
      </c>
      <c r="J60" s="20">
        <v>300000</v>
      </c>
      <c r="K60" s="109">
        <f>'[1]ENERO 24'!K59+'[1]FEBRERO 24  (2)'!K61+'[1]MARZO 24 '!K61+'[1]MARZO 24 '!K63</f>
        <v>14300</v>
      </c>
      <c r="L60" s="109">
        <f>'[1]ENERO 24'!L59+'[1]FEBRERO 24  (2)'!L61+'[1]MARZO 24 '!L61+'[1]MARZO 24 '!L63</f>
        <v>36079.089999999997</v>
      </c>
      <c r="M60" s="109">
        <f>'[1]ENERO 24'!M59+'[1]FEBRERO 24  (2)'!M61+'[1]MARZO 24 '!M61+'[1]MARZO 24 '!M63</f>
        <v>0</v>
      </c>
      <c r="N60" s="109">
        <f>'[1]ENERO 24'!N59+'[1]FEBRERO 24  (2)'!N61+'[1]MARZO 24 '!N61+'[1]MARZO 24 '!N63</f>
        <v>92400</v>
      </c>
      <c r="O60" s="109">
        <f t="shared" si="6"/>
        <v>92400</v>
      </c>
      <c r="P60" s="23"/>
    </row>
    <row r="61" spans="1:18" ht="57.75" customHeight="1" thickBot="1" x14ac:dyDescent="0.3">
      <c r="A61" s="105">
        <f>'[1]ENERO 24'!A60+'[1]FEBRERO 24  (2)'!A62+'[1]MARZO 24 '!A62</f>
        <v>3</v>
      </c>
      <c r="B61" s="15" t="s">
        <v>75</v>
      </c>
      <c r="C61" s="15" t="s">
        <v>76</v>
      </c>
      <c r="D61" s="15" t="s">
        <v>70</v>
      </c>
      <c r="E61" s="15" t="s">
        <v>27</v>
      </c>
      <c r="F61" s="15" t="s">
        <v>77</v>
      </c>
      <c r="G61" s="106">
        <f>'[1]ENERO 24'!G60+'[1]FEBRERO 24  (2)'!G62+'[1]MARZO 24 '!G62</f>
        <v>40</v>
      </c>
      <c r="H61" s="106">
        <f>'[1]ENERO 24'!H60+'[1]FEBRERO 24  (2)'!H62+'[1]MARZO 24 '!H62</f>
        <v>19</v>
      </c>
      <c r="I61" s="106">
        <f>'[1]ENERO 24'!I60+'[1]FEBRERO 24  (2)'!I62+'[1]MARZO 24 '!I62</f>
        <v>11</v>
      </c>
      <c r="J61" s="20">
        <v>370000</v>
      </c>
      <c r="K61" s="107">
        <f>'[1]ENERO 24'!K60+'[1]FEBRERO 24  (2)'!K62+'[1]MARZO 24 '!K62</f>
        <v>9500</v>
      </c>
      <c r="L61" s="108">
        <f>'[1]ENERO 24'!L60+'[1]FEBRERO 24  (2)'!L62+'[1]MARZO 24 '!L62</f>
        <v>25311.040000000001</v>
      </c>
      <c r="M61" s="107">
        <f>'[1]ENERO 24'!M60+'[1]FEBRERO 24  (2)'!M62+'[1]MARZO 24 '!M62</f>
        <v>35984.9</v>
      </c>
      <c r="N61" s="107">
        <f>'[1]ENERO 24'!N60+'[1]FEBRERO 24  (2)'!N62+'[1]MARZO 24 '!N62</f>
        <v>61200</v>
      </c>
      <c r="O61" s="109">
        <f t="shared" si="6"/>
        <v>97184.9</v>
      </c>
      <c r="P61" s="23"/>
    </row>
    <row r="62" spans="1:18" ht="57.75" hidden="1" thickBot="1" x14ac:dyDescent="0.3">
      <c r="A62" s="105">
        <v>0</v>
      </c>
      <c r="B62" s="15" t="s">
        <v>72</v>
      </c>
      <c r="C62" s="15" t="s">
        <v>78</v>
      </c>
      <c r="D62" s="15" t="s">
        <v>70</v>
      </c>
      <c r="E62" s="15" t="s">
        <v>27</v>
      </c>
      <c r="F62" s="15" t="s">
        <v>74</v>
      </c>
      <c r="G62" s="25"/>
      <c r="H62" s="25"/>
      <c r="I62" s="25"/>
      <c r="J62" s="20"/>
      <c r="K62" s="20"/>
      <c r="L62" s="20"/>
      <c r="M62" s="20"/>
      <c r="N62" s="20"/>
      <c r="O62" s="22">
        <f t="shared" si="6"/>
        <v>0</v>
      </c>
      <c r="P62" s="23"/>
    </row>
    <row r="63" spans="1:18" ht="18.75" customHeight="1" thickBot="1" x14ac:dyDescent="0.3">
      <c r="A63" s="112">
        <f>SUM(A59:A62)</f>
        <v>12</v>
      </c>
      <c r="B63" s="241" t="s">
        <v>42</v>
      </c>
      <c r="C63" s="241"/>
      <c r="D63" s="241"/>
      <c r="E63" s="241"/>
      <c r="F63" s="241"/>
      <c r="G63" s="113">
        <f t="shared" ref="G63:J63" si="7">SUM(G59:G62)</f>
        <v>184</v>
      </c>
      <c r="H63" s="113">
        <f t="shared" si="7"/>
        <v>76</v>
      </c>
      <c r="I63" s="113">
        <f t="shared" si="7"/>
        <v>13</v>
      </c>
      <c r="J63" s="113">
        <f t="shared" si="7"/>
        <v>920000</v>
      </c>
      <c r="K63" s="113">
        <f>SUM(K59:K62)</f>
        <v>37800</v>
      </c>
      <c r="L63" s="113">
        <f t="shared" ref="L63:O63" si="8">SUM(L59:L62)</f>
        <v>118461.22</v>
      </c>
      <c r="M63" s="113">
        <f t="shared" si="8"/>
        <v>35984.9</v>
      </c>
      <c r="N63" s="113">
        <f t="shared" si="8"/>
        <v>341200</v>
      </c>
      <c r="O63" s="113">
        <f t="shared" si="8"/>
        <v>377184.9</v>
      </c>
      <c r="P63" s="23"/>
      <c r="Q63" s="26"/>
      <c r="R63" s="23"/>
    </row>
    <row r="64" spans="1:18" ht="15" customHeight="1" thickBot="1" x14ac:dyDescent="0.3">
      <c r="A64" s="227" t="s">
        <v>43</v>
      </c>
      <c r="B64" s="228"/>
      <c r="C64" s="228"/>
      <c r="D64" s="228"/>
      <c r="E64" s="228"/>
      <c r="F64" s="228"/>
      <c r="G64" s="228"/>
      <c r="H64" s="114"/>
      <c r="I64" s="114"/>
      <c r="J64" s="115"/>
      <c r="K64" s="115"/>
      <c r="L64" s="115"/>
      <c r="M64" s="116">
        <v>0</v>
      </c>
      <c r="N64" s="116">
        <f>N63*-0.1</f>
        <v>-34120</v>
      </c>
      <c r="O64" s="117">
        <f>N64</f>
        <v>-34120</v>
      </c>
    </row>
    <row r="65" spans="1:23" ht="17.25" customHeight="1" thickBot="1" x14ac:dyDescent="0.3">
      <c r="A65" s="229" t="s">
        <v>44</v>
      </c>
      <c r="B65" s="229"/>
      <c r="C65" s="229"/>
      <c r="D65" s="229"/>
      <c r="E65" s="229"/>
      <c r="F65" s="229"/>
      <c r="G65" s="229"/>
      <c r="H65" s="118"/>
      <c r="I65" s="118"/>
      <c r="J65" s="119"/>
      <c r="K65" s="119"/>
      <c r="L65" s="119"/>
      <c r="M65" s="116">
        <f>SUM(M63:M64)</f>
        <v>35984.9</v>
      </c>
      <c r="N65" s="116">
        <f>N63 +(N64)</f>
        <v>307080</v>
      </c>
      <c r="O65" s="116">
        <f>O64+O63</f>
        <v>343064.9</v>
      </c>
      <c r="P65" s="26"/>
      <c r="Q65" s="26"/>
    </row>
    <row r="66" spans="1:23" ht="17.25" customHeight="1" x14ac:dyDescent="0.25">
      <c r="A66" s="120"/>
      <c r="B66" s="120"/>
      <c r="C66" s="120"/>
      <c r="D66" s="120"/>
      <c r="E66" s="120"/>
      <c r="F66" s="120"/>
      <c r="G66" s="120"/>
      <c r="H66" s="121"/>
      <c r="I66" s="121"/>
      <c r="J66" s="122"/>
      <c r="K66" s="122"/>
      <c r="L66" s="122"/>
      <c r="M66" s="123"/>
      <c r="N66" s="123"/>
      <c r="O66" s="123"/>
      <c r="P66" s="124"/>
      <c r="Q66" s="125"/>
      <c r="R66" s="125"/>
      <c r="S66" s="125"/>
      <c r="T66" s="125"/>
      <c r="U66" s="125"/>
    </row>
    <row r="67" spans="1:23" ht="17.25" customHeight="1" x14ac:dyDescent="0.25">
      <c r="A67" s="120"/>
      <c r="B67" s="230" t="s">
        <v>79</v>
      </c>
      <c r="C67" s="230"/>
      <c r="D67" s="230"/>
      <c r="E67" s="230"/>
      <c r="F67" s="230"/>
      <c r="G67" s="230"/>
      <c r="H67" s="121"/>
      <c r="I67" s="232" t="s">
        <v>80</v>
      </c>
      <c r="J67" s="233"/>
      <c r="K67" s="233"/>
      <c r="L67" s="233"/>
      <c r="M67" s="233"/>
      <c r="N67" s="233"/>
      <c r="O67" s="123"/>
      <c r="P67" s="222" t="s">
        <v>81</v>
      </c>
      <c r="Q67" s="223"/>
      <c r="R67" s="223"/>
      <c r="S67" s="223"/>
      <c r="T67" s="223"/>
      <c r="U67" s="223"/>
    </row>
    <row r="68" spans="1:23" ht="17.25" customHeight="1" thickBot="1" x14ac:dyDescent="0.3">
      <c r="A68" s="103"/>
      <c r="B68" s="231"/>
      <c r="C68" s="231"/>
      <c r="D68" s="231"/>
      <c r="E68" s="231"/>
      <c r="F68" s="231"/>
      <c r="G68" s="231"/>
      <c r="H68" s="121"/>
      <c r="I68" s="121"/>
      <c r="J68" s="122"/>
      <c r="K68" s="122"/>
      <c r="L68" s="122"/>
      <c r="M68" s="123"/>
      <c r="N68" s="123"/>
      <c r="O68" s="123"/>
    </row>
    <row r="69" spans="1:23" ht="48" thickBot="1" x14ac:dyDescent="0.3">
      <c r="A69" s="234" t="s">
        <v>82</v>
      </c>
      <c r="B69" s="234"/>
      <c r="C69" s="234"/>
      <c r="D69" s="234" t="s">
        <v>83</v>
      </c>
      <c r="E69" s="234"/>
      <c r="F69" s="234" t="s">
        <v>84</v>
      </c>
      <c r="G69" s="234"/>
      <c r="H69" s="121"/>
      <c r="I69" s="126" t="s">
        <v>85</v>
      </c>
      <c r="J69" s="127" t="s">
        <v>86</v>
      </c>
      <c r="K69" s="128" t="s">
        <v>87</v>
      </c>
      <c r="L69" s="128" t="s">
        <v>88</v>
      </c>
      <c r="M69" s="129" t="s">
        <v>89</v>
      </c>
      <c r="N69" s="130" t="s">
        <v>57</v>
      </c>
      <c r="O69" s="123"/>
      <c r="P69" s="126" t="s">
        <v>85</v>
      </c>
      <c r="Q69" s="127" t="s">
        <v>86</v>
      </c>
      <c r="R69" s="128" t="s">
        <v>87</v>
      </c>
      <c r="S69" s="128" t="s">
        <v>88</v>
      </c>
      <c r="T69" s="129" t="s">
        <v>89</v>
      </c>
      <c r="U69" s="130" t="s">
        <v>57</v>
      </c>
    </row>
    <row r="70" spans="1:23" ht="27.75" customHeight="1" thickBot="1" x14ac:dyDescent="0.3">
      <c r="A70" s="220" t="s">
        <v>90</v>
      </c>
      <c r="B70" s="220"/>
      <c r="C70" s="220"/>
      <c r="D70" s="216">
        <v>1346109.1</v>
      </c>
      <c r="E70" s="216"/>
      <c r="F70" s="216">
        <f>N72</f>
        <v>884509.53600000008</v>
      </c>
      <c r="G70" s="216"/>
      <c r="H70" s="121"/>
      <c r="I70" s="131" t="s">
        <v>23</v>
      </c>
      <c r="J70" s="132">
        <f>'[1]ENERO 24'!J69+'[1]FEBRERO 24  (2)'!J71+'[1]MARZO 24 '!J71</f>
        <v>79575</v>
      </c>
      <c r="K70" s="132">
        <f>'[1]ENERO 24'!L49+'[1]FEBRERO 24  (2)'!L51+'[1]MARZO 24 '!L49</f>
        <v>18250</v>
      </c>
      <c r="L70" s="132">
        <f>L39</f>
        <v>139366.66999999998</v>
      </c>
      <c r="M70" s="133">
        <f>L63</f>
        <v>118461.22</v>
      </c>
      <c r="N70" s="134">
        <f>SUM(J70:M70)</f>
        <v>355652.89</v>
      </c>
      <c r="O70" s="135"/>
      <c r="P70" s="131" t="s">
        <v>23</v>
      </c>
      <c r="Q70" s="132">
        <v>75000</v>
      </c>
      <c r="R70" s="132">
        <v>26500</v>
      </c>
      <c r="S70" s="132">
        <v>200200</v>
      </c>
      <c r="T70" s="133">
        <v>100000</v>
      </c>
      <c r="U70" s="134">
        <f>SUM(Q70:T70)</f>
        <v>401700</v>
      </c>
    </row>
    <row r="71" spans="1:23" ht="20.100000000000001" customHeight="1" thickBot="1" x14ac:dyDescent="0.3">
      <c r="A71" s="220" t="s">
        <v>91</v>
      </c>
      <c r="B71" s="220"/>
      <c r="C71" s="220"/>
      <c r="D71" s="214">
        <f>U76</f>
        <v>8</v>
      </c>
      <c r="E71" s="215"/>
      <c r="F71" s="216">
        <f>'[1]ENERO 24'!F70+'[1]FEBRERO 24  (2)'!F72+'[1]MARZO 24 '!F72</f>
        <v>11</v>
      </c>
      <c r="G71" s="216"/>
      <c r="H71" s="136"/>
      <c r="I71" s="137" t="s">
        <v>92</v>
      </c>
      <c r="J71" s="138">
        <f>'[1]ENERO 24'!J70+'[1]FEBRERO 24  (2)'!J72+'[1]MARZO 24 '!J72</f>
        <v>26800</v>
      </c>
      <c r="K71" s="132">
        <f>'[1]ENERO 24'!K70+'[1]FEBRERO 24  (2)'!K72+'[1]MARZO 24 '!K72</f>
        <v>20300</v>
      </c>
      <c r="L71" s="132">
        <f>K39</f>
        <v>46900</v>
      </c>
      <c r="M71" s="139">
        <f>K63</f>
        <v>37800</v>
      </c>
      <c r="N71" s="140">
        <f t="shared" ref="N71:N73" si="9">SUM(J71:M71)</f>
        <v>131800</v>
      </c>
      <c r="O71" s="135"/>
      <c r="P71" s="137" t="s">
        <v>92</v>
      </c>
      <c r="Q71" s="138">
        <v>33000</v>
      </c>
      <c r="R71" s="132">
        <v>24000</v>
      </c>
      <c r="S71" s="138">
        <v>51800</v>
      </c>
      <c r="T71" s="139">
        <v>38500</v>
      </c>
      <c r="U71" s="140">
        <f t="shared" ref="U71:U73" si="10">SUM(Q71:T71)</f>
        <v>147300</v>
      </c>
    </row>
    <row r="72" spans="1:23" ht="31.5" customHeight="1" thickBot="1" x14ac:dyDescent="0.3">
      <c r="A72" s="224" t="s">
        <v>93</v>
      </c>
      <c r="B72" s="225"/>
      <c r="C72" s="226"/>
      <c r="D72" s="214">
        <f t="shared" ref="D72:D73" si="11">U77</f>
        <v>31</v>
      </c>
      <c r="E72" s="215"/>
      <c r="F72" s="214">
        <f>A63+A50+A39+A25</f>
        <v>35</v>
      </c>
      <c r="G72" s="214"/>
      <c r="H72" s="136"/>
      <c r="I72" s="141" t="s">
        <v>94</v>
      </c>
      <c r="J72" s="142">
        <f>O27</f>
        <v>261822.63600000003</v>
      </c>
      <c r="K72" s="142">
        <f>O52</f>
        <v>96810</v>
      </c>
      <c r="L72" s="143">
        <f>O41</f>
        <v>182812</v>
      </c>
      <c r="M72" s="144">
        <f>O65</f>
        <v>343064.9</v>
      </c>
      <c r="N72" s="145">
        <f t="shared" si="9"/>
        <v>884509.53600000008</v>
      </c>
      <c r="O72" s="135"/>
      <c r="P72" s="141" t="s">
        <v>94</v>
      </c>
      <c r="Q72" s="142">
        <v>371370</v>
      </c>
      <c r="R72" s="142">
        <v>157300</v>
      </c>
      <c r="S72" s="142">
        <v>153119.1</v>
      </c>
      <c r="T72" s="146">
        <v>664320</v>
      </c>
      <c r="U72" s="145">
        <f t="shared" si="10"/>
        <v>1346109.1</v>
      </c>
    </row>
    <row r="73" spans="1:23" ht="20.100000000000001" customHeight="1" thickBot="1" x14ac:dyDescent="0.3">
      <c r="A73" s="220" t="s">
        <v>95</v>
      </c>
      <c r="B73" s="220"/>
      <c r="C73" s="220"/>
      <c r="D73" s="214">
        <f t="shared" si="11"/>
        <v>275</v>
      </c>
      <c r="E73" s="215"/>
      <c r="F73" s="216">
        <f>'[1]ENERO 24'!F72+'[1]FEBRERO 24  (2)'!F74+'[1]MARZO 24 '!F74</f>
        <v>167</v>
      </c>
      <c r="G73" s="216"/>
      <c r="H73" s="147"/>
      <c r="I73" s="148" t="s">
        <v>57</v>
      </c>
      <c r="J73" s="149">
        <f>SUM(J70:J72)</f>
        <v>368197.63600000006</v>
      </c>
      <c r="K73" s="149">
        <f t="shared" ref="K73:M73" si="12">SUM(K70:K72)</f>
        <v>135360</v>
      </c>
      <c r="L73" s="149">
        <f t="shared" si="12"/>
        <v>369078.67</v>
      </c>
      <c r="M73" s="150">
        <f t="shared" si="12"/>
        <v>499326.12</v>
      </c>
      <c r="N73" s="151">
        <f t="shared" si="9"/>
        <v>1371962.426</v>
      </c>
      <c r="O73" s="104"/>
      <c r="P73" s="148" t="s">
        <v>57</v>
      </c>
      <c r="Q73" s="149">
        <f>SUM(Q70:Q72)</f>
        <v>479370</v>
      </c>
      <c r="R73" s="149">
        <f t="shared" ref="R73:T73" si="13">SUM(R70:R72)</f>
        <v>207800</v>
      </c>
      <c r="S73" s="149">
        <f t="shared" si="13"/>
        <v>405119.1</v>
      </c>
      <c r="T73" s="150">
        <f t="shared" si="13"/>
        <v>802820</v>
      </c>
      <c r="U73" s="151">
        <f t="shared" si="10"/>
        <v>1895109.1</v>
      </c>
    </row>
    <row r="74" spans="1:23" ht="20.100000000000001" customHeight="1" thickBot="1" x14ac:dyDescent="0.3">
      <c r="A74" s="220" t="s">
        <v>96</v>
      </c>
      <c r="B74" s="220"/>
      <c r="C74" s="220"/>
      <c r="D74" s="214">
        <v>377</v>
      </c>
      <c r="E74" s="215"/>
      <c r="F74" s="216">
        <f>'[1]ENERO 24'!F73+'[1]FEBRERO 24  (2)'!F75+'[1]MARZO 24 '!F75</f>
        <v>520</v>
      </c>
      <c r="G74" s="216"/>
      <c r="H74" s="103"/>
      <c r="I74" s="221" t="s">
        <v>97</v>
      </c>
      <c r="J74" s="221"/>
      <c r="K74" s="221"/>
      <c r="L74" s="221"/>
      <c r="M74" s="221"/>
      <c r="N74" s="221"/>
      <c r="O74" s="104"/>
      <c r="P74" s="222" t="s">
        <v>98</v>
      </c>
      <c r="Q74" s="223"/>
      <c r="R74" s="223"/>
      <c r="S74" s="223"/>
      <c r="T74" s="223"/>
      <c r="U74" s="223"/>
    </row>
    <row r="75" spans="1:23" ht="20.100000000000001" customHeight="1" thickBot="1" x14ac:dyDescent="0.3">
      <c r="A75" s="213" t="s">
        <v>99</v>
      </c>
      <c r="B75" s="213"/>
      <c r="C75" s="213"/>
      <c r="D75" s="214">
        <f t="shared" ref="D75" si="14">U80</f>
        <v>738610</v>
      </c>
      <c r="E75" s="215"/>
      <c r="F75" s="216">
        <f>'[1]ENERO 24'!F74+'[1]FEBRERO 24  (2)'!F76+'[1]MARZO 24 '!F76</f>
        <v>231276.9</v>
      </c>
      <c r="G75" s="216"/>
      <c r="H75" s="136"/>
      <c r="I75" s="152" t="s">
        <v>85</v>
      </c>
      <c r="J75" s="153" t="s">
        <v>86</v>
      </c>
      <c r="K75" s="154" t="s">
        <v>87</v>
      </c>
      <c r="L75" s="155" t="s">
        <v>88</v>
      </c>
      <c r="M75" s="156" t="s">
        <v>89</v>
      </c>
      <c r="N75" s="157" t="s">
        <v>57</v>
      </c>
      <c r="O75" s="104"/>
      <c r="P75" s="126" t="s">
        <v>85</v>
      </c>
      <c r="Q75" s="127" t="s">
        <v>86</v>
      </c>
      <c r="R75" s="128" t="s">
        <v>87</v>
      </c>
      <c r="S75" s="128" t="s">
        <v>88</v>
      </c>
      <c r="T75" s="129" t="s">
        <v>89</v>
      </c>
      <c r="U75" s="130" t="s">
        <v>57</v>
      </c>
    </row>
    <row r="76" spans="1:23" ht="20.100000000000001" customHeight="1" thickBot="1" x14ac:dyDescent="0.3">
      <c r="A76" s="213" t="s">
        <v>100</v>
      </c>
      <c r="B76" s="213"/>
      <c r="C76" s="213"/>
      <c r="D76" s="214">
        <f>'[2]ENERO-MARZO'!$F$92</f>
        <v>674999</v>
      </c>
      <c r="E76" s="215"/>
      <c r="F76" s="216">
        <f>N63+N50+N39+N25</f>
        <v>725814.04</v>
      </c>
      <c r="G76" s="216"/>
      <c r="H76" s="136"/>
      <c r="I76" s="131" t="s">
        <v>23</v>
      </c>
      <c r="J76" s="158">
        <f>J70/Q70</f>
        <v>1.0609999999999999</v>
      </c>
      <c r="K76" s="158">
        <f>K70/R70</f>
        <v>0.68867924528301883</v>
      </c>
      <c r="L76" s="158">
        <f>L70/S70</f>
        <v>0.69613721278721274</v>
      </c>
      <c r="M76" s="159">
        <f>M70/T70</f>
        <v>1.1846122000000001</v>
      </c>
      <c r="N76" s="160">
        <f>N70/U70</f>
        <v>0.88536940502862838</v>
      </c>
      <c r="O76" s="104"/>
      <c r="P76" s="161" t="s">
        <v>91</v>
      </c>
      <c r="Q76" s="162">
        <v>2</v>
      </c>
      <c r="R76" s="163">
        <v>1</v>
      </c>
      <c r="S76" s="163">
        <v>1</v>
      </c>
      <c r="T76" s="164">
        <v>4</v>
      </c>
      <c r="U76" s="165">
        <f>SUM(Q76:T76)</f>
        <v>8</v>
      </c>
    </row>
    <row r="77" spans="1:23" ht="20.100000000000001" customHeight="1" thickBot="1" x14ac:dyDescent="0.3">
      <c r="A77" s="213" t="s">
        <v>101</v>
      </c>
      <c r="B77" s="213"/>
      <c r="C77" s="213"/>
      <c r="D77" s="217">
        <v>-67499.899999999994</v>
      </c>
      <c r="E77" s="218"/>
      <c r="F77" s="219">
        <f>(N64+N51+N40+N26)</f>
        <v>-72581.40400000001</v>
      </c>
      <c r="G77" s="219"/>
      <c r="H77" s="136"/>
      <c r="I77" s="137" t="s">
        <v>92</v>
      </c>
      <c r="J77" s="158">
        <f t="shared" ref="J77:J78" si="15">J71/Q71</f>
        <v>0.81212121212121213</v>
      </c>
      <c r="K77" s="158">
        <f>K71/R71</f>
        <v>0.84583333333333333</v>
      </c>
      <c r="L77" s="158">
        <f t="shared" ref="L77:N78" si="16">L71/S71</f>
        <v>0.90540540540540537</v>
      </c>
      <c r="M77" s="159">
        <f t="shared" si="16"/>
        <v>0.98181818181818181</v>
      </c>
      <c r="N77" s="160">
        <f t="shared" si="16"/>
        <v>0.89477257298031232</v>
      </c>
      <c r="O77" s="104"/>
      <c r="P77" s="166" t="s">
        <v>102</v>
      </c>
      <c r="Q77" s="167">
        <v>4</v>
      </c>
      <c r="R77" s="163">
        <v>6</v>
      </c>
      <c r="S77" s="168">
        <v>14</v>
      </c>
      <c r="T77" s="169">
        <v>7</v>
      </c>
      <c r="U77" s="165">
        <f t="shared" ref="U77:U81" si="17">SUM(Q77:T77)</f>
        <v>31</v>
      </c>
    </row>
    <row r="78" spans="1:23" ht="20.100000000000001" customHeight="1" thickBot="1" x14ac:dyDescent="0.3">
      <c r="A78" s="207" t="s">
        <v>103</v>
      </c>
      <c r="B78" s="207"/>
      <c r="C78" s="207"/>
      <c r="D78" s="208">
        <f>SUM(D75:E77)</f>
        <v>1346109.1</v>
      </c>
      <c r="E78" s="208"/>
      <c r="F78" s="208">
        <f>SUM(F75:G77)</f>
        <v>884509.53600000008</v>
      </c>
      <c r="G78" s="208"/>
      <c r="H78" s="170"/>
      <c r="I78" s="141" t="s">
        <v>94</v>
      </c>
      <c r="J78" s="158">
        <f t="shared" si="15"/>
        <v>0.70501827288149288</v>
      </c>
      <c r="K78" s="158">
        <f>K72/R72</f>
        <v>0.61544818817546088</v>
      </c>
      <c r="L78" s="158">
        <f t="shared" si="16"/>
        <v>1.1939202881939615</v>
      </c>
      <c r="M78" s="159">
        <f t="shared" si="16"/>
        <v>0.51641513126204242</v>
      </c>
      <c r="N78" s="160">
        <f t="shared" si="16"/>
        <v>0.65708606828376692</v>
      </c>
      <c r="O78" s="104"/>
      <c r="P78" s="141" t="s">
        <v>104</v>
      </c>
      <c r="Q78" s="167">
        <v>40</v>
      </c>
      <c r="R78" s="163">
        <v>30</v>
      </c>
      <c r="S78" s="168">
        <v>30</v>
      </c>
      <c r="T78" s="169">
        <v>175</v>
      </c>
      <c r="U78" s="165">
        <f t="shared" si="17"/>
        <v>275</v>
      </c>
    </row>
    <row r="79" spans="1:23" ht="20.100000000000001" customHeight="1" thickBot="1" x14ac:dyDescent="0.3">
      <c r="A79" s="171"/>
      <c r="B79" s="171"/>
      <c r="C79" s="171"/>
      <c r="D79" s="171"/>
      <c r="E79" s="171"/>
      <c r="F79" s="171"/>
      <c r="G79" s="170"/>
      <c r="H79" s="170"/>
      <c r="I79" s="148" t="s">
        <v>57</v>
      </c>
      <c r="J79" s="172">
        <f>J73/Q73</f>
        <v>0.76808652189331839</v>
      </c>
      <c r="K79" s="172">
        <f>K73/R73</f>
        <v>0.65139557266602499</v>
      </c>
      <c r="L79" s="172">
        <f>L73/S73</f>
        <v>0.91103744553144994</v>
      </c>
      <c r="M79" s="173">
        <f>M73/T73</f>
        <v>0.6219652225903689</v>
      </c>
      <c r="N79" s="174">
        <f>N73/U73</f>
        <v>0.72394904652191261</v>
      </c>
      <c r="O79" s="171"/>
      <c r="P79" s="141" t="s">
        <v>105</v>
      </c>
      <c r="Q79" s="167">
        <v>48</v>
      </c>
      <c r="R79" s="163">
        <v>40</v>
      </c>
      <c r="S79" s="168">
        <v>217</v>
      </c>
      <c r="T79" s="169">
        <v>72</v>
      </c>
      <c r="U79" s="165">
        <f t="shared" si="17"/>
        <v>377</v>
      </c>
    </row>
    <row r="80" spans="1:23" x14ac:dyDescent="0.25">
      <c r="A80" s="171"/>
      <c r="B80" s="209"/>
      <c r="C80" s="209"/>
      <c r="D80" s="209"/>
      <c r="E80" s="176"/>
      <c r="F80" s="177"/>
      <c r="G80" s="176"/>
      <c r="I80" s="171"/>
      <c r="J80" s="171"/>
      <c r="K80" s="171"/>
      <c r="L80" s="171"/>
      <c r="M80" s="171"/>
      <c r="N80" s="171"/>
      <c r="O80" s="171"/>
      <c r="P80" s="141" t="s">
        <v>106</v>
      </c>
      <c r="Q80" s="178">
        <v>293610</v>
      </c>
      <c r="R80" s="163">
        <v>25000</v>
      </c>
      <c r="S80" s="168">
        <v>30000</v>
      </c>
      <c r="T80" s="139">
        <v>390000</v>
      </c>
      <c r="U80" s="165">
        <f t="shared" si="17"/>
        <v>738610</v>
      </c>
      <c r="W80" s="97"/>
    </row>
    <row r="81" spans="1:23" ht="15.75" thickBot="1" x14ac:dyDescent="0.3">
      <c r="A81" s="171"/>
      <c r="B81" s="179"/>
      <c r="C81" s="180"/>
      <c r="D81" s="180"/>
      <c r="E81" s="181"/>
      <c r="F81" s="180"/>
      <c r="G81" s="182"/>
      <c r="H81" s="180"/>
      <c r="I81" s="210" t="s">
        <v>107</v>
      </c>
      <c r="J81" s="210"/>
      <c r="K81" s="210"/>
      <c r="L81" s="210"/>
      <c r="M81" s="210"/>
      <c r="N81" s="210"/>
      <c r="O81" s="171"/>
      <c r="P81" s="141" t="s">
        <v>108</v>
      </c>
      <c r="Q81" s="183">
        <v>77760</v>
      </c>
      <c r="R81" s="142">
        <v>132300</v>
      </c>
      <c r="S81" s="142">
        <v>123119.1</v>
      </c>
      <c r="T81" s="146">
        <v>274320</v>
      </c>
      <c r="U81" s="165">
        <f t="shared" si="17"/>
        <v>607499.1</v>
      </c>
      <c r="W81" s="184"/>
    </row>
    <row r="82" spans="1:23" ht="32.25" thickBot="1" x14ac:dyDescent="0.3">
      <c r="A82" s="171"/>
      <c r="B82" s="179"/>
      <c r="C82" s="180"/>
      <c r="D82" s="180"/>
      <c r="E82" s="181"/>
      <c r="F82" s="180"/>
      <c r="G82" s="182"/>
      <c r="H82" s="180"/>
      <c r="I82" s="152" t="s">
        <v>85</v>
      </c>
      <c r="J82" s="153" t="s">
        <v>86</v>
      </c>
      <c r="K82" s="154" t="s">
        <v>87</v>
      </c>
      <c r="L82" s="154" t="s">
        <v>109</v>
      </c>
      <c r="M82" s="185" t="s">
        <v>89</v>
      </c>
      <c r="N82" s="157" t="s">
        <v>57</v>
      </c>
      <c r="O82" s="171"/>
      <c r="P82" s="148" t="s">
        <v>57</v>
      </c>
      <c r="Q82" s="186">
        <f>Q80+Q81</f>
        <v>371370</v>
      </c>
      <c r="R82" s="149">
        <f>R80+R81</f>
        <v>157300</v>
      </c>
      <c r="S82" s="149">
        <f t="shared" ref="S82:T82" si="18">S80+S81</f>
        <v>153119.1</v>
      </c>
      <c r="T82" s="149">
        <f t="shared" si="18"/>
        <v>664320</v>
      </c>
      <c r="U82" s="149">
        <f>SUM(Q82:T82)</f>
        <v>1346109.1</v>
      </c>
      <c r="W82" s="23"/>
    </row>
    <row r="83" spans="1:23" x14ac:dyDescent="0.25">
      <c r="A83" s="171"/>
      <c r="B83" s="211"/>
      <c r="C83" s="211"/>
      <c r="D83" s="211"/>
      <c r="E83" s="212"/>
      <c r="F83" s="212"/>
      <c r="G83" s="212"/>
      <c r="H83" s="189"/>
      <c r="I83" s="161" t="s">
        <v>91</v>
      </c>
      <c r="J83" s="190">
        <f>('[1]MARZO 24 '!A18+'[1]MARZO 24 '!A19+1)/Q76</f>
        <v>1.5</v>
      </c>
      <c r="K83" s="190" t="e">
        <f>0/0</f>
        <v>#DIV/0!</v>
      </c>
      <c r="L83" s="190">
        <f t="shared" ref="L83" si="19">0/S76</f>
        <v>0</v>
      </c>
      <c r="M83" s="159">
        <f>('[1]FEBRERO 24  (2)'!A60+'[1]MARZO 24 '!A58+'[1]MARZO 24 '!A60+'[1]MARZO 24 '!A61)/T76</f>
        <v>1</v>
      </c>
      <c r="N83" s="160">
        <f t="shared" ref="N83:N87" si="20">F71/D71</f>
        <v>1.375</v>
      </c>
      <c r="O83" s="171"/>
    </row>
    <row r="84" spans="1:23" x14ac:dyDescent="0.25">
      <c r="A84" s="171"/>
      <c r="B84" s="205"/>
      <c r="C84" s="205"/>
      <c r="D84" s="205"/>
      <c r="E84" s="206"/>
      <c r="F84" s="206"/>
      <c r="G84" s="206"/>
      <c r="H84" s="180"/>
      <c r="I84" s="166" t="s">
        <v>102</v>
      </c>
      <c r="J84" s="191">
        <f>A25/Q77</f>
        <v>1.75</v>
      </c>
      <c r="K84" s="190">
        <f>A50/R77</f>
        <v>1.1666666666666667</v>
      </c>
      <c r="L84" s="192">
        <f>A39/S77</f>
        <v>0.6428571428571429</v>
      </c>
      <c r="M84" s="193">
        <f>A63/T77</f>
        <v>1.7142857142857142</v>
      </c>
      <c r="N84" s="194">
        <f t="shared" si="20"/>
        <v>1.1290322580645162</v>
      </c>
      <c r="O84" s="171"/>
      <c r="Q84" s="26"/>
      <c r="U84" s="26"/>
    </row>
    <row r="85" spans="1:23" x14ac:dyDescent="0.25">
      <c r="A85" s="171"/>
      <c r="B85" s="171"/>
      <c r="C85" s="171"/>
      <c r="D85" s="171"/>
      <c r="E85" s="171"/>
      <c r="F85" s="171"/>
      <c r="G85" s="171"/>
      <c r="H85" s="171"/>
      <c r="I85" s="141" t="s">
        <v>104</v>
      </c>
      <c r="J85" s="191">
        <f>(H25+I25)/Q78</f>
        <v>0.55000000000000004</v>
      </c>
      <c r="K85" s="163">
        <f>(H50+I50)/R78</f>
        <v>0</v>
      </c>
      <c r="L85" s="191">
        <f>(H39+I39)/S78</f>
        <v>1.8666666666666667</v>
      </c>
      <c r="M85" s="193">
        <f>(H63+I63)/T78</f>
        <v>0.50857142857142856</v>
      </c>
      <c r="N85" s="195">
        <f t="shared" si="20"/>
        <v>0.6072727272727273</v>
      </c>
      <c r="O85" s="171"/>
    </row>
    <row r="86" spans="1:23" x14ac:dyDescent="0.25">
      <c r="A86" s="171"/>
      <c r="B86" s="171"/>
      <c r="C86" s="171"/>
      <c r="D86" s="171"/>
      <c r="E86" s="171"/>
      <c r="F86" s="171"/>
      <c r="G86" s="171"/>
      <c r="H86" s="171"/>
      <c r="I86" s="141" t="s">
        <v>105</v>
      </c>
      <c r="J86" s="191">
        <f>G25/Q79</f>
        <v>2.1666666666666665</v>
      </c>
      <c r="K86" s="190">
        <f>G50/R79</f>
        <v>1.4</v>
      </c>
      <c r="L86" s="191">
        <f>G39/S79</f>
        <v>0.47926267281105989</v>
      </c>
      <c r="M86" s="193">
        <f>G63/T79</f>
        <v>2.5555555555555554</v>
      </c>
      <c r="N86" s="196">
        <f t="shared" si="20"/>
        <v>1.3793103448275863</v>
      </c>
      <c r="O86" s="171"/>
    </row>
    <row r="87" spans="1:23" x14ac:dyDescent="0.25">
      <c r="A87" s="171"/>
      <c r="B87" s="175"/>
      <c r="C87" s="175"/>
      <c r="D87" s="175"/>
      <c r="E87" s="177"/>
      <c r="F87" s="177"/>
      <c r="G87" s="171"/>
      <c r="H87" s="171"/>
      <c r="I87" s="141" t="s">
        <v>106</v>
      </c>
      <c r="J87" s="191">
        <f>M25/Q80</f>
        <v>0.52876264432410336</v>
      </c>
      <c r="K87" s="190">
        <f>M50/R80</f>
        <v>7.0800000000000002E-2</v>
      </c>
      <c r="L87" s="191">
        <f>M39/S80</f>
        <v>1.2757333333333334</v>
      </c>
      <c r="M87" s="193">
        <f>M63/T80</f>
        <v>9.2268974358974368E-2</v>
      </c>
      <c r="N87" s="197">
        <f t="shared" si="20"/>
        <v>0.31312451767509242</v>
      </c>
      <c r="O87" s="171"/>
    </row>
    <row r="88" spans="1:23" x14ac:dyDescent="0.25">
      <c r="A88" s="171"/>
      <c r="B88" s="180"/>
      <c r="C88" s="180"/>
      <c r="D88" s="180"/>
      <c r="E88" s="181"/>
      <c r="F88" s="180"/>
      <c r="G88" s="171"/>
      <c r="H88" s="171"/>
      <c r="I88" s="141" t="s">
        <v>110</v>
      </c>
      <c r="J88" s="198">
        <f>N27/Q81</f>
        <v>1.3705328703703703</v>
      </c>
      <c r="K88" s="198">
        <f>N52/R81</f>
        <v>0.71836734693877546</v>
      </c>
      <c r="L88" s="198">
        <f>N41/S81</f>
        <v>1.1739851899502189</v>
      </c>
      <c r="M88" s="199">
        <f>N65/T81</f>
        <v>1.1194225721784776</v>
      </c>
      <c r="N88" s="200">
        <f>F76/D76</f>
        <v>1.0752816522691144</v>
      </c>
      <c r="O88" s="171"/>
    </row>
    <row r="89" spans="1:23" ht="15.75" thickBot="1" x14ac:dyDescent="0.3">
      <c r="A89" s="171"/>
      <c r="B89" s="180"/>
      <c r="C89" s="180"/>
      <c r="D89" s="180"/>
      <c r="E89" s="181"/>
      <c r="F89" s="180"/>
      <c r="G89" s="171"/>
      <c r="H89" s="171"/>
      <c r="I89" s="148" t="s">
        <v>57</v>
      </c>
      <c r="J89" s="201">
        <f>J72/Q72</f>
        <v>0.70501827288149288</v>
      </c>
      <c r="K89" s="201">
        <f>K72/R72</f>
        <v>0.61544818817546088</v>
      </c>
      <c r="L89" s="201">
        <f>L72/S72</f>
        <v>1.1939202881939615</v>
      </c>
      <c r="M89" s="202">
        <f>M72/T72</f>
        <v>0.51641513126204242</v>
      </c>
      <c r="N89" s="203">
        <f>N72/U72</f>
        <v>0.65708606828376692</v>
      </c>
      <c r="O89" s="171"/>
      <c r="P89" s="26"/>
    </row>
    <row r="90" spans="1:23" x14ac:dyDescent="0.25">
      <c r="A90" s="171"/>
      <c r="B90" s="180"/>
      <c r="C90" s="180"/>
      <c r="D90" s="180"/>
      <c r="E90" s="181"/>
      <c r="F90" s="180"/>
      <c r="G90" s="171"/>
      <c r="H90" s="171"/>
      <c r="I90" s="171"/>
      <c r="J90" s="171"/>
      <c r="K90" s="171"/>
      <c r="L90" s="171"/>
      <c r="M90" s="171"/>
      <c r="N90" s="171"/>
      <c r="O90" s="171"/>
    </row>
    <row r="91" spans="1:23" x14ac:dyDescent="0.25">
      <c r="A91" s="171"/>
      <c r="B91" s="180"/>
      <c r="C91" s="180"/>
      <c r="D91" s="180"/>
      <c r="E91" s="181"/>
      <c r="F91" s="180"/>
      <c r="G91" s="171"/>
      <c r="H91" s="171"/>
      <c r="I91" s="171"/>
      <c r="J91" s="171"/>
      <c r="K91" s="171"/>
      <c r="L91" s="171"/>
      <c r="M91" s="171"/>
      <c r="N91" s="171"/>
      <c r="O91" s="171"/>
    </row>
    <row r="92" spans="1:23" x14ac:dyDescent="0.25">
      <c r="A92" s="171"/>
      <c r="B92" s="187"/>
      <c r="C92" s="187"/>
      <c r="D92" s="187"/>
      <c r="E92" s="188"/>
      <c r="F92" s="188"/>
      <c r="G92" s="171"/>
      <c r="H92" s="171"/>
      <c r="I92" s="171"/>
      <c r="J92" s="171"/>
      <c r="K92" s="171"/>
      <c r="L92" s="171"/>
      <c r="M92" s="171"/>
      <c r="N92" s="171"/>
      <c r="O92" s="171"/>
    </row>
    <row r="93" spans="1:23" x14ac:dyDescent="0.25">
      <c r="A93" s="171"/>
      <c r="B93" s="180"/>
      <c r="C93" s="180"/>
      <c r="D93" s="180"/>
      <c r="E93" s="177"/>
      <c r="F93" s="177"/>
      <c r="G93" s="171"/>
      <c r="H93" s="171"/>
      <c r="I93" s="171"/>
      <c r="J93" s="171"/>
      <c r="K93" s="171"/>
      <c r="L93" s="171"/>
      <c r="M93" s="171"/>
      <c r="N93" s="171"/>
      <c r="O93" s="171"/>
    </row>
    <row r="94" spans="1:23" x14ac:dyDescent="0.25">
      <c r="A94" s="171"/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</row>
    <row r="95" spans="1:23" x14ac:dyDescent="0.25">
      <c r="A95" s="171"/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</row>
    <row r="96" spans="1:23" x14ac:dyDescent="0.25">
      <c r="A96" s="171"/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</row>
    <row r="97" spans="1:15" x14ac:dyDescent="0.25">
      <c r="A97" s="171"/>
      <c r="B97" s="171"/>
      <c r="C97" s="171"/>
      <c r="D97" s="171"/>
      <c r="E97" s="171"/>
      <c r="F97" s="171"/>
      <c r="G97" s="171"/>
      <c r="H97" s="171"/>
      <c r="I97" s="6"/>
      <c r="J97" s="6"/>
      <c r="K97" s="6"/>
      <c r="L97" s="6"/>
      <c r="M97" s="6"/>
      <c r="N97" s="6"/>
      <c r="O97" s="171"/>
    </row>
    <row r="98" spans="1:15" x14ac:dyDescent="0.25">
      <c r="A98" s="171"/>
      <c r="B98" s="171"/>
      <c r="C98" s="171"/>
      <c r="D98" s="171"/>
      <c r="E98" s="171"/>
      <c r="F98" s="171"/>
      <c r="G98" s="171"/>
      <c r="H98" s="171"/>
      <c r="I98" s="6"/>
      <c r="J98" s="6"/>
      <c r="K98" s="6"/>
      <c r="L98" s="6"/>
      <c r="M98" s="6"/>
      <c r="N98" s="6"/>
      <c r="O98" s="171"/>
    </row>
    <row r="99" spans="1:15" x14ac:dyDescent="0.25">
      <c r="A99" s="171"/>
      <c r="B99" s="171"/>
      <c r="C99" s="171"/>
      <c r="D99" s="171"/>
      <c r="E99" s="171"/>
      <c r="F99" s="171"/>
      <c r="G99" s="171"/>
      <c r="H99" s="171"/>
      <c r="I99" s="6"/>
      <c r="J99" s="6"/>
      <c r="K99" s="6"/>
      <c r="L99" s="6"/>
      <c r="M99" s="6"/>
      <c r="N99" s="6"/>
      <c r="O99" s="171"/>
    </row>
    <row r="100" spans="1:15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x14ac:dyDescent="0.25">
      <c r="A101" s="6"/>
      <c r="B101" s="171"/>
      <c r="C101" s="171"/>
      <c r="D101" s="171"/>
      <c r="E101" s="171"/>
      <c r="F101" s="171"/>
      <c r="G101" s="6"/>
      <c r="H101" s="6"/>
      <c r="I101" s="6"/>
      <c r="J101" s="6"/>
      <c r="K101" s="6"/>
      <c r="L101" s="6"/>
      <c r="M101" s="6"/>
      <c r="N101" s="6"/>
      <c r="O101" s="6"/>
    </row>
    <row r="102" spans="1:15" x14ac:dyDescent="0.25">
      <c r="A102" s="6"/>
      <c r="B102" s="175" t="s">
        <v>111</v>
      </c>
      <c r="C102" s="175"/>
      <c r="D102" s="175"/>
      <c r="E102" s="177" t="s">
        <v>112</v>
      </c>
      <c r="F102" s="177"/>
      <c r="G102" s="6"/>
      <c r="H102" s="6"/>
      <c r="I102" s="6"/>
      <c r="J102" s="6"/>
      <c r="K102" s="6"/>
      <c r="L102" s="6"/>
      <c r="M102" s="6"/>
      <c r="N102" s="6"/>
      <c r="O102" s="6"/>
    </row>
    <row r="103" spans="1:15" x14ac:dyDescent="0.25">
      <c r="A103" s="6"/>
      <c r="B103" s="180"/>
      <c r="C103" s="180"/>
      <c r="D103" s="180"/>
      <c r="E103" s="181"/>
      <c r="F103" s="180"/>
      <c r="G103" s="6"/>
      <c r="H103" s="6"/>
      <c r="I103" s="6"/>
      <c r="J103" s="6"/>
      <c r="K103" s="6"/>
      <c r="L103" s="6"/>
      <c r="M103" s="6"/>
      <c r="N103" s="6"/>
      <c r="O103" s="6"/>
    </row>
    <row r="104" spans="1:15" x14ac:dyDescent="0.25">
      <c r="A104" s="6"/>
      <c r="B104" s="180"/>
      <c r="C104" s="180"/>
      <c r="D104" s="180"/>
      <c r="E104" s="181"/>
      <c r="F104" s="180"/>
      <c r="G104" s="6"/>
      <c r="H104" s="6"/>
      <c r="I104" s="6"/>
      <c r="J104" s="6"/>
      <c r="K104" s="6"/>
      <c r="L104" s="6"/>
      <c r="M104" s="6"/>
      <c r="N104" s="6"/>
      <c r="O104" s="6"/>
    </row>
    <row r="105" spans="1:15" x14ac:dyDescent="0.25">
      <c r="A105" s="6"/>
      <c r="B105" s="180"/>
      <c r="C105" s="180"/>
      <c r="D105" s="180"/>
      <c r="E105" s="181"/>
      <c r="F105" s="180"/>
      <c r="G105" s="6"/>
      <c r="H105" s="6"/>
      <c r="I105" s="6"/>
      <c r="J105" s="6"/>
      <c r="K105" s="6"/>
      <c r="L105" s="6"/>
      <c r="M105" s="6"/>
      <c r="N105" s="6"/>
      <c r="O105" s="6"/>
    </row>
    <row r="106" spans="1:15" x14ac:dyDescent="0.25">
      <c r="A106" s="6"/>
      <c r="B106" s="180"/>
      <c r="C106" s="180"/>
      <c r="D106" s="180"/>
      <c r="E106" s="181"/>
      <c r="F106" s="180"/>
      <c r="G106" s="6"/>
      <c r="H106" s="6"/>
      <c r="I106" s="6"/>
      <c r="J106" s="6"/>
      <c r="K106" s="6"/>
      <c r="L106" s="6"/>
      <c r="M106" s="6"/>
      <c r="N106" s="6"/>
      <c r="O106" s="6"/>
    </row>
    <row r="107" spans="1:15" x14ac:dyDescent="0.25">
      <c r="A107" s="6"/>
      <c r="B107" s="187" t="s">
        <v>113</v>
      </c>
      <c r="C107" s="187"/>
      <c r="D107" s="187"/>
      <c r="E107" s="188" t="s">
        <v>114</v>
      </c>
      <c r="F107" s="188"/>
      <c r="G107" s="6"/>
      <c r="H107" s="6"/>
      <c r="I107" s="6"/>
      <c r="J107" s="6"/>
      <c r="K107" s="6"/>
      <c r="L107" s="6"/>
      <c r="M107" s="6"/>
      <c r="N107" s="6"/>
      <c r="O107" s="6"/>
    </row>
    <row r="108" spans="1:15" x14ac:dyDescent="0.25">
      <c r="A108" s="6"/>
      <c r="B108" s="180" t="s">
        <v>115</v>
      </c>
      <c r="C108" s="180"/>
      <c r="D108" s="180"/>
      <c r="E108" s="177" t="s">
        <v>116</v>
      </c>
      <c r="F108" s="177"/>
      <c r="G108" s="6"/>
      <c r="H108" s="6"/>
      <c r="I108" s="6"/>
      <c r="J108" s="6"/>
      <c r="K108" s="6"/>
      <c r="L108" s="6"/>
      <c r="M108" s="6"/>
      <c r="N108" s="6"/>
      <c r="O108" s="6"/>
    </row>
    <row r="109" spans="1:15" x14ac:dyDescent="0.25">
      <c r="A109" s="6"/>
      <c r="B109" s="171"/>
      <c r="C109" s="171"/>
      <c r="D109" s="171"/>
      <c r="E109" s="171"/>
      <c r="F109" s="171"/>
      <c r="G109" s="6"/>
      <c r="H109" s="6"/>
      <c r="I109" s="6"/>
      <c r="J109" s="6"/>
      <c r="K109" s="6"/>
      <c r="L109" s="6"/>
      <c r="M109" s="6"/>
      <c r="N109" s="6"/>
      <c r="O109" s="6"/>
    </row>
    <row r="110" spans="1:15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x14ac:dyDescent="0.25">
      <c r="A125" s="6"/>
      <c r="B125" s="6"/>
      <c r="C125" s="6"/>
      <c r="D125" s="6"/>
      <c r="E125" s="6"/>
      <c r="F125" s="6"/>
      <c r="G125" s="6"/>
      <c r="H125" s="6"/>
      <c r="I125" s="204"/>
      <c r="J125" s="204"/>
      <c r="K125" s="204"/>
      <c r="L125" s="204"/>
      <c r="M125" s="204"/>
      <c r="N125" s="204"/>
      <c r="O125" s="6"/>
    </row>
    <row r="126" spans="1:15" x14ac:dyDescent="0.25">
      <c r="A126" s="6"/>
      <c r="B126" s="6"/>
      <c r="C126" s="6"/>
      <c r="D126" s="6"/>
      <c r="E126" s="6"/>
      <c r="F126" s="6"/>
      <c r="G126" s="6"/>
      <c r="H126" s="6"/>
      <c r="I126" s="204"/>
      <c r="J126" s="204"/>
      <c r="K126" s="204"/>
      <c r="L126" s="204"/>
      <c r="M126" s="204"/>
      <c r="N126" s="204"/>
      <c r="O126" s="6"/>
    </row>
    <row r="127" spans="1:15" x14ac:dyDescent="0.25">
      <c r="A127" s="6"/>
      <c r="B127" s="6"/>
      <c r="C127" s="6"/>
      <c r="D127" s="6"/>
      <c r="E127" s="6"/>
      <c r="F127" s="6"/>
      <c r="G127" s="6"/>
      <c r="H127" s="6"/>
      <c r="I127" s="204"/>
      <c r="J127" s="204"/>
      <c r="K127" s="204"/>
      <c r="L127" s="204"/>
      <c r="M127" s="204"/>
      <c r="N127" s="204"/>
      <c r="O127" s="6"/>
    </row>
    <row r="128" spans="1:15" x14ac:dyDescent="0.25">
      <c r="A128" s="6"/>
      <c r="B128" s="6"/>
      <c r="C128" s="6"/>
      <c r="D128" s="6"/>
      <c r="E128" s="6"/>
      <c r="F128" s="6"/>
      <c r="G128" s="6"/>
      <c r="H128" s="6"/>
      <c r="I128" s="204"/>
      <c r="J128" s="204"/>
      <c r="K128" s="204"/>
      <c r="L128" s="204"/>
      <c r="M128" s="204"/>
      <c r="N128" s="204"/>
      <c r="O128" s="6"/>
    </row>
    <row r="129" spans="1:15" x14ac:dyDescent="0.25">
      <c r="A129" s="6"/>
      <c r="B129" s="6"/>
      <c r="C129" s="6"/>
      <c r="D129" s="6"/>
      <c r="E129" s="6"/>
      <c r="F129" s="6"/>
      <c r="G129" s="6"/>
      <c r="H129" s="6"/>
      <c r="O129" s="6"/>
    </row>
    <row r="130" spans="1:15" x14ac:dyDescent="0.25">
      <c r="A130" s="6"/>
      <c r="B130" s="6"/>
      <c r="C130" s="6"/>
      <c r="D130" s="6"/>
      <c r="E130" s="6"/>
      <c r="F130" s="6"/>
      <c r="G130" s="6"/>
      <c r="H130" s="6"/>
      <c r="O130" s="6"/>
    </row>
    <row r="131" spans="1:15" x14ac:dyDescent="0.25">
      <c r="A131" s="6"/>
      <c r="B131" s="6"/>
      <c r="C131" s="6"/>
      <c r="D131" s="6"/>
      <c r="E131" s="6"/>
      <c r="F131" s="6"/>
      <c r="G131" s="6"/>
      <c r="H131" s="6"/>
      <c r="O131" s="6"/>
    </row>
    <row r="132" spans="1:15" x14ac:dyDescent="0.25">
      <c r="A132" s="6"/>
      <c r="B132" s="6"/>
      <c r="C132" s="6"/>
      <c r="D132" s="6"/>
      <c r="E132" s="6"/>
      <c r="F132" s="6"/>
      <c r="G132" s="6"/>
      <c r="H132" s="6"/>
      <c r="O132" s="6"/>
    </row>
    <row r="133" spans="1:15" x14ac:dyDescent="0.25">
      <c r="A133" s="6"/>
      <c r="B133" s="6"/>
      <c r="C133" s="6"/>
      <c r="D133" s="6"/>
      <c r="E133" s="6"/>
      <c r="F133" s="6"/>
      <c r="G133" s="6"/>
      <c r="H133" s="6"/>
      <c r="O133" s="6"/>
    </row>
    <row r="134" spans="1:15" x14ac:dyDescent="0.25">
      <c r="A134" s="6"/>
      <c r="B134" s="6"/>
      <c r="C134" s="6"/>
      <c r="D134" s="6"/>
      <c r="E134" s="6"/>
      <c r="F134" s="6"/>
      <c r="G134" s="6"/>
      <c r="H134" s="6"/>
      <c r="O134" s="6"/>
    </row>
    <row r="135" spans="1:15" x14ac:dyDescent="0.25">
      <c r="A135" s="6"/>
      <c r="B135" s="6"/>
      <c r="C135" s="6"/>
      <c r="D135" s="6"/>
      <c r="E135" s="6"/>
      <c r="F135" s="6"/>
      <c r="G135" s="6"/>
      <c r="H135" s="6"/>
      <c r="O135" s="6"/>
    </row>
    <row r="136" spans="1:15" x14ac:dyDescent="0.25">
      <c r="A136" s="6"/>
      <c r="B136" s="6"/>
      <c r="C136" s="6"/>
      <c r="D136" s="6"/>
      <c r="E136" s="6"/>
      <c r="F136" s="6"/>
      <c r="G136" s="6"/>
      <c r="H136" s="6"/>
      <c r="O136" s="6"/>
    </row>
    <row r="137" spans="1:15" x14ac:dyDescent="0.25">
      <c r="A137" s="6"/>
      <c r="B137" s="6"/>
      <c r="C137" s="6"/>
      <c r="D137" s="6"/>
      <c r="E137" s="6"/>
      <c r="F137" s="6"/>
      <c r="G137" s="6"/>
      <c r="H137" s="6"/>
      <c r="O137" s="6"/>
    </row>
    <row r="138" spans="1:15" x14ac:dyDescent="0.25">
      <c r="A138" s="6"/>
      <c r="B138" s="6"/>
      <c r="C138" s="6"/>
      <c r="D138" s="6"/>
      <c r="E138" s="6"/>
      <c r="F138" s="6"/>
      <c r="G138" s="6"/>
      <c r="H138" s="6"/>
      <c r="O138" s="6"/>
    </row>
    <row r="139" spans="1:15" x14ac:dyDescent="0.25">
      <c r="A139" s="6"/>
      <c r="B139" s="6"/>
      <c r="C139" s="6"/>
      <c r="D139" s="6"/>
      <c r="E139" s="6"/>
      <c r="F139" s="6"/>
      <c r="G139" s="6"/>
      <c r="H139" s="6"/>
      <c r="O139" s="6"/>
    </row>
    <row r="140" spans="1:15" x14ac:dyDescent="0.25">
      <c r="A140" s="6"/>
      <c r="B140" s="6"/>
      <c r="C140" s="6"/>
      <c r="D140" s="6"/>
      <c r="E140" s="6"/>
      <c r="F140" s="6"/>
      <c r="G140" s="6"/>
      <c r="H140" s="6"/>
      <c r="O140" s="6"/>
    </row>
    <row r="141" spans="1:15" x14ac:dyDescent="0.25">
      <c r="A141" s="204"/>
      <c r="B141" s="204"/>
      <c r="C141" s="204"/>
      <c r="D141" s="204"/>
      <c r="E141" s="204"/>
      <c r="F141" s="204"/>
      <c r="G141" s="204"/>
      <c r="H141" s="204"/>
      <c r="O141" s="204"/>
    </row>
    <row r="142" spans="1:15" x14ac:dyDescent="0.25">
      <c r="A142" s="204"/>
      <c r="B142" s="204"/>
      <c r="C142" s="204"/>
      <c r="D142" s="204"/>
      <c r="E142" s="204"/>
      <c r="F142" s="204"/>
      <c r="G142" s="204"/>
      <c r="H142" s="204"/>
      <c r="O142" s="204"/>
    </row>
    <row r="143" spans="1:15" x14ac:dyDescent="0.25">
      <c r="A143" s="204"/>
      <c r="B143" s="204"/>
      <c r="C143" s="204"/>
      <c r="D143" s="204"/>
      <c r="E143" s="204"/>
      <c r="F143" s="204"/>
      <c r="G143" s="204"/>
      <c r="H143" s="204"/>
      <c r="O143" s="204"/>
    </row>
    <row r="144" spans="1:15" x14ac:dyDescent="0.25">
      <c r="A144" s="204"/>
      <c r="B144" s="204"/>
      <c r="C144" s="204"/>
      <c r="D144" s="204"/>
      <c r="E144" s="204"/>
      <c r="F144" s="204"/>
      <c r="G144" s="204"/>
      <c r="H144" s="204"/>
      <c r="O144" s="204"/>
    </row>
  </sheetData>
  <mergeCells count="113">
    <mergeCell ref="A1:O1"/>
    <mergeCell ref="A3:O3"/>
    <mergeCell ref="A4:O4"/>
    <mergeCell ref="A6:O6"/>
    <mergeCell ref="A8:N9"/>
    <mergeCell ref="A11:N11"/>
    <mergeCell ref="N15:N17"/>
    <mergeCell ref="O15:O17"/>
    <mergeCell ref="I16:I17"/>
    <mergeCell ref="B25:F25"/>
    <mergeCell ref="A26:G26"/>
    <mergeCell ref="A27:G27"/>
    <mergeCell ref="A14:O14"/>
    <mergeCell ref="A15:A17"/>
    <mergeCell ref="B15:C16"/>
    <mergeCell ref="D15:D17"/>
    <mergeCell ref="E15:E17"/>
    <mergeCell ref="F15:F17"/>
    <mergeCell ref="G15:G17"/>
    <mergeCell ref="H15:I15"/>
    <mergeCell ref="J15:J17"/>
    <mergeCell ref="M15:M17"/>
    <mergeCell ref="N30:N32"/>
    <mergeCell ref="O30:O32"/>
    <mergeCell ref="H31:H32"/>
    <mergeCell ref="I31:I32"/>
    <mergeCell ref="B39:F39"/>
    <mergeCell ref="A40:G40"/>
    <mergeCell ref="A29:M29"/>
    <mergeCell ref="A30:A32"/>
    <mergeCell ref="B30:C31"/>
    <mergeCell ref="D30:D32"/>
    <mergeCell ref="E30:E32"/>
    <mergeCell ref="F30:F32"/>
    <mergeCell ref="G30:G32"/>
    <mergeCell ref="H30:I30"/>
    <mergeCell ref="J30:J32"/>
    <mergeCell ref="M30:M32"/>
    <mergeCell ref="M44:M46"/>
    <mergeCell ref="N44:N46"/>
    <mergeCell ref="O44:O46"/>
    <mergeCell ref="H45:H46"/>
    <mergeCell ref="I45:I46"/>
    <mergeCell ref="A51:G51"/>
    <mergeCell ref="A41:G41"/>
    <mergeCell ref="A43:M43"/>
    <mergeCell ref="A44:A46"/>
    <mergeCell ref="B44:C45"/>
    <mergeCell ref="D44:D46"/>
    <mergeCell ref="E44:E46"/>
    <mergeCell ref="F44:F46"/>
    <mergeCell ref="G44:G46"/>
    <mergeCell ref="H44:I44"/>
    <mergeCell ref="J44:J46"/>
    <mergeCell ref="A52:G52"/>
    <mergeCell ref="A55:O55"/>
    <mergeCell ref="A56:A58"/>
    <mergeCell ref="B56:C57"/>
    <mergeCell ref="D56:D58"/>
    <mergeCell ref="E56:E58"/>
    <mergeCell ref="F56:F58"/>
    <mergeCell ref="G56:G58"/>
    <mergeCell ref="H56:I56"/>
    <mergeCell ref="J56:J58"/>
    <mergeCell ref="I67:N67"/>
    <mergeCell ref="P67:U67"/>
    <mergeCell ref="A69:C69"/>
    <mergeCell ref="D69:E69"/>
    <mergeCell ref="F69:G69"/>
    <mergeCell ref="M56:M58"/>
    <mergeCell ref="N56:N58"/>
    <mergeCell ref="O56:O58"/>
    <mergeCell ref="H57:H58"/>
    <mergeCell ref="I57:I58"/>
    <mergeCell ref="B63:F63"/>
    <mergeCell ref="A70:C70"/>
    <mergeCell ref="D70:E70"/>
    <mergeCell ref="F70:G70"/>
    <mergeCell ref="A71:C71"/>
    <mergeCell ref="D71:E71"/>
    <mergeCell ref="F71:G71"/>
    <mergeCell ref="A64:G64"/>
    <mergeCell ref="A65:G65"/>
    <mergeCell ref="B67:G68"/>
    <mergeCell ref="I74:N74"/>
    <mergeCell ref="P74:U74"/>
    <mergeCell ref="A75:C75"/>
    <mergeCell ref="D75:E75"/>
    <mergeCell ref="F75:G75"/>
    <mergeCell ref="A72:C72"/>
    <mergeCell ref="D72:E72"/>
    <mergeCell ref="F72:G72"/>
    <mergeCell ref="A73:C73"/>
    <mergeCell ref="D73:E73"/>
    <mergeCell ref="F73:G73"/>
    <mergeCell ref="A76:C76"/>
    <mergeCell ref="D76:E76"/>
    <mergeCell ref="F76:G76"/>
    <mergeCell ref="A77:C77"/>
    <mergeCell ref="D77:E77"/>
    <mergeCell ref="F77:G77"/>
    <mergeCell ref="A74:C74"/>
    <mergeCell ref="D74:E74"/>
    <mergeCell ref="F74:G74"/>
    <mergeCell ref="B84:D84"/>
    <mergeCell ref="E84:G84"/>
    <mergeCell ref="A78:C78"/>
    <mergeCell ref="D78:E78"/>
    <mergeCell ref="F78:G78"/>
    <mergeCell ref="B80:D80"/>
    <mergeCell ref="I81:N81"/>
    <mergeCell ref="B83:D83"/>
    <mergeCell ref="E83:G83"/>
  </mergeCells>
  <conditionalFormatting sqref="J70:M72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{E6BB211C-AED5-4F26-BBDA-40DE9554A5E2}</x14:id>
        </ext>
      </extLst>
    </cfRule>
  </conditionalFormatting>
  <conditionalFormatting sqref="J76:M78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{84F6F4E2-BF82-41C2-A6DA-8899D7755DEA}</x14:id>
        </ext>
      </extLst>
    </cfRule>
  </conditionalFormatting>
  <conditionalFormatting sqref="J83:M88">
    <cfRule type="dataBar" priority="1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{B7CE45AF-7F21-4B21-A375-9D4268182123}</x14:id>
        </ext>
      </extLst>
    </cfRule>
  </conditionalFormatting>
  <conditionalFormatting sqref="J70:N72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{22B3CB26-35B4-4465-9064-1EDC965EA8A6}</x14:id>
        </ext>
      </extLst>
    </cfRule>
    <cfRule type="colorScale" priority="7">
      <colorScale>
        <cfvo type="min"/>
        <cfvo type="max"/>
        <color rgb="FFFCFCFF"/>
        <color rgb="FF63BE7B"/>
      </colorScale>
    </cfRule>
    <cfRule type="top10" dxfId="0" priority="8" rank="5"/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83:N88">
    <cfRule type="colorScale" priority="6">
      <colorScale>
        <cfvo type="min"/>
        <cfvo type="max"/>
        <color rgb="FFFCFCFF"/>
        <color rgb="FF63BE7B"/>
      </colorScale>
    </cfRule>
  </conditionalFormatting>
  <conditionalFormatting sqref="K71">
    <cfRule type="dataBar" priority="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{DC052C52-BBC4-43D1-884B-22BC2CC85D63}</x14:id>
        </ext>
      </extLst>
    </cfRule>
  </conditionalFormatting>
  <conditionalFormatting sqref="Q70:T72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{59C0E61C-D94B-4D3A-A0C2-6B42FD55D288}</x14:id>
        </ext>
      </extLst>
    </cfRule>
  </conditionalFormatting>
  <conditionalFormatting sqref="Q76:T81 W81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{ECAEC47C-629F-457A-A678-C3A579571463}</x14:id>
        </ext>
      </extLst>
    </cfRule>
  </conditionalFormatting>
  <conditionalFormatting sqref="Q82:U8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6BB211C-AED5-4F26-BBDA-40DE9554A5E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J70:M72</xm:sqref>
        </x14:conditionalFormatting>
        <x14:conditionalFormatting xmlns:xm="http://schemas.microsoft.com/office/excel/2006/main">
          <x14:cfRule type="dataBar" id="{84F6F4E2-BF82-41C2-A6DA-8899D7755DE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J76:M78</xm:sqref>
        </x14:conditionalFormatting>
        <x14:conditionalFormatting xmlns:xm="http://schemas.microsoft.com/office/excel/2006/main">
          <x14:cfRule type="dataBar" id="{B7CE45AF-7F21-4B21-A375-9D426818212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J83:M88</xm:sqref>
        </x14:conditionalFormatting>
        <x14:conditionalFormatting xmlns:xm="http://schemas.microsoft.com/office/excel/2006/main">
          <x14:cfRule type="dataBar" id="{22B3CB26-35B4-4465-9064-1EDC965EA8A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J70:N72</xm:sqref>
        </x14:conditionalFormatting>
        <x14:conditionalFormatting xmlns:xm="http://schemas.microsoft.com/office/excel/2006/main">
          <x14:cfRule type="dataBar" id="{DC052C52-BBC4-43D1-884B-22BC2CC85D6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K71</xm:sqref>
        </x14:conditionalFormatting>
        <x14:conditionalFormatting xmlns:xm="http://schemas.microsoft.com/office/excel/2006/main">
          <x14:cfRule type="dataBar" id="{59C0E61C-D94B-4D3A-A0C2-6B42FD55D28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Q70:T72</xm:sqref>
        </x14:conditionalFormatting>
        <x14:conditionalFormatting xmlns:xm="http://schemas.microsoft.com/office/excel/2006/main">
          <x14:cfRule type="dataBar" id="{ECAEC47C-629F-457A-A678-C3A57957146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Q76:T81 W81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Terina Feliz</dc:creator>
  <cp:lastModifiedBy>Luis Peña</cp:lastModifiedBy>
  <dcterms:created xsi:type="dcterms:W3CDTF">2024-04-11T19:04:31Z</dcterms:created>
  <dcterms:modified xsi:type="dcterms:W3CDTF">2024-04-22T19:14:03Z</dcterms:modified>
</cp:coreProperties>
</file>