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 2019 CARMEN\PARA JULIA TRANSPARENCIA\ENERO 2019\"/>
    </mc:Choice>
  </mc:AlternateContent>
  <xr:revisionPtr revIDLastSave="0" documentId="13_ncr:1_{ED3BCECF-684E-46D2-8214-0C613C144C0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NERO-MARZO 2019" sheetId="8" r:id="rId1"/>
    <sheet name="ENERO" sheetId="11" r:id="rId2"/>
    <sheet name="FEBRERO" sheetId="12" r:id="rId3"/>
    <sheet name="MARZO" sheetId="13" r:id="rId4"/>
  </sheets>
  <definedNames>
    <definedName name="_xlnm.Print_Area" localSheetId="0">'ENERO-MARZO 2019'!$A$1:$N$107</definedName>
    <definedName name="_xlnm.Print_Titles" localSheetId="0">'ENERO-MARZO 2019'!$22:$28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3" l="1"/>
  <c r="F36" i="13"/>
  <c r="F35" i="13"/>
  <c r="F37" i="13" s="1"/>
  <c r="F34" i="13"/>
  <c r="F32" i="13"/>
  <c r="F31" i="13"/>
  <c r="F30" i="13"/>
  <c r="F29" i="13"/>
  <c r="F28" i="13"/>
  <c r="F27" i="13"/>
  <c r="D37" i="13"/>
  <c r="D33" i="13"/>
  <c r="D34" i="13" s="1"/>
  <c r="D32" i="13"/>
  <c r="D30" i="13"/>
  <c r="D29" i="13"/>
  <c r="N22" i="13"/>
  <c r="M22" i="13"/>
  <c r="M24" i="13" s="1"/>
  <c r="L22" i="13"/>
  <c r="K23" i="13"/>
  <c r="K22" i="13"/>
  <c r="J22" i="13"/>
  <c r="G22" i="13"/>
  <c r="H22" i="13"/>
  <c r="I22" i="13"/>
  <c r="A22" i="13"/>
  <c r="N21" i="13"/>
  <c r="K21" i="13"/>
  <c r="J21" i="13"/>
  <c r="N20" i="13"/>
  <c r="K20" i="13"/>
  <c r="J20" i="13"/>
  <c r="N19" i="13"/>
  <c r="K19" i="13"/>
  <c r="J19" i="13"/>
  <c r="N18" i="13"/>
  <c r="K18" i="13"/>
  <c r="J18" i="13"/>
  <c r="N17" i="13"/>
  <c r="K17" i="13"/>
  <c r="J17" i="13"/>
  <c r="A73" i="8"/>
  <c r="G73" i="8"/>
  <c r="H73" i="8"/>
  <c r="I73" i="8"/>
  <c r="L73" i="8"/>
  <c r="M73" i="8"/>
  <c r="M75" i="8" s="1"/>
  <c r="J81" i="8"/>
  <c r="K81" i="8"/>
  <c r="N81" i="8"/>
  <c r="J82" i="8"/>
  <c r="K82" i="8"/>
  <c r="N82" i="8"/>
  <c r="J83" i="8"/>
  <c r="K83" i="8"/>
  <c r="N83" i="8"/>
  <c r="J84" i="8"/>
  <c r="K84" i="8"/>
  <c r="N84" i="8"/>
  <c r="J85" i="8"/>
  <c r="K85" i="8"/>
  <c r="N85" i="8"/>
  <c r="N15" i="13"/>
  <c r="K15" i="13"/>
  <c r="J15" i="13"/>
  <c r="N14" i="13"/>
  <c r="K14" i="13"/>
  <c r="J14" i="13"/>
  <c r="N13" i="13"/>
  <c r="K13" i="13"/>
  <c r="J13" i="13"/>
  <c r="L14" i="12"/>
  <c r="L15" i="12"/>
  <c r="L16" i="12"/>
  <c r="L17" i="12"/>
  <c r="N17" i="12" s="1"/>
  <c r="L13" i="12"/>
  <c r="N35" i="8"/>
  <c r="N14" i="12"/>
  <c r="N15" i="12"/>
  <c r="N16" i="12"/>
  <c r="M20" i="12"/>
  <c r="F34" i="12"/>
  <c r="F29" i="12"/>
  <c r="F28" i="12"/>
  <c r="F27" i="12"/>
  <c r="F26" i="12"/>
  <c r="F25" i="12"/>
  <c r="D35" i="12"/>
  <c r="D28" i="12"/>
  <c r="D31" i="12"/>
  <c r="D32" i="12" s="1"/>
  <c r="D30" i="12"/>
  <c r="D27" i="12"/>
  <c r="M18" i="12"/>
  <c r="H18" i="12"/>
  <c r="I18" i="12"/>
  <c r="G18" i="12"/>
  <c r="A18" i="12"/>
  <c r="F31" i="11"/>
  <c r="F29" i="11"/>
  <c r="F28" i="11"/>
  <c r="F27" i="11"/>
  <c r="F26" i="11"/>
  <c r="F25" i="11"/>
  <c r="F24" i="11"/>
  <c r="F23" i="11"/>
  <c r="F22" i="11"/>
  <c r="F21" i="11"/>
  <c r="A16" i="11"/>
  <c r="E31" i="11"/>
  <c r="E27" i="11"/>
  <c r="E28" i="11" s="1"/>
  <c r="E26" i="11"/>
  <c r="E23" i="11"/>
  <c r="E24" i="11" s="1"/>
  <c r="N18" i="11"/>
  <c r="K17" i="11"/>
  <c r="J16" i="11"/>
  <c r="K16" i="11"/>
  <c r="L16" i="11"/>
  <c r="M16" i="11"/>
  <c r="N16" i="11"/>
  <c r="H16" i="11"/>
  <c r="I16" i="11"/>
  <c r="G16" i="11"/>
  <c r="N15" i="11"/>
  <c r="K15" i="11"/>
  <c r="J15" i="11"/>
  <c r="N14" i="11"/>
  <c r="K14" i="11"/>
  <c r="J14" i="11"/>
  <c r="N13" i="11"/>
  <c r="K13" i="11"/>
  <c r="J13" i="11"/>
  <c r="K24" i="13"/>
  <c r="L23" i="13" l="1"/>
  <c r="N23" i="13" s="1"/>
  <c r="N24" i="13" s="1"/>
  <c r="P35" i="8"/>
  <c r="L24" i="13" l="1"/>
  <c r="M18" i="11"/>
  <c r="K18" i="11" l="1"/>
  <c r="L17" i="11"/>
  <c r="O83" i="8"/>
  <c r="L18" i="11" l="1"/>
  <c r="N17" i="11"/>
  <c r="G37" i="8"/>
  <c r="G50" i="8"/>
  <c r="G60" i="8"/>
  <c r="G87" i="8"/>
  <c r="E101" i="8" l="1"/>
  <c r="D99" i="8"/>
  <c r="D100" i="8" s="1"/>
  <c r="A37" i="8"/>
  <c r="N36" i="8"/>
  <c r="K36" i="8"/>
  <c r="J36" i="8"/>
  <c r="H37" i="8"/>
  <c r="I37" i="8"/>
  <c r="L37" i="8"/>
  <c r="M37" i="8"/>
  <c r="A87" i="8"/>
  <c r="D102" i="8"/>
  <c r="D103" i="8"/>
  <c r="K47" i="8"/>
  <c r="A50" i="8"/>
  <c r="N86" i="8"/>
  <c r="J86" i="8"/>
  <c r="K86" i="8"/>
  <c r="L50" i="8" l="1"/>
  <c r="M50" i="8"/>
  <c r="N69" i="8"/>
  <c r="N68" i="8"/>
  <c r="N47" i="8"/>
  <c r="N48" i="8"/>
  <c r="J47" i="8"/>
  <c r="N70" i="8"/>
  <c r="J69" i="8"/>
  <c r="K69" i="8"/>
  <c r="K68" i="8"/>
  <c r="J68" i="8"/>
  <c r="J70" i="8"/>
  <c r="K70" i="8"/>
  <c r="H87" i="8"/>
  <c r="I87" i="8"/>
  <c r="H50" i="8"/>
  <c r="I50" i="8"/>
  <c r="D107" i="8" l="1"/>
  <c r="D104" i="8"/>
  <c r="L87" i="8"/>
  <c r="M87" i="8"/>
  <c r="M89" i="8" s="1"/>
  <c r="J49" i="8"/>
  <c r="J48" i="8"/>
  <c r="N49" i="8"/>
  <c r="N50" i="8" s="1"/>
  <c r="M52" i="8"/>
  <c r="K49" i="8"/>
  <c r="K48" i="8"/>
  <c r="J71" i="8"/>
  <c r="J73" i="8" s="1"/>
  <c r="N71" i="8"/>
  <c r="N73" i="8" s="1"/>
  <c r="K71" i="8"/>
  <c r="K73" i="8" s="1"/>
  <c r="M60" i="8"/>
  <c r="M62" i="8" s="1"/>
  <c r="N37" i="8"/>
  <c r="M39" i="8"/>
  <c r="K35" i="8"/>
  <c r="K37" i="8" s="1"/>
  <c r="J35" i="8"/>
  <c r="J37" i="8" s="1"/>
  <c r="K74" i="8" l="1"/>
  <c r="K75" i="8" s="1"/>
  <c r="L74" i="8"/>
  <c r="N87" i="8"/>
  <c r="E106" i="8"/>
  <c r="J50" i="8"/>
  <c r="K50" i="8"/>
  <c r="K87" i="8"/>
  <c r="J87" i="8"/>
  <c r="A60" i="8"/>
  <c r="N74" i="8" l="1"/>
  <c r="L75" i="8"/>
  <c r="N75" i="8" s="1"/>
  <c r="E97" i="8"/>
  <c r="L51" i="8"/>
  <c r="N51" i="8" s="1"/>
  <c r="N52" i="8" s="1"/>
  <c r="K51" i="8"/>
  <c r="K52" i="8" s="1"/>
  <c r="L38" i="8"/>
  <c r="N38" i="8" s="1"/>
  <c r="N39" i="8" s="1"/>
  <c r="K38" i="8"/>
  <c r="K39" i="8" s="1"/>
  <c r="L88" i="8"/>
  <c r="L89" i="8" s="1"/>
  <c r="K88" i="8"/>
  <c r="K89" i="8" s="1"/>
  <c r="L52" i="8" l="1"/>
  <c r="L39" i="8"/>
  <c r="N88" i="8"/>
  <c r="N89" i="8" s="1"/>
  <c r="I60" i="8" l="1"/>
  <c r="H60" i="8"/>
  <c r="E98" i="8" l="1"/>
  <c r="E99" i="8"/>
  <c r="E100" i="8" l="1"/>
  <c r="N59" i="8"/>
  <c r="L60" i="8"/>
  <c r="E105" i="8" s="1"/>
  <c r="J59" i="8"/>
  <c r="J60" i="8" s="1"/>
  <c r="E102" i="8" s="1"/>
  <c r="K59" i="8"/>
  <c r="K60" i="8" s="1"/>
  <c r="K61" i="8" l="1"/>
  <c r="K62" i="8" s="1"/>
  <c r="E103" i="8"/>
  <c r="E104" i="8" s="1"/>
  <c r="L61" i="8"/>
  <c r="N60" i="8"/>
  <c r="L62" i="8" l="1"/>
  <c r="N61" i="8"/>
  <c r="N62" i="8" s="1"/>
  <c r="E107" i="8" s="1"/>
  <c r="L18" i="12"/>
  <c r="M22" i="12" s="1"/>
  <c r="N13" i="12"/>
  <c r="N18" i="12" s="1"/>
  <c r="K18" i="12"/>
  <c r="J18" i="12"/>
  <c r="F30" i="12" s="1"/>
  <c r="K19" i="12" l="1"/>
  <c r="F32" i="12" s="1"/>
  <c r="F31" i="12"/>
  <c r="L19" i="12"/>
  <c r="K20" i="12" l="1"/>
  <c r="N19" i="12"/>
  <c r="N20" i="12" s="1"/>
  <c r="L20" i="12"/>
  <c r="F33" i="12"/>
  <c r="F35" i="12" s="1"/>
</calcChain>
</file>

<file path=xl/sharedStrings.xml><?xml version="1.0" encoding="utf-8"?>
<sst xmlns="http://schemas.openxmlformats.org/spreadsheetml/2006/main" count="422" uniqueCount="115">
  <si>
    <t>DIRECCIÓN EJECUTIVA</t>
  </si>
  <si>
    <t>PROGRAMACIÓN  DE ACTIVIDADES  AGROPECUARIAS Y FORESTALES</t>
  </si>
  <si>
    <t>COORDINADOR  CONIAF</t>
  </si>
  <si>
    <t>FECHA</t>
  </si>
  <si>
    <t>LUGAR</t>
  </si>
  <si>
    <t>BENEFICIARIOS</t>
  </si>
  <si>
    <t>NOMBRE DE LA ACTIVIDAD</t>
  </si>
  <si>
    <t>TECNICOS</t>
  </si>
  <si>
    <t>Legislación  ISR (10% sobre costo  facilitadores)</t>
  </si>
  <si>
    <t>José Cepeda</t>
  </si>
  <si>
    <t>DEPARTAMENTO DE  PROTECCION AL MEDIO AMBIENTE Y RECURSOS NATURALES</t>
  </si>
  <si>
    <t>DEPARTAMENTO DE PRODUCCIÓN ANIMAL</t>
  </si>
  <si>
    <t>ACTIVIDADES</t>
  </si>
  <si>
    <t xml:space="preserve">COSTO LOGÍSTICO         (RD$) </t>
  </si>
  <si>
    <t xml:space="preserve">COSTO FACILITADORES                 (RD$) </t>
  </si>
  <si>
    <t xml:space="preserve"> FACILITADORES</t>
  </si>
  <si>
    <t>SUB-TOTAL</t>
  </si>
  <si>
    <t xml:space="preserve">TOTAL </t>
  </si>
  <si>
    <t>Barahona</t>
  </si>
  <si>
    <t xml:space="preserve">Victor Payano y Eymi De Jesus </t>
  </si>
  <si>
    <t>San Juan</t>
  </si>
  <si>
    <t>DEPARTAMENTO DE CIENCIAS MODERNAS</t>
  </si>
  <si>
    <t>Maldané Cuello y Henry Guerrero</t>
  </si>
  <si>
    <t xml:space="preserve"> </t>
  </si>
  <si>
    <t>HORAS CAPACITACIÓN</t>
  </si>
  <si>
    <t xml:space="preserve">DEPARTAMENTO AGRICULTURA COMPETITIVA           </t>
  </si>
  <si>
    <t>DEPARTAMENTO DE PLANIFICACIÓN  Y  DESARROLLO</t>
  </si>
  <si>
    <t>Victor Payano y Eymi De Jesús</t>
  </si>
  <si>
    <t>TRIMESTRE:  ENERO-MARZO  2019</t>
  </si>
  <si>
    <t>Transferencia Tecnológica y Asistencia Técnica para la innovación en el cultivo de BANANO</t>
  </si>
  <si>
    <t>Transferencia Tecnológica y Asistencia Técnica para la innovación en el cultivo de MANGO</t>
  </si>
  <si>
    <t xml:space="preserve">COSTO TOTAL         (RD$) </t>
  </si>
  <si>
    <t>Transferencia Tecnológica y Asistencia Técnica para la innovación en el cultivo de PIÑA</t>
  </si>
  <si>
    <t>Monte Plata</t>
  </si>
  <si>
    <t>No.</t>
  </si>
  <si>
    <t>PRODUCTORES LÍDERES</t>
  </si>
  <si>
    <t>CONSEJO NACIONAL DE INVESTIGACIONES AGROPECUARIAS Y FORESTALES (CONIAF)</t>
  </si>
  <si>
    <t>MESA DE TRANSFERENCIA DE TECNOLOGIA Y ASISTENCIA TECNICA PARA LA INNOVACION</t>
  </si>
  <si>
    <t>Transferencia Tecnológica y Asistencia Técnica para la innovación en el cultivo de AGUACATE</t>
  </si>
  <si>
    <t>La Vega</t>
  </si>
  <si>
    <t xml:space="preserve"> José A. Nova y Marcos César Justo</t>
  </si>
  <si>
    <t>Transferencia Tecnológica y Asistencia Técnica para la innovación en el cultivo de YUCA</t>
  </si>
  <si>
    <t>Bani</t>
  </si>
  <si>
    <t>Higuey</t>
  </si>
  <si>
    <t xml:space="preserve">COSTO TALLER      (RD$) </t>
  </si>
  <si>
    <t>VALOR TALLER (RD$)</t>
  </si>
  <si>
    <t>Transferencia Tecnológica y Asistencia Técnica para la innovación en el cultivo de CHINOLA</t>
  </si>
  <si>
    <t>Mao-Valverde</t>
  </si>
  <si>
    <t>César Montero y Manuel Carvajal</t>
  </si>
  <si>
    <t xml:space="preserve">San Juan </t>
  </si>
  <si>
    <t>Transferencia Tecnológica y Asistencia Técnica para la innovación en la producción  de CARNE</t>
  </si>
  <si>
    <t>TOTAL</t>
  </si>
  <si>
    <t>TECNICOS BENEFICIARIOS</t>
  </si>
  <si>
    <t>HORAS DE CAPACITACIÓN</t>
  </si>
  <si>
    <t>AÑO 2019</t>
  </si>
  <si>
    <t>PRIMER TRIMESTRE</t>
  </si>
  <si>
    <t xml:space="preserve">RESUMEN </t>
  </si>
  <si>
    <t xml:space="preserve">COSTO FACILITADORES (RD$) </t>
  </si>
  <si>
    <t>OTROS COSTOS (Ley ISR)</t>
  </si>
  <si>
    <t>Transferencia Tecnológica y Asistencia Técnica para la innovación en el cultivo de HABICHUELA</t>
  </si>
  <si>
    <t>San Fco. Macoris</t>
  </si>
  <si>
    <t>San Fco. De Macoris</t>
  </si>
  <si>
    <t>Transferencia Tecnológica y Asistencia Técnica para la innovación en la producción  de CHINOLA</t>
  </si>
  <si>
    <t>CANT. TALLERES</t>
  </si>
  <si>
    <t>TOTAL BENEFICIARIOS</t>
  </si>
  <si>
    <t>DEPARTAMENTO DE CAPACITACIÓN Y DIFUSIÓN DE TECNOLOGÍAS</t>
  </si>
  <si>
    <t>PARCELAS DE VALIDACIÓN Y SEGUIMIENTO</t>
  </si>
  <si>
    <t>INSTALACION  PARCELAS DE VALIDACION Y  SEGUIMIENTO</t>
  </si>
  <si>
    <t xml:space="preserve">Ramón Hernández, Juan Valdez y Salomé Peña
</t>
  </si>
  <si>
    <t>Enero 24 y 25</t>
  </si>
  <si>
    <t>Enero 14 y 15</t>
  </si>
  <si>
    <t>Enero 16 y 17</t>
  </si>
  <si>
    <t>Febrero 4 al 6</t>
  </si>
  <si>
    <t>Febrero 5 al 7</t>
  </si>
  <si>
    <t>Febrero 12 al 14</t>
  </si>
  <si>
    <t>Febrero 20 al 22</t>
  </si>
  <si>
    <t>Febrero 19 al 21</t>
  </si>
  <si>
    <t>Marzo 4 al 6</t>
  </si>
  <si>
    <t>Marzo 11 al 13</t>
  </si>
  <si>
    <t>Marzo 27 al 29</t>
  </si>
  <si>
    <t>Marzo 18 al 20</t>
  </si>
  <si>
    <t>Marzo 7 al 9</t>
  </si>
  <si>
    <t>Marzo 25 al 27</t>
  </si>
  <si>
    <t>Marzo 28 al 30</t>
  </si>
  <si>
    <t xml:space="preserve">Julio  Nin
Juan R. Cedano
Ana E. Mateo
Segundo Nova </t>
  </si>
  <si>
    <t xml:space="preserve">Ramón Hernández, Juan Valdez
Elpidio Avilés </t>
  </si>
  <si>
    <t xml:space="preserve">Juan Taveras y William Báez </t>
  </si>
  <si>
    <t>A. Peguero, B. Carvajal, J. Bueno y M. Espino</t>
  </si>
  <si>
    <t xml:space="preserve">A. Peguero, B. Carvajal, J. Bueno y M. Espino </t>
  </si>
  <si>
    <t>Juan Taveras y William Báez</t>
  </si>
  <si>
    <t>Roberto Guerrero, Eli Castillo y Pilar  Ramírez</t>
  </si>
  <si>
    <t>Carlos Jiménez, Víctor Landorf y Damián Andújar</t>
  </si>
  <si>
    <t>Cándida Batista, Salomón Sosa, Arsenio Santos y José Rosa</t>
  </si>
  <si>
    <t xml:space="preserve">Julio  Nin
Juan Cedano
Ana Mateo
Segundo Nova </t>
  </si>
  <si>
    <t xml:space="preserve">Daysi Martich,  Cándida Batista  y Thomas Davenport  </t>
  </si>
  <si>
    <t>ENERO</t>
  </si>
  <si>
    <t>MARZO</t>
  </si>
  <si>
    <t xml:space="preserve">ENERO: 2019 </t>
  </si>
  <si>
    <t>TOTAL  TALLERES (RD$)</t>
  </si>
  <si>
    <t>TOTAL TALLERES (RD$)</t>
  </si>
  <si>
    <t>FEBRERO 2019</t>
  </si>
  <si>
    <t>COSTO TALLER (RD$)</t>
  </si>
  <si>
    <t>FEBRERO</t>
  </si>
  <si>
    <t>MARZO 2019</t>
  </si>
  <si>
    <r>
      <rPr>
        <b/>
        <sz val="14"/>
        <color theme="1"/>
        <rFont val="Cambria"/>
        <family val="1"/>
      </rPr>
      <t xml:space="preserve">Nombre del Programa: </t>
    </r>
    <r>
      <rPr>
        <sz val="14"/>
        <color theme="1"/>
        <rFont val="Cambria"/>
        <family val="1"/>
      </rPr>
      <t>Promover el desarrollo de capacidades en tecnologías agropecuarias y forestales.</t>
    </r>
  </si>
  <si>
    <t>Objetivos:</t>
  </si>
  <si>
    <r>
      <rPr>
        <b/>
        <sz val="11"/>
        <color theme="1"/>
        <rFont val="Cambria"/>
        <family val="1"/>
      </rPr>
      <t xml:space="preserve">Específico: </t>
    </r>
    <r>
      <rPr>
        <sz val="11"/>
        <color theme="1"/>
        <rFont val="Cambria"/>
        <family val="1"/>
      </rPr>
      <t xml:space="preserve">Transferir tecnología validada y asistir técnicamente a productores líderes y técnicos del sector agropecuario en todo el país en cuanto a la innovación en el cultivo de productos tanto de exportación </t>
    </r>
  </si>
  <si>
    <t>como de la canasta básica.</t>
  </si>
  <si>
    <r>
      <rPr>
        <b/>
        <sz val="11"/>
        <color theme="1"/>
        <rFont val="Cambria"/>
        <family val="1"/>
      </rPr>
      <t xml:space="preserve">Descripción: </t>
    </r>
    <r>
      <rPr>
        <sz val="11"/>
        <color theme="1"/>
        <rFont val="Cambria"/>
        <family val="1"/>
      </rPr>
      <t>Se describe como un proceso mediante el cual se fortalecen los conocimientos de los involucrados del Sistema Nacional de Investigaciones Agropecuarias y Forestales.</t>
    </r>
  </si>
  <si>
    <t>Está vinculado con el objetivo específico de la END 3.3.4: “Fortalecer el sistema nacional de ciencia, tecnología e innovación para dar respuesta a las demandas económicas, sociales y culturales de la nación y</t>
  </si>
  <si>
    <t xml:space="preserve"> propiciar la inserción en la sociedad y economía del conocimiento”.</t>
  </si>
  <si>
    <t>Meta del programa para el año 2019:</t>
  </si>
  <si>
    <t>Realizar cincuenta (50) eventos (transferencias de tecnología) para beneficiar al menos a 1,330 técnicos y productores líderes.</t>
  </si>
  <si>
    <r>
      <rPr>
        <b/>
        <sz val="11"/>
        <color theme="1"/>
        <rFont val="Cambria"/>
        <family val="1"/>
      </rPr>
      <t>General:</t>
    </r>
    <r>
      <rPr>
        <sz val="11"/>
        <color theme="1"/>
        <rFont val="Cambria"/>
        <family val="1"/>
      </rPr>
      <t xml:space="preserve"> Ejecutar un programa de capacitación continua a técnicos y a productores líderes para fortalecer el proceso de transferencia de tecnologías generadas y/o validadas para incrementar la </t>
    </r>
  </si>
  <si>
    <t>productividad, la competitividad y  Eel desarrollo de los territorios rurales.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</si>
</sst>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u/>
      <sz val="14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u/>
      <sz val="1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u/>
      <sz val="10"/>
      <name val="Cambria"/>
      <family val="1"/>
      <scheme val="maj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u/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10" fillId="0" borderId="0" xfId="0" applyFont="1"/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13" fillId="0" borderId="0" xfId="0" applyFont="1"/>
    <xf numFmtId="0" fontId="11" fillId="0" borderId="0" xfId="0" applyFont="1"/>
    <xf numFmtId="0" fontId="13" fillId="0" borderId="6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4" xfId="0" applyFont="1" applyBorder="1"/>
    <xf numFmtId="0" fontId="15" fillId="0" borderId="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2" fillId="2" borderId="0" xfId="0" applyFont="1" applyFill="1" applyAlignment="1">
      <alignment horizontal="left" wrapText="1"/>
    </xf>
    <xf numFmtId="4" fontId="15" fillId="0" borderId="2" xfId="0" applyNumberFormat="1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3" fontId="15" fillId="0" borderId="21" xfId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3" fontId="10" fillId="2" borderId="4" xfId="1" applyFont="1" applyFill="1" applyBorder="1" applyAlignment="1">
      <alignment vertical="center" wrapText="1"/>
    </xf>
    <xf numFmtId="43" fontId="2" fillId="0" borderId="4" xfId="1" applyFont="1" applyBorder="1" applyAlignment="1">
      <alignment horizontal="center" vertical="center" wrapText="1"/>
    </xf>
    <xf numFmtId="4" fontId="9" fillId="0" borderId="4" xfId="0" applyNumberFormat="1" applyFont="1" applyBorder="1"/>
    <xf numFmtId="4" fontId="2" fillId="0" borderId="4" xfId="0" applyNumberFormat="1" applyFont="1" applyBorder="1" applyAlignment="1">
      <alignment horizontal="center" wrapText="1"/>
    </xf>
    <xf numFmtId="43" fontId="0" fillId="0" borderId="4" xfId="0" applyNumberFormat="1" applyBorder="1" applyAlignment="1">
      <alignment vertical="center"/>
    </xf>
    <xf numFmtId="43" fontId="9" fillId="0" borderId="4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3" fontId="15" fillId="0" borderId="4" xfId="1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center"/>
    </xf>
    <xf numFmtId="43" fontId="15" fillId="0" borderId="4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/>
    <xf numFmtId="43" fontId="2" fillId="0" borderId="4" xfId="0" applyNumberFormat="1" applyFont="1" applyBorder="1"/>
    <xf numFmtId="43" fontId="2" fillId="0" borderId="19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43" fontId="2" fillId="0" borderId="3" xfId="0" applyNumberFormat="1" applyFont="1" applyBorder="1" applyAlignment="1">
      <alignment horizontal="right"/>
    </xf>
    <xf numFmtId="0" fontId="17" fillId="0" borderId="15" xfId="0" applyFont="1" applyBorder="1" applyAlignment="1">
      <alignment vertical="center" wrapText="1"/>
    </xf>
    <xf numFmtId="4" fontId="13" fillId="0" borderId="0" xfId="0" applyNumberFormat="1" applyFont="1"/>
    <xf numFmtId="0" fontId="15" fillId="2" borderId="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 wrapText="1"/>
    </xf>
    <xf numFmtId="43" fontId="15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43" fontId="16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right"/>
    </xf>
    <xf numFmtId="4" fontId="9" fillId="0" borderId="0" xfId="0" applyNumberFormat="1" applyFont="1"/>
    <xf numFmtId="0" fontId="6" fillId="0" borderId="0" xfId="0" applyFont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43" fontId="9" fillId="0" borderId="4" xfId="0" applyNumberFormat="1" applyFont="1" applyBorder="1" applyAlignment="1">
      <alignment vertical="center"/>
    </xf>
    <xf numFmtId="39" fontId="15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vertical="center"/>
    </xf>
    <xf numFmtId="43" fontId="2" fillId="0" borderId="4" xfId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wrapText="1"/>
    </xf>
    <xf numFmtId="0" fontId="17" fillId="0" borderId="15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2" borderId="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43" fontId="15" fillId="0" borderId="10" xfId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3" fontId="15" fillId="0" borderId="17" xfId="1" applyFont="1" applyBorder="1" applyAlignment="1">
      <alignment horizontal="center" vertical="center"/>
    </xf>
    <xf numFmtId="4" fontId="10" fillId="0" borderId="17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2" borderId="15" xfId="1" applyFont="1" applyFill="1" applyBorder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43" fontId="17" fillId="0" borderId="15" xfId="1" applyFont="1" applyBorder="1" applyAlignment="1">
      <alignment vertical="center" wrapText="1"/>
    </xf>
    <xf numFmtId="43" fontId="2" fillId="0" borderId="2" xfId="1" applyFont="1" applyBorder="1" applyAlignment="1">
      <alignment horizontal="center" vertical="center" wrapText="1"/>
    </xf>
    <xf numFmtId="43" fontId="9" fillId="0" borderId="4" xfId="1" applyFont="1" applyBorder="1"/>
    <xf numFmtId="43" fontId="15" fillId="0" borderId="15" xfId="1" applyFont="1" applyBorder="1" applyAlignment="1">
      <alignment wrapText="1"/>
    </xf>
    <xf numFmtId="43" fontId="2" fillId="0" borderId="4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wrapText="1"/>
    </xf>
    <xf numFmtId="43" fontId="2" fillId="0" borderId="13" xfId="1" applyFont="1" applyBorder="1" applyAlignment="1">
      <alignment horizontal="center" vertical="center" wrapText="1"/>
    </xf>
    <xf numFmtId="41" fontId="2" fillId="0" borderId="13" xfId="1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0" fillId="0" borderId="17" xfId="0" applyNumberFormat="1" applyBorder="1" applyAlignment="1">
      <alignment vertical="center"/>
    </xf>
    <xf numFmtId="39" fontId="15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43" fontId="10" fillId="0" borderId="17" xfId="1" applyFont="1" applyBorder="1" applyAlignment="1">
      <alignment horizontal="center" vertical="center"/>
    </xf>
    <xf numFmtId="0" fontId="4" fillId="0" borderId="17" xfId="0" applyFont="1" applyBorder="1" applyAlignment="1">
      <alignment horizontal="justify" vertical="center"/>
    </xf>
    <xf numFmtId="0" fontId="4" fillId="0" borderId="17" xfId="0" applyFont="1" applyBorder="1" applyAlignment="1">
      <alignment horizontal="center" vertical="center" wrapText="1"/>
    </xf>
    <xf numFmtId="43" fontId="15" fillId="0" borderId="17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/>
    <xf numFmtId="0" fontId="20" fillId="0" borderId="15" xfId="0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4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wrapText="1"/>
    </xf>
    <xf numFmtId="43" fontId="19" fillId="0" borderId="4" xfId="0" applyNumberFormat="1" applyFont="1" applyBorder="1"/>
    <xf numFmtId="0" fontId="7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3" fontId="18" fillId="0" borderId="0" xfId="1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wrapText="1"/>
    </xf>
    <xf numFmtId="43" fontId="2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/>
    </xf>
    <xf numFmtId="43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3" borderId="12" xfId="0" applyFont="1" applyFill="1" applyBorder="1" applyAlignment="1">
      <alignment horizontal="center" vertical="center" wrapText="1"/>
    </xf>
    <xf numFmtId="41" fontId="2" fillId="0" borderId="4" xfId="0" applyNumberFormat="1" applyFont="1" applyBorder="1" applyAlignment="1">
      <alignment horizontal="right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43" fontId="9" fillId="0" borderId="17" xfId="1" applyFont="1" applyBorder="1" applyAlignment="1">
      <alignment horizontal="center" vertical="center"/>
    </xf>
    <xf numFmtId="43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43" fontId="2" fillId="0" borderId="17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right" wrapText="1"/>
    </xf>
    <xf numFmtId="3" fontId="2" fillId="0" borderId="17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2" fillId="0" borderId="17" xfId="0" applyNumberFormat="1" applyFont="1" applyBorder="1" applyAlignment="1">
      <alignment horizontal="right" wrapText="1"/>
    </xf>
    <xf numFmtId="0" fontId="9" fillId="0" borderId="17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43" fontId="2" fillId="0" borderId="17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BED9B"/>
      <color rgb="FFE2E5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21</xdr:row>
      <xdr:rowOff>0</xdr:rowOff>
    </xdr:from>
    <xdr:to>
      <xdr:col>1</xdr:col>
      <xdr:colOff>781051</xdr:colOff>
      <xdr:row>24</xdr:row>
      <xdr:rowOff>329530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BEE3AB13-0625-4ED3-98E8-01E0A8F57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0"/>
          <a:ext cx="952500" cy="110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0</xdr:rowOff>
    </xdr:from>
    <xdr:to>
      <xdr:col>2</xdr:col>
      <xdr:colOff>781051</xdr:colOff>
      <xdr:row>3</xdr:row>
      <xdr:rowOff>329530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84701F5B-C192-43ED-A2ED-FBF49432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0"/>
          <a:ext cx="952500" cy="82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0</xdr:rowOff>
    </xdr:from>
    <xdr:to>
      <xdr:col>2</xdr:col>
      <xdr:colOff>781051</xdr:colOff>
      <xdr:row>3</xdr:row>
      <xdr:rowOff>329530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C2C16AB5-515C-48AD-9CBF-D9C1B191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0"/>
          <a:ext cx="1657350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0</xdr:rowOff>
    </xdr:from>
    <xdr:to>
      <xdr:col>2</xdr:col>
      <xdr:colOff>781051</xdr:colOff>
      <xdr:row>3</xdr:row>
      <xdr:rowOff>329530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7FCAE747-665C-4BA6-96CF-3D5F1AE1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0"/>
          <a:ext cx="1657350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D28E1-D9F0-4DEB-99AE-00C4ECBF714B}">
  <dimension ref="A1:P115"/>
  <sheetViews>
    <sheetView tabSelected="1" zoomScaleNormal="100" workbookViewId="0">
      <selection activeCell="N96" sqref="N96"/>
    </sheetView>
  </sheetViews>
  <sheetFormatPr baseColWidth="10" defaultRowHeight="15" x14ac:dyDescent="0.25"/>
  <cols>
    <col min="1" max="1" width="4.7109375" customWidth="1"/>
    <col min="2" max="2" width="17.140625" customWidth="1"/>
    <col min="3" max="3" width="27" bestFit="1" customWidth="1"/>
    <col min="4" max="4" width="16.5703125" customWidth="1"/>
    <col min="6" max="6" width="13.85546875" customWidth="1"/>
    <col min="7" max="7" width="12.85546875" customWidth="1"/>
    <col min="8" max="8" width="12.140625" customWidth="1"/>
    <col min="9" max="9" width="12.42578125" customWidth="1"/>
    <col min="10" max="10" width="14.140625" customWidth="1"/>
    <col min="11" max="11" width="14.85546875" customWidth="1"/>
    <col min="12" max="12" width="15.85546875" customWidth="1"/>
    <col min="13" max="13" width="15" customWidth="1"/>
    <col min="14" max="14" width="17.28515625" customWidth="1"/>
    <col min="15" max="15" width="14" customWidth="1"/>
    <col min="16" max="16" width="11.7109375" bestFit="1" customWidth="1"/>
  </cols>
  <sheetData>
    <row r="1" spans="1:14" ht="18" x14ac:dyDescent="0.25">
      <c r="A1" s="239" t="s">
        <v>104</v>
      </c>
      <c r="B1" s="240"/>
      <c r="C1" s="240"/>
      <c r="D1" s="240"/>
      <c r="E1" s="240"/>
      <c r="F1" s="240"/>
      <c r="G1" s="240"/>
      <c r="H1" s="241"/>
      <c r="I1" s="241"/>
      <c r="J1" s="241"/>
      <c r="K1" s="241"/>
      <c r="L1" s="241"/>
      <c r="M1" s="241"/>
      <c r="N1" s="241"/>
    </row>
    <row r="2" spans="1:14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x14ac:dyDescent="0.25">
      <c r="A3" s="242" t="s">
        <v>105</v>
      </c>
      <c r="B3" s="243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x14ac:dyDescent="0.25">
      <c r="A4" s="242"/>
      <c r="B4" s="243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x14ac:dyDescent="0.25">
      <c r="A5" s="241" t="s">
        <v>113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x14ac:dyDescent="0.25">
      <c r="A6" s="244" t="s">
        <v>114</v>
      </c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  <c r="M6" s="241"/>
      <c r="N6" s="241"/>
    </row>
    <row r="7" spans="1:14" x14ac:dyDescent="0.25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</row>
    <row r="8" spans="1:14" x14ac:dyDescent="0.25">
      <c r="A8" s="241" t="s">
        <v>106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</row>
    <row r="9" spans="1:14" x14ac:dyDescent="0.25">
      <c r="A9" s="241" t="s">
        <v>107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</row>
    <row r="10" spans="1:14" x14ac:dyDescent="0.25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x14ac:dyDescent="0.25">
      <c r="A11" s="241" t="s">
        <v>108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1:14" x14ac:dyDescent="0.25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</row>
    <row r="13" spans="1:14" x14ac:dyDescent="0.25">
      <c r="A13" s="241" t="s">
        <v>109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</row>
    <row r="14" spans="1:14" x14ac:dyDescent="0.25">
      <c r="A14" s="241" t="s">
        <v>110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</row>
    <row r="15" spans="1:14" x14ac:dyDescent="0.25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</row>
    <row r="16" spans="1:14" x14ac:dyDescent="0.25">
      <c r="A16" s="243" t="s">
        <v>111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</row>
    <row r="17" spans="1:14" x14ac:dyDescent="0.25">
      <c r="A17" s="243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</row>
    <row r="18" spans="1:14" x14ac:dyDescent="0.25">
      <c r="A18" s="241" t="s">
        <v>112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</row>
    <row r="19" spans="1:14" x14ac:dyDescent="0.25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 x14ac:dyDescent="0.25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</row>
    <row r="21" spans="1:14" x14ac:dyDescent="0.25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ht="18" x14ac:dyDescent="0.25">
      <c r="A22" s="165" t="s">
        <v>36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</row>
    <row r="23" spans="1:14" ht="13.5" customHeight="1" x14ac:dyDescent="0.25">
      <c r="A23" s="166" t="s">
        <v>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</row>
    <row r="24" spans="1:14" ht="13.5" customHeight="1" x14ac:dyDescent="0.25">
      <c r="A24" s="166" t="s">
        <v>26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</row>
    <row r="25" spans="1:14" ht="20.25" customHeight="1" x14ac:dyDescent="0.25">
      <c r="A25" s="167" t="s">
        <v>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4" ht="20.25" customHeight="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1:14" ht="18" x14ac:dyDescent="0.25">
      <c r="A27" s="168" t="s">
        <v>37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</row>
    <row r="28" spans="1:14" ht="18" customHeight="1" x14ac:dyDescent="0.25">
      <c r="A28" s="169" t="s">
        <v>28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1:14" ht="18" customHeight="1" x14ac:dyDescent="0.25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1:14" ht="18" customHeight="1" x14ac:dyDescent="0.25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ht="15.75" customHeight="1" thickBot="1" x14ac:dyDescent="0.3">
      <c r="A31" s="215" t="s">
        <v>25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1:14" ht="15.75" customHeight="1" thickBot="1" x14ac:dyDescent="0.3">
      <c r="A32" s="206" t="s">
        <v>34</v>
      </c>
      <c r="B32" s="178" t="s">
        <v>12</v>
      </c>
      <c r="C32" s="179"/>
      <c r="D32" s="175" t="s">
        <v>2</v>
      </c>
      <c r="E32" s="175" t="s">
        <v>3</v>
      </c>
      <c r="F32" s="175" t="s">
        <v>4</v>
      </c>
      <c r="G32" s="175" t="s">
        <v>24</v>
      </c>
      <c r="H32" s="178" t="s">
        <v>5</v>
      </c>
      <c r="I32" s="179"/>
      <c r="J32" s="175" t="s">
        <v>13</v>
      </c>
      <c r="K32" s="175" t="s">
        <v>14</v>
      </c>
      <c r="L32" s="170" t="s">
        <v>44</v>
      </c>
      <c r="M32" s="170" t="s">
        <v>67</v>
      </c>
      <c r="N32" s="170" t="s">
        <v>45</v>
      </c>
    </row>
    <row r="33" spans="1:16" ht="15.75" thickBot="1" x14ac:dyDescent="0.3">
      <c r="A33" s="207"/>
      <c r="B33" s="180"/>
      <c r="C33" s="181"/>
      <c r="D33" s="176"/>
      <c r="E33" s="176"/>
      <c r="F33" s="176"/>
      <c r="G33" s="202"/>
      <c r="H33" s="178" t="s">
        <v>7</v>
      </c>
      <c r="I33" s="175" t="s">
        <v>35</v>
      </c>
      <c r="J33" s="201"/>
      <c r="K33" s="201"/>
      <c r="L33" s="171"/>
      <c r="M33" s="171"/>
      <c r="N33" s="171"/>
    </row>
    <row r="34" spans="1:16" ht="25.5" customHeight="1" thickBot="1" x14ac:dyDescent="0.3">
      <c r="A34" s="207"/>
      <c r="B34" s="96" t="s">
        <v>15</v>
      </c>
      <c r="C34" s="97" t="s">
        <v>6</v>
      </c>
      <c r="D34" s="176"/>
      <c r="E34" s="176"/>
      <c r="F34" s="176"/>
      <c r="G34" s="216"/>
      <c r="H34" s="202"/>
      <c r="I34" s="176"/>
      <c r="J34" s="201"/>
      <c r="K34" s="201"/>
      <c r="L34" s="172"/>
      <c r="M34" s="172"/>
      <c r="N34" s="172"/>
    </row>
    <row r="35" spans="1:16" ht="68.25" customHeight="1" thickBot="1" x14ac:dyDescent="0.3">
      <c r="A35" s="17">
        <v>1</v>
      </c>
      <c r="B35" s="118" t="s">
        <v>90</v>
      </c>
      <c r="C35" s="18" t="s">
        <v>32</v>
      </c>
      <c r="D35" s="18" t="s">
        <v>22</v>
      </c>
      <c r="E35" s="18" t="s">
        <v>72</v>
      </c>
      <c r="F35" s="18" t="s">
        <v>33</v>
      </c>
      <c r="G35" s="17">
        <v>24</v>
      </c>
      <c r="H35" s="109">
        <v>25</v>
      </c>
      <c r="I35" s="17">
        <v>5</v>
      </c>
      <c r="J35" s="19">
        <f>0.55*L35</f>
        <v>220000.00000000003</v>
      </c>
      <c r="K35" s="41">
        <f>0.45*L35</f>
        <v>180000</v>
      </c>
      <c r="L35" s="43">
        <v>400000</v>
      </c>
      <c r="M35" s="19">
        <v>500000</v>
      </c>
      <c r="N35" s="7">
        <f>SUM(L35:M35)</f>
        <v>900000</v>
      </c>
      <c r="P35">
        <f>H47+I47+H68+I68+H69+I69</f>
        <v>90</v>
      </c>
    </row>
    <row r="36" spans="1:16" ht="57.75" thickBot="1" x14ac:dyDescent="0.3">
      <c r="A36" s="17">
        <v>1</v>
      </c>
      <c r="B36" s="18" t="s">
        <v>91</v>
      </c>
      <c r="C36" s="18" t="s">
        <v>46</v>
      </c>
      <c r="D36" s="18" t="s">
        <v>22</v>
      </c>
      <c r="E36" s="18" t="s">
        <v>77</v>
      </c>
      <c r="F36" s="18" t="s">
        <v>33</v>
      </c>
      <c r="G36" s="17">
        <v>24</v>
      </c>
      <c r="H36" s="17">
        <v>25</v>
      </c>
      <c r="I36" s="17">
        <v>5</v>
      </c>
      <c r="J36" s="19">
        <f>0.55*L36</f>
        <v>110000.00000000001</v>
      </c>
      <c r="K36" s="41">
        <f>0.45*L36</f>
        <v>90000</v>
      </c>
      <c r="L36" s="54">
        <v>200000</v>
      </c>
      <c r="M36" s="54">
        <v>0</v>
      </c>
      <c r="N36" s="95">
        <f>SUM(L36:M36)</f>
        <v>200000</v>
      </c>
      <c r="P36" s="22"/>
    </row>
    <row r="37" spans="1:16" ht="15.75" thickBot="1" x14ac:dyDescent="0.3">
      <c r="A37" s="27">
        <f>SUM(A35:A36)</f>
        <v>2</v>
      </c>
      <c r="B37" s="183" t="s">
        <v>16</v>
      </c>
      <c r="C37" s="183"/>
      <c r="D37" s="183"/>
      <c r="E37" s="183"/>
      <c r="F37" s="183"/>
      <c r="G37" s="4">
        <f>SUM(G35:G36)</f>
        <v>48</v>
      </c>
      <c r="H37" s="4">
        <f t="shared" ref="H37:N37" si="0">SUM(H35:H36)</f>
        <v>50</v>
      </c>
      <c r="I37" s="4">
        <f t="shared" si="0"/>
        <v>10</v>
      </c>
      <c r="J37" s="48">
        <f t="shared" si="0"/>
        <v>330000.00000000006</v>
      </c>
      <c r="K37" s="48">
        <f t="shared" si="0"/>
        <v>270000</v>
      </c>
      <c r="L37" s="48">
        <f t="shared" si="0"/>
        <v>600000</v>
      </c>
      <c r="M37" s="48">
        <f t="shared" si="0"/>
        <v>500000</v>
      </c>
      <c r="N37" s="48">
        <f t="shared" si="0"/>
        <v>1100000</v>
      </c>
    </row>
    <row r="38" spans="1:16" ht="15.75" thickBot="1" x14ac:dyDescent="0.3">
      <c r="A38" s="190" t="s">
        <v>8</v>
      </c>
      <c r="B38" s="191"/>
      <c r="C38" s="191"/>
      <c r="D38" s="191"/>
      <c r="E38" s="191"/>
      <c r="F38" s="191"/>
      <c r="G38" s="191"/>
      <c r="H38" s="65"/>
      <c r="I38" s="63"/>
      <c r="J38" s="63"/>
      <c r="K38" s="104">
        <f>0.1*K37</f>
        <v>27000</v>
      </c>
      <c r="L38" s="8">
        <f>K37*0.1</f>
        <v>27000</v>
      </c>
      <c r="M38" s="20">
        <v>0</v>
      </c>
      <c r="N38" s="49">
        <f>L38</f>
        <v>27000</v>
      </c>
    </row>
    <row r="39" spans="1:16" ht="15.75" thickBot="1" x14ac:dyDescent="0.3">
      <c r="A39" s="182" t="s">
        <v>17</v>
      </c>
      <c r="B39" s="183"/>
      <c r="C39" s="183"/>
      <c r="D39" s="183"/>
      <c r="E39" s="183"/>
      <c r="F39" s="183"/>
      <c r="G39" s="183"/>
      <c r="H39" s="39"/>
      <c r="I39" s="39"/>
      <c r="J39" s="39"/>
      <c r="K39" s="106">
        <f>SUM(K37:K38)</f>
        <v>297000</v>
      </c>
      <c r="L39" s="64">
        <f>SUM(L37:L38)</f>
        <v>627000</v>
      </c>
      <c r="M39" s="44">
        <f>SUM(M37:M38)</f>
        <v>500000</v>
      </c>
      <c r="N39" s="52">
        <f>N38+N37</f>
        <v>1127000</v>
      </c>
      <c r="O39" s="22"/>
    </row>
    <row r="40" spans="1:16" x14ac:dyDescent="0.25">
      <c r="A40" s="75"/>
      <c r="B40" s="75"/>
      <c r="C40" s="75"/>
      <c r="D40" s="75"/>
      <c r="E40" s="75"/>
      <c r="F40" s="75"/>
      <c r="G40" s="75"/>
      <c r="H40" s="76"/>
      <c r="I40" s="76"/>
      <c r="J40" s="76"/>
      <c r="K40" s="84"/>
      <c r="L40" s="85"/>
      <c r="M40" s="32"/>
      <c r="N40" s="80"/>
      <c r="O40" s="22"/>
    </row>
    <row r="41" spans="1:16" x14ac:dyDescent="0.25">
      <c r="A41" s="75"/>
      <c r="B41" s="75"/>
      <c r="C41" s="75"/>
      <c r="D41" s="75"/>
      <c r="E41" s="75"/>
      <c r="F41" s="75"/>
      <c r="G41" s="75"/>
      <c r="H41" s="76"/>
      <c r="I41" s="76"/>
      <c r="J41" s="76"/>
      <c r="K41" s="84"/>
      <c r="L41" s="85"/>
      <c r="M41" s="32"/>
      <c r="N41" s="80"/>
      <c r="O41" s="22"/>
    </row>
    <row r="42" spans="1:16" x14ac:dyDescent="0.25">
      <c r="A42" s="75"/>
      <c r="B42" s="75"/>
      <c r="C42" s="75"/>
      <c r="D42" s="75"/>
      <c r="E42" s="75"/>
      <c r="F42" s="75"/>
      <c r="G42" s="75"/>
      <c r="H42" s="76"/>
      <c r="I42" s="76"/>
      <c r="J42" s="76"/>
      <c r="K42" s="84"/>
      <c r="L42" s="85"/>
      <c r="M42" s="32"/>
      <c r="N42" s="80"/>
      <c r="O42" s="22"/>
    </row>
    <row r="43" spans="1:16" ht="15.75" thickBot="1" x14ac:dyDescent="0.3">
      <c r="A43" s="213" t="s">
        <v>11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2"/>
    </row>
    <row r="44" spans="1:16" ht="15.75" customHeight="1" thickBot="1" x14ac:dyDescent="0.3">
      <c r="A44" s="206" t="s">
        <v>34</v>
      </c>
      <c r="B44" s="178" t="s">
        <v>12</v>
      </c>
      <c r="C44" s="179"/>
      <c r="D44" s="175" t="s">
        <v>2</v>
      </c>
      <c r="E44" s="175" t="s">
        <v>3</v>
      </c>
      <c r="F44" s="175" t="s">
        <v>4</v>
      </c>
      <c r="G44" s="175" t="s">
        <v>24</v>
      </c>
      <c r="H44" s="178" t="s">
        <v>5</v>
      </c>
      <c r="I44" s="179"/>
      <c r="J44" s="175" t="s">
        <v>13</v>
      </c>
      <c r="K44" s="178" t="s">
        <v>14</v>
      </c>
      <c r="L44" s="206" t="s">
        <v>44</v>
      </c>
      <c r="M44" s="209" t="s">
        <v>67</v>
      </c>
      <c r="N44" s="206" t="s">
        <v>45</v>
      </c>
      <c r="O44" s="22"/>
    </row>
    <row r="45" spans="1:16" ht="15.75" thickBot="1" x14ac:dyDescent="0.3">
      <c r="A45" s="207"/>
      <c r="B45" s="180"/>
      <c r="C45" s="181"/>
      <c r="D45" s="176"/>
      <c r="E45" s="176"/>
      <c r="F45" s="176"/>
      <c r="G45" s="202"/>
      <c r="H45" s="178" t="s">
        <v>7</v>
      </c>
      <c r="I45" s="175" t="s">
        <v>35</v>
      </c>
      <c r="J45" s="201"/>
      <c r="K45" s="202"/>
      <c r="L45" s="207"/>
      <c r="M45" s="210"/>
      <c r="N45" s="207"/>
      <c r="O45" s="22"/>
    </row>
    <row r="46" spans="1:16" ht="22.5" customHeight="1" thickBot="1" x14ac:dyDescent="0.3">
      <c r="A46" s="208"/>
      <c r="B46" s="96" t="s">
        <v>15</v>
      </c>
      <c r="C46" s="97" t="s">
        <v>6</v>
      </c>
      <c r="D46" s="176"/>
      <c r="E46" s="176"/>
      <c r="F46" s="176"/>
      <c r="G46" s="202"/>
      <c r="H46" s="202"/>
      <c r="I46" s="176"/>
      <c r="J46" s="201"/>
      <c r="K46" s="202"/>
      <c r="L46" s="208"/>
      <c r="M46" s="211"/>
      <c r="N46" s="208"/>
    </row>
    <row r="47" spans="1:16" ht="83.25" customHeight="1" thickBot="1" x14ac:dyDescent="0.3">
      <c r="A47" s="72">
        <v>1</v>
      </c>
      <c r="B47" s="28" t="s">
        <v>93</v>
      </c>
      <c r="C47" s="18" t="s">
        <v>59</v>
      </c>
      <c r="D47" s="18" t="s">
        <v>48</v>
      </c>
      <c r="E47" s="3" t="s">
        <v>69</v>
      </c>
      <c r="F47" s="90" t="s">
        <v>20</v>
      </c>
      <c r="G47" s="18">
        <v>16</v>
      </c>
      <c r="H47" s="67">
        <v>25</v>
      </c>
      <c r="I47" s="28">
        <v>5</v>
      </c>
      <c r="J47" s="28">
        <f>0.55*L47</f>
        <v>137500</v>
      </c>
      <c r="K47" s="74">
        <f>0.45*L47</f>
        <v>112500</v>
      </c>
      <c r="L47" s="73">
        <v>250000</v>
      </c>
      <c r="M47" s="19">
        <v>0</v>
      </c>
      <c r="N47" s="91">
        <f>M47+L47</f>
        <v>250000</v>
      </c>
    </row>
    <row r="48" spans="1:16" ht="81" customHeight="1" thickBot="1" x14ac:dyDescent="0.3">
      <c r="A48" s="18">
        <v>1</v>
      </c>
      <c r="B48" s="3" t="s">
        <v>94</v>
      </c>
      <c r="C48" s="18" t="s">
        <v>30</v>
      </c>
      <c r="D48" s="18" t="s">
        <v>48</v>
      </c>
      <c r="E48" s="18" t="s">
        <v>78</v>
      </c>
      <c r="F48" s="18" t="s">
        <v>47</v>
      </c>
      <c r="G48" s="17">
        <v>24</v>
      </c>
      <c r="H48" s="23">
        <v>25</v>
      </c>
      <c r="I48" s="23">
        <v>5</v>
      </c>
      <c r="J48" s="24">
        <f>0.55*L48</f>
        <v>137500</v>
      </c>
      <c r="K48" s="42">
        <f>0.45*L48</f>
        <v>112500</v>
      </c>
      <c r="L48" s="43">
        <v>250000</v>
      </c>
      <c r="M48" s="19">
        <v>166665</v>
      </c>
      <c r="N48" s="92">
        <f>SUM(L48:M48)</f>
        <v>416665</v>
      </c>
    </row>
    <row r="49" spans="1:15" ht="81" customHeight="1" thickBot="1" x14ac:dyDescent="0.3">
      <c r="A49" s="18">
        <v>1</v>
      </c>
      <c r="B49" s="3" t="s">
        <v>94</v>
      </c>
      <c r="C49" s="18" t="s">
        <v>30</v>
      </c>
      <c r="D49" s="18" t="s">
        <v>48</v>
      </c>
      <c r="E49" s="18" t="s">
        <v>79</v>
      </c>
      <c r="F49" s="18" t="s">
        <v>18</v>
      </c>
      <c r="G49" s="17">
        <v>24</v>
      </c>
      <c r="H49" s="23">
        <v>25</v>
      </c>
      <c r="I49" s="23">
        <v>5</v>
      </c>
      <c r="J49" s="24">
        <f>0.55*L49</f>
        <v>137500</v>
      </c>
      <c r="K49" s="42">
        <f>0.45*L49</f>
        <v>112500</v>
      </c>
      <c r="L49" s="43">
        <v>250000</v>
      </c>
      <c r="M49" s="19">
        <v>166665</v>
      </c>
      <c r="N49" s="92">
        <f>SUM(L49:M49)</f>
        <v>416665</v>
      </c>
    </row>
    <row r="50" spans="1:15" ht="15.75" thickBot="1" x14ac:dyDescent="0.3">
      <c r="A50" s="34">
        <f>SUM(A47:A49)</f>
        <v>3</v>
      </c>
      <c r="B50" s="183" t="s">
        <v>16</v>
      </c>
      <c r="C50" s="183"/>
      <c r="D50" s="183"/>
      <c r="E50" s="189"/>
      <c r="F50" s="4" t="s">
        <v>23</v>
      </c>
      <c r="G50" s="5">
        <f>SUM(G47:G49)</f>
        <v>64</v>
      </c>
      <c r="H50" s="5">
        <f t="shared" ref="H50:N50" si="1">SUM(H47:H49)</f>
        <v>75</v>
      </c>
      <c r="I50" s="5">
        <f t="shared" si="1"/>
        <v>15</v>
      </c>
      <c r="J50" s="6">
        <f t="shared" si="1"/>
        <v>412500</v>
      </c>
      <c r="K50" s="53">
        <f t="shared" si="1"/>
        <v>337500</v>
      </c>
      <c r="L50" s="8">
        <f t="shared" si="1"/>
        <v>750000</v>
      </c>
      <c r="M50" s="8">
        <f t="shared" si="1"/>
        <v>333330</v>
      </c>
      <c r="N50" s="6">
        <f t="shared" si="1"/>
        <v>1083330</v>
      </c>
      <c r="O50" s="22"/>
    </row>
    <row r="51" spans="1:15" ht="15.75" thickBot="1" x14ac:dyDescent="0.3">
      <c r="A51" s="190" t="s">
        <v>8</v>
      </c>
      <c r="B51" s="199"/>
      <c r="C51" s="199"/>
      <c r="D51" s="199"/>
      <c r="E51" s="199"/>
      <c r="F51" s="89"/>
      <c r="G51" s="107"/>
      <c r="H51" s="107"/>
      <c r="I51" s="25"/>
      <c r="J51" s="108"/>
      <c r="K51" s="53">
        <f>K50*0.1</f>
        <v>33750</v>
      </c>
      <c r="L51" s="8">
        <f>0.1*K50</f>
        <v>33750</v>
      </c>
      <c r="M51" s="8">
        <v>0</v>
      </c>
      <c r="N51" s="6">
        <f>SUM(L51:M51)</f>
        <v>33750</v>
      </c>
      <c r="O51" s="22"/>
    </row>
    <row r="52" spans="1:15" ht="15.75" thickBot="1" x14ac:dyDescent="0.3">
      <c r="A52" s="183" t="s">
        <v>17</v>
      </c>
      <c r="B52" s="183"/>
      <c r="C52" s="183"/>
      <c r="D52" s="183"/>
      <c r="E52" s="183"/>
      <c r="F52" s="183"/>
      <c r="G52" s="39"/>
      <c r="H52" s="39"/>
      <c r="I52" s="25"/>
      <c r="J52" s="108"/>
      <c r="K52" s="53">
        <f>SUM(K50:K51)</f>
        <v>371250</v>
      </c>
      <c r="L52" s="8">
        <f>SUM(L50:L51)</f>
        <v>783750</v>
      </c>
      <c r="M52" s="8">
        <f>SUM(M50:M51)</f>
        <v>333330</v>
      </c>
      <c r="N52" s="6">
        <f>SUM(N50:N51)</f>
        <v>1117080</v>
      </c>
      <c r="O52" s="22"/>
    </row>
    <row r="53" spans="1:15" x14ac:dyDescent="0.25">
      <c r="A53" s="75"/>
      <c r="B53" s="75"/>
      <c r="C53" s="75"/>
      <c r="D53" s="75"/>
      <c r="E53" s="75"/>
      <c r="F53" s="75"/>
      <c r="G53" s="76"/>
      <c r="H53" s="76"/>
      <c r="I53" s="32"/>
      <c r="J53" s="82"/>
      <c r="K53" s="81"/>
      <c r="L53" s="81"/>
      <c r="M53" s="81"/>
      <c r="N53" s="32"/>
      <c r="O53" s="22"/>
    </row>
    <row r="54" spans="1:15" x14ac:dyDescent="0.25">
      <c r="A54" s="75"/>
      <c r="B54" s="75"/>
      <c r="C54" s="75"/>
      <c r="D54" s="75"/>
      <c r="E54" s="75"/>
      <c r="F54" s="75"/>
      <c r="G54" s="76"/>
      <c r="H54" s="76"/>
      <c r="I54" s="32"/>
      <c r="J54" s="82"/>
      <c r="K54" s="81"/>
      <c r="L54" s="81"/>
      <c r="M54" s="81"/>
      <c r="N54" s="32"/>
      <c r="O54" s="22"/>
    </row>
    <row r="55" spans="1:15" ht="15.75" thickBot="1" x14ac:dyDescent="0.3">
      <c r="A55" s="214" t="s">
        <v>21</v>
      </c>
      <c r="B55" s="214"/>
      <c r="C55" s="214"/>
      <c r="D55" s="15"/>
      <c r="E55" s="15"/>
      <c r="F55" s="15"/>
      <c r="G55" s="15"/>
      <c r="H55" s="15"/>
      <c r="I55" s="15"/>
      <c r="J55" s="15"/>
      <c r="K55" s="15"/>
      <c r="L55" s="12"/>
      <c r="M55" s="15"/>
    </row>
    <row r="56" spans="1:15" ht="15.75" customHeight="1" thickBot="1" x14ac:dyDescent="0.3">
      <c r="A56" s="206" t="s">
        <v>34</v>
      </c>
      <c r="B56" s="178" t="s">
        <v>12</v>
      </c>
      <c r="C56" s="179"/>
      <c r="D56" s="175" t="s">
        <v>2</v>
      </c>
      <c r="E56" s="175" t="s">
        <v>3</v>
      </c>
      <c r="F56" s="175" t="s">
        <v>4</v>
      </c>
      <c r="G56" s="175" t="s">
        <v>24</v>
      </c>
      <c r="H56" s="178" t="s">
        <v>5</v>
      </c>
      <c r="I56" s="179"/>
      <c r="J56" s="175" t="s">
        <v>13</v>
      </c>
      <c r="K56" s="175" t="s">
        <v>14</v>
      </c>
      <c r="L56" s="170" t="s">
        <v>31</v>
      </c>
      <c r="M56" s="170" t="s">
        <v>67</v>
      </c>
      <c r="N56" s="206" t="s">
        <v>45</v>
      </c>
    </row>
    <row r="57" spans="1:15" ht="15.75" thickBot="1" x14ac:dyDescent="0.3">
      <c r="A57" s="207"/>
      <c r="B57" s="180"/>
      <c r="C57" s="181"/>
      <c r="D57" s="176"/>
      <c r="E57" s="176"/>
      <c r="F57" s="176"/>
      <c r="G57" s="202"/>
      <c r="H57" s="178" t="s">
        <v>7</v>
      </c>
      <c r="I57" s="175" t="s">
        <v>35</v>
      </c>
      <c r="J57" s="201"/>
      <c r="K57" s="201"/>
      <c r="L57" s="171"/>
      <c r="M57" s="171"/>
      <c r="N57" s="207"/>
    </row>
    <row r="58" spans="1:15" ht="26.25" customHeight="1" thickBot="1" x14ac:dyDescent="0.3">
      <c r="A58" s="208"/>
      <c r="B58" s="96" t="s">
        <v>15</v>
      </c>
      <c r="C58" s="97" t="s">
        <v>6</v>
      </c>
      <c r="D58" s="176"/>
      <c r="E58" s="176"/>
      <c r="F58" s="176"/>
      <c r="G58" s="202"/>
      <c r="H58" s="202"/>
      <c r="I58" s="176"/>
      <c r="J58" s="201"/>
      <c r="K58" s="201"/>
      <c r="L58" s="172"/>
      <c r="M58" s="172"/>
      <c r="N58" s="207"/>
    </row>
    <row r="59" spans="1:15" ht="57.75" thickBot="1" x14ac:dyDescent="0.3">
      <c r="A59" s="4">
        <v>1</v>
      </c>
      <c r="B59" s="18" t="s">
        <v>92</v>
      </c>
      <c r="C59" s="18" t="s">
        <v>38</v>
      </c>
      <c r="D59" s="28" t="s">
        <v>9</v>
      </c>
      <c r="E59" s="29" t="s">
        <v>73</v>
      </c>
      <c r="F59" s="18" t="s">
        <v>39</v>
      </c>
      <c r="G59" s="17">
        <v>24</v>
      </c>
      <c r="H59" s="30">
        <v>25</v>
      </c>
      <c r="I59" s="18">
        <v>5</v>
      </c>
      <c r="J59" s="19">
        <f>0.55*L59</f>
        <v>137500</v>
      </c>
      <c r="K59" s="19">
        <f>0.45*L59</f>
        <v>112500</v>
      </c>
      <c r="L59" s="45">
        <v>250000</v>
      </c>
      <c r="M59" s="47">
        <v>142860</v>
      </c>
      <c r="N59" s="92">
        <f>L59+M59</f>
        <v>392860</v>
      </c>
    </row>
    <row r="60" spans="1:15" ht="15.75" thickBot="1" x14ac:dyDescent="0.3">
      <c r="A60" s="34">
        <f>+A59</f>
        <v>1</v>
      </c>
      <c r="B60" s="182" t="s">
        <v>16</v>
      </c>
      <c r="C60" s="183"/>
      <c r="D60" s="183"/>
      <c r="E60" s="183"/>
      <c r="F60" s="183"/>
      <c r="G60" s="62">
        <f>SUM(G59)</f>
        <v>24</v>
      </c>
      <c r="H60" s="31">
        <f>SUM(H56:H59)</f>
        <v>25</v>
      </c>
      <c r="I60" s="31">
        <f>SUM(I56:I59)</f>
        <v>5</v>
      </c>
      <c r="J60" s="32">
        <f>SUM(J59)</f>
        <v>137500</v>
      </c>
      <c r="K60" s="33">
        <f>SUM(K59)</f>
        <v>112500</v>
      </c>
      <c r="L60" s="46">
        <f>SUM(L59)</f>
        <v>250000</v>
      </c>
      <c r="M60" s="6">
        <f>SUM(M59)</f>
        <v>142860</v>
      </c>
      <c r="N60" s="49">
        <f>L60+M60</f>
        <v>392860</v>
      </c>
    </row>
    <row r="61" spans="1:15" ht="15.75" thickBot="1" x14ac:dyDescent="0.3">
      <c r="A61" s="190" t="s">
        <v>8</v>
      </c>
      <c r="B61" s="191"/>
      <c r="C61" s="191"/>
      <c r="D61" s="191"/>
      <c r="E61" s="191"/>
      <c r="F61" s="191"/>
      <c r="G61" s="191"/>
      <c r="H61" s="65"/>
      <c r="I61" s="65"/>
      <c r="J61" s="65"/>
      <c r="K61" s="104">
        <f>K60*0.1</f>
        <v>11250</v>
      </c>
      <c r="L61" s="26">
        <f>K60*0.1</f>
        <v>11250</v>
      </c>
      <c r="M61" s="48">
        <v>0</v>
      </c>
      <c r="N61" s="49">
        <f>L61</f>
        <v>11250</v>
      </c>
    </row>
    <row r="62" spans="1:15" ht="15.75" thickBot="1" x14ac:dyDescent="0.3">
      <c r="A62" s="182" t="s">
        <v>17</v>
      </c>
      <c r="B62" s="183"/>
      <c r="C62" s="183"/>
      <c r="D62" s="183"/>
      <c r="E62" s="183"/>
      <c r="F62" s="183"/>
      <c r="G62" s="183"/>
      <c r="H62" s="39"/>
      <c r="I62" s="39"/>
      <c r="J62" s="39"/>
      <c r="K62" s="105">
        <f>SUM(K60:K61)</f>
        <v>123750</v>
      </c>
      <c r="L62" s="83">
        <f>L61+L60</f>
        <v>261250</v>
      </c>
      <c r="M62" s="50">
        <f>SUM(M60:M61)</f>
        <v>142860</v>
      </c>
      <c r="N62" s="52">
        <f>N61+N60</f>
        <v>404110</v>
      </c>
    </row>
    <row r="63" spans="1:15" x14ac:dyDescent="0.25">
      <c r="A63" s="75"/>
      <c r="B63" s="75"/>
      <c r="C63" s="75"/>
      <c r="D63" s="75"/>
      <c r="E63" s="75"/>
      <c r="F63" s="75"/>
      <c r="G63" s="75"/>
      <c r="H63" s="76"/>
      <c r="I63" s="76"/>
      <c r="J63" s="76"/>
      <c r="K63" s="77"/>
      <c r="L63" s="78"/>
      <c r="M63" s="79"/>
      <c r="N63" s="80"/>
    </row>
    <row r="64" spans="1:15" ht="18.75" customHeight="1" thickBot="1" x14ac:dyDescent="0.3">
      <c r="A64" s="212" t="s">
        <v>10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11"/>
      <c r="M64" s="40"/>
    </row>
    <row r="65" spans="1:15" ht="15.75" customHeight="1" thickBot="1" x14ac:dyDescent="0.3">
      <c r="A65" s="206" t="s">
        <v>34</v>
      </c>
      <c r="B65" s="178" t="s">
        <v>12</v>
      </c>
      <c r="C65" s="179"/>
      <c r="D65" s="175" t="s">
        <v>2</v>
      </c>
      <c r="E65" s="175" t="s">
        <v>3</v>
      </c>
      <c r="F65" s="175" t="s">
        <v>4</v>
      </c>
      <c r="G65" s="175" t="s">
        <v>24</v>
      </c>
      <c r="H65" s="178" t="s">
        <v>5</v>
      </c>
      <c r="I65" s="179"/>
      <c r="J65" s="175" t="s">
        <v>13</v>
      </c>
      <c r="K65" s="175" t="s">
        <v>14</v>
      </c>
      <c r="L65" s="170" t="s">
        <v>31</v>
      </c>
      <c r="M65" s="170" t="s">
        <v>67</v>
      </c>
      <c r="N65" s="170" t="s">
        <v>45</v>
      </c>
    </row>
    <row r="66" spans="1:15" ht="15.75" thickBot="1" x14ac:dyDescent="0.3">
      <c r="A66" s="207"/>
      <c r="B66" s="180"/>
      <c r="C66" s="181"/>
      <c r="D66" s="176"/>
      <c r="E66" s="176"/>
      <c r="F66" s="176"/>
      <c r="G66" s="202"/>
      <c r="H66" s="178" t="s">
        <v>7</v>
      </c>
      <c r="I66" s="175" t="s">
        <v>35</v>
      </c>
      <c r="J66" s="201"/>
      <c r="K66" s="201"/>
      <c r="L66" s="171"/>
      <c r="M66" s="171"/>
      <c r="N66" s="171"/>
    </row>
    <row r="67" spans="1:15" ht="21" customHeight="1" thickBot="1" x14ac:dyDescent="0.3">
      <c r="A67" s="208"/>
      <c r="B67" s="96" t="s">
        <v>15</v>
      </c>
      <c r="C67" s="97" t="s">
        <v>6</v>
      </c>
      <c r="D67" s="176"/>
      <c r="E67" s="176"/>
      <c r="F67" s="176"/>
      <c r="G67" s="202"/>
      <c r="H67" s="202"/>
      <c r="I67" s="176"/>
      <c r="J67" s="201"/>
      <c r="K67" s="201"/>
      <c r="L67" s="172"/>
      <c r="M67" s="172"/>
      <c r="N67" s="184"/>
    </row>
    <row r="68" spans="1:15" ht="66.75" customHeight="1" thickBot="1" x14ac:dyDescent="0.3">
      <c r="A68" s="28">
        <v>1</v>
      </c>
      <c r="B68" s="28" t="s">
        <v>84</v>
      </c>
      <c r="C68" s="18" t="s">
        <v>59</v>
      </c>
      <c r="D68" s="28" t="s">
        <v>40</v>
      </c>
      <c r="E68" s="28" t="s">
        <v>70</v>
      </c>
      <c r="F68" s="28" t="s">
        <v>60</v>
      </c>
      <c r="G68" s="18">
        <v>16</v>
      </c>
      <c r="H68" s="67">
        <v>25</v>
      </c>
      <c r="I68" s="28">
        <v>5</v>
      </c>
      <c r="J68" s="73">
        <f>0.55*L68</f>
        <v>137500</v>
      </c>
      <c r="K68" s="73">
        <f>0.45*L68</f>
        <v>112500</v>
      </c>
      <c r="L68" s="73">
        <v>250000</v>
      </c>
      <c r="M68" s="68">
        <v>0</v>
      </c>
      <c r="N68" s="74">
        <f>M68+L68</f>
        <v>250000</v>
      </c>
    </row>
    <row r="69" spans="1:15" ht="63" customHeight="1" thickBot="1" x14ac:dyDescent="0.3">
      <c r="A69" s="69">
        <v>1</v>
      </c>
      <c r="B69" s="28" t="s">
        <v>84</v>
      </c>
      <c r="C69" s="18" t="s">
        <v>59</v>
      </c>
      <c r="D69" s="28" t="s">
        <v>40</v>
      </c>
      <c r="E69" s="28" t="s">
        <v>71</v>
      </c>
      <c r="F69" s="70" t="s">
        <v>39</v>
      </c>
      <c r="G69" s="115">
        <v>16</v>
      </c>
      <c r="H69" s="67">
        <v>25</v>
      </c>
      <c r="I69" s="28">
        <v>5</v>
      </c>
      <c r="J69" s="73">
        <f>0.55*L69</f>
        <v>137500</v>
      </c>
      <c r="K69" s="73">
        <f>0.45*L69</f>
        <v>112500</v>
      </c>
      <c r="L69" s="73">
        <v>250000</v>
      </c>
      <c r="M69" s="71">
        <v>0</v>
      </c>
      <c r="N69" s="74">
        <f>M69+L69</f>
        <v>250000</v>
      </c>
    </row>
    <row r="70" spans="1:15" ht="61.5" customHeight="1" thickBot="1" x14ac:dyDescent="0.3">
      <c r="A70" s="17">
        <v>1</v>
      </c>
      <c r="B70" s="18" t="s">
        <v>85</v>
      </c>
      <c r="C70" s="18" t="s">
        <v>41</v>
      </c>
      <c r="D70" s="28" t="s">
        <v>40</v>
      </c>
      <c r="E70" s="18" t="s">
        <v>74</v>
      </c>
      <c r="F70" s="18" t="s">
        <v>42</v>
      </c>
      <c r="G70" s="17">
        <v>24</v>
      </c>
      <c r="H70" s="67">
        <v>25</v>
      </c>
      <c r="I70" s="28">
        <v>5</v>
      </c>
      <c r="J70" s="19">
        <f>0.55*L70</f>
        <v>137500</v>
      </c>
      <c r="K70" s="19">
        <f>0.45*L70</f>
        <v>112500</v>
      </c>
      <c r="L70" s="45">
        <v>250000</v>
      </c>
      <c r="M70" s="41">
        <v>125000</v>
      </c>
      <c r="N70" s="51">
        <f>M70+L353</f>
        <v>125000</v>
      </c>
    </row>
    <row r="71" spans="1:15" ht="58.5" customHeight="1" thickBot="1" x14ac:dyDescent="0.3">
      <c r="A71" s="17">
        <v>1</v>
      </c>
      <c r="B71" s="18" t="s">
        <v>85</v>
      </c>
      <c r="C71" s="18" t="s">
        <v>41</v>
      </c>
      <c r="D71" s="28" t="s">
        <v>40</v>
      </c>
      <c r="E71" s="18" t="s">
        <v>75</v>
      </c>
      <c r="F71" s="18" t="s">
        <v>43</v>
      </c>
      <c r="G71" s="17">
        <v>24</v>
      </c>
      <c r="H71" s="67">
        <v>25</v>
      </c>
      <c r="I71" s="28">
        <v>5</v>
      </c>
      <c r="J71" s="19">
        <f>0.55*L71</f>
        <v>137500</v>
      </c>
      <c r="K71" s="19">
        <f>0.45*L71</f>
        <v>112500</v>
      </c>
      <c r="L71" s="45">
        <v>250000</v>
      </c>
      <c r="M71" s="41">
        <v>125000</v>
      </c>
      <c r="N71" s="51">
        <f>M71+L71</f>
        <v>375000</v>
      </c>
    </row>
    <row r="72" spans="1:15" ht="63" customHeight="1" thickBot="1" x14ac:dyDescent="0.3">
      <c r="A72" s="17"/>
      <c r="B72" s="18" t="s">
        <v>68</v>
      </c>
      <c r="C72" s="18" t="s">
        <v>41</v>
      </c>
      <c r="D72" s="28" t="s">
        <v>40</v>
      </c>
      <c r="E72" s="110" t="s">
        <v>80</v>
      </c>
      <c r="F72" s="18" t="s">
        <v>43</v>
      </c>
      <c r="G72" s="116"/>
      <c r="H72" s="111"/>
      <c r="I72" s="69"/>
      <c r="J72" s="112"/>
      <c r="K72" s="113"/>
      <c r="L72" s="114"/>
      <c r="M72" s="113"/>
      <c r="N72" s="51"/>
    </row>
    <row r="73" spans="1:15" ht="15.75" thickBot="1" x14ac:dyDescent="0.3">
      <c r="A73" s="34">
        <f>SUM(A68:A71)</f>
        <v>4</v>
      </c>
      <c r="B73" s="182" t="s">
        <v>16</v>
      </c>
      <c r="C73" s="183"/>
      <c r="D73" s="183"/>
      <c r="E73" s="189"/>
      <c r="F73" s="31" t="s">
        <v>23</v>
      </c>
      <c r="G73" s="31">
        <f>SUM(G68:G71)</f>
        <v>80</v>
      </c>
      <c r="H73" s="31">
        <f>SUM(H68:H71)</f>
        <v>100</v>
      </c>
      <c r="I73" s="31">
        <f>SUM(I68:I71)</f>
        <v>20</v>
      </c>
      <c r="J73" s="32">
        <f>SUM(J70:J71)</f>
        <v>275000</v>
      </c>
      <c r="K73" s="35">
        <f>SUM(K68:K71)</f>
        <v>450000</v>
      </c>
      <c r="L73" s="35">
        <f>SUM(L68:L71)</f>
        <v>1000000</v>
      </c>
      <c r="M73" s="33">
        <f>SUM(M70:M71)</f>
        <v>250000</v>
      </c>
      <c r="N73" s="52">
        <f>SUM(N68:N71)</f>
        <v>1000000</v>
      </c>
      <c r="O73" s="21"/>
    </row>
    <row r="74" spans="1:15" ht="15.75" customHeight="1" thickBot="1" x14ac:dyDescent="0.3">
      <c r="A74" s="190" t="s">
        <v>8</v>
      </c>
      <c r="B74" s="199"/>
      <c r="C74" s="199"/>
      <c r="D74" s="199"/>
      <c r="E74" s="199"/>
      <c r="F74" s="200"/>
      <c r="G74" s="36"/>
      <c r="H74" s="36"/>
      <c r="I74" s="25"/>
      <c r="J74" s="37"/>
      <c r="K74" s="6">
        <f>K73*0.1</f>
        <v>45000</v>
      </c>
      <c r="L74" s="6">
        <f>0.1*K73</f>
        <v>45000</v>
      </c>
      <c r="M74" s="26">
        <v>0</v>
      </c>
      <c r="N74" s="49">
        <f>SUM(L74:M74)</f>
        <v>45000</v>
      </c>
    </row>
    <row r="75" spans="1:15" ht="15.75" customHeight="1" thickBot="1" x14ac:dyDescent="0.3">
      <c r="A75" s="182" t="s">
        <v>17</v>
      </c>
      <c r="B75" s="183"/>
      <c r="C75" s="183"/>
      <c r="D75" s="183"/>
      <c r="E75" s="183"/>
      <c r="F75" s="189"/>
      <c r="G75" s="38"/>
      <c r="H75" s="38"/>
      <c r="I75" s="6"/>
      <c r="J75" s="37"/>
      <c r="K75" s="6">
        <f>SUM(K73:K74)</f>
        <v>495000</v>
      </c>
      <c r="L75" s="6">
        <f>SUM(L73:L74)</f>
        <v>1045000</v>
      </c>
      <c r="M75" s="26">
        <f>SUM(M73:M74)</f>
        <v>250000</v>
      </c>
      <c r="N75" s="49">
        <f>SUM(L75:M75)</f>
        <v>1295000</v>
      </c>
    </row>
    <row r="76" spans="1:15" ht="15.75" customHeight="1" x14ac:dyDescent="0.25">
      <c r="A76" s="75"/>
      <c r="B76" s="75"/>
      <c r="C76" s="75"/>
      <c r="D76" s="75"/>
      <c r="E76" s="75"/>
      <c r="F76" s="75"/>
      <c r="G76" s="76"/>
      <c r="H76" s="76"/>
      <c r="I76" s="32"/>
      <c r="J76" s="82" t="s">
        <v>23</v>
      </c>
      <c r="K76" s="32"/>
      <c r="L76" s="32"/>
      <c r="M76" s="32"/>
      <c r="N76" s="86"/>
    </row>
    <row r="77" spans="1:15" ht="15.75" customHeight="1" thickBot="1" x14ac:dyDescent="0.3">
      <c r="A77" s="205" t="s">
        <v>65</v>
      </c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</row>
    <row r="78" spans="1:15" ht="15.75" customHeight="1" thickBot="1" x14ac:dyDescent="0.3">
      <c r="A78" s="175" t="s">
        <v>34</v>
      </c>
      <c r="B78" s="178" t="s">
        <v>12</v>
      </c>
      <c r="C78" s="179"/>
      <c r="D78" s="175" t="s">
        <v>2</v>
      </c>
      <c r="E78" s="175" t="s">
        <v>3</v>
      </c>
      <c r="F78" s="175" t="s">
        <v>4</v>
      </c>
      <c r="G78" s="175" t="s">
        <v>24</v>
      </c>
      <c r="H78" s="173" t="s">
        <v>5</v>
      </c>
      <c r="I78" s="174"/>
      <c r="J78" s="175" t="s">
        <v>13</v>
      </c>
      <c r="K78" s="175" t="s">
        <v>14</v>
      </c>
      <c r="L78" s="175" t="s">
        <v>44</v>
      </c>
      <c r="M78" s="175" t="s">
        <v>67</v>
      </c>
      <c r="N78" s="175" t="s">
        <v>45</v>
      </c>
    </row>
    <row r="79" spans="1:15" ht="15.75" customHeight="1" thickBot="1" x14ac:dyDescent="0.3">
      <c r="A79" s="176"/>
      <c r="B79" s="180"/>
      <c r="C79" s="181"/>
      <c r="D79" s="176"/>
      <c r="E79" s="176"/>
      <c r="F79" s="176"/>
      <c r="G79" s="176"/>
      <c r="H79" s="175" t="s">
        <v>7</v>
      </c>
      <c r="I79" s="175" t="s">
        <v>35</v>
      </c>
      <c r="J79" s="176"/>
      <c r="K79" s="176"/>
      <c r="L79" s="176"/>
      <c r="M79" s="176"/>
      <c r="N79" s="176"/>
    </row>
    <row r="80" spans="1:15" ht="21.75" customHeight="1" thickBot="1" x14ac:dyDescent="0.3">
      <c r="A80" s="177"/>
      <c r="B80" s="96" t="s">
        <v>15</v>
      </c>
      <c r="C80" s="97" t="s">
        <v>6</v>
      </c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</row>
    <row r="81" spans="1:15" ht="54.75" customHeight="1" thickBot="1" x14ac:dyDescent="0.3">
      <c r="A81" s="17">
        <v>1</v>
      </c>
      <c r="B81" s="98" t="s">
        <v>92</v>
      </c>
      <c r="C81" s="98" t="s">
        <v>38</v>
      </c>
      <c r="D81" s="18" t="s">
        <v>27</v>
      </c>
      <c r="E81" s="18" t="s">
        <v>76</v>
      </c>
      <c r="F81" s="18" t="s">
        <v>49</v>
      </c>
      <c r="G81" s="17">
        <v>24</v>
      </c>
      <c r="H81" s="17">
        <v>25</v>
      </c>
      <c r="I81" s="17">
        <v>5</v>
      </c>
      <c r="J81" s="24">
        <f t="shared" ref="J81:J86" si="2">0.55*L81</f>
        <v>137500</v>
      </c>
      <c r="K81" s="42">
        <f t="shared" ref="K81:K86" si="3">0.45*L81</f>
        <v>112500</v>
      </c>
      <c r="L81" s="54">
        <v>250000</v>
      </c>
      <c r="M81" s="54">
        <v>142860</v>
      </c>
      <c r="N81" s="57">
        <f>SUM(L81:M81)</f>
        <v>392860</v>
      </c>
    </row>
    <row r="82" spans="1:15" ht="59.25" customHeight="1" thickBot="1" x14ac:dyDescent="0.3">
      <c r="A82" s="23">
        <v>1</v>
      </c>
      <c r="B82" s="99" t="s">
        <v>86</v>
      </c>
      <c r="C82" s="100" t="s">
        <v>29</v>
      </c>
      <c r="D82" s="18" t="s">
        <v>27</v>
      </c>
      <c r="E82" s="58" t="s">
        <v>77</v>
      </c>
      <c r="F82" s="58" t="s">
        <v>49</v>
      </c>
      <c r="G82" s="23">
        <v>32</v>
      </c>
      <c r="H82" s="17">
        <v>25</v>
      </c>
      <c r="I82" s="17">
        <v>5</v>
      </c>
      <c r="J82" s="24">
        <f t="shared" si="2"/>
        <v>165000</v>
      </c>
      <c r="K82" s="42">
        <f t="shared" si="3"/>
        <v>135000</v>
      </c>
      <c r="L82" s="55">
        <v>300000</v>
      </c>
      <c r="M82" s="55">
        <v>200000</v>
      </c>
      <c r="N82" s="56">
        <f>SUM(L82:M82)</f>
        <v>500000</v>
      </c>
    </row>
    <row r="83" spans="1:15" ht="55.5" customHeight="1" thickBot="1" x14ac:dyDescent="0.3">
      <c r="A83" s="17">
        <v>1</v>
      </c>
      <c r="B83" s="101" t="s">
        <v>87</v>
      </c>
      <c r="C83" s="98" t="s">
        <v>50</v>
      </c>
      <c r="D83" s="18" t="s">
        <v>27</v>
      </c>
      <c r="E83" s="18" t="s">
        <v>81</v>
      </c>
      <c r="F83" s="18" t="s">
        <v>49</v>
      </c>
      <c r="G83" s="17">
        <v>50</v>
      </c>
      <c r="H83" s="17">
        <v>25</v>
      </c>
      <c r="I83" s="17">
        <v>5</v>
      </c>
      <c r="J83" s="19">
        <f t="shared" si="2"/>
        <v>220000.00000000003</v>
      </c>
      <c r="K83" s="41">
        <f t="shared" si="3"/>
        <v>180000</v>
      </c>
      <c r="L83" s="54">
        <v>400000</v>
      </c>
      <c r="M83" s="54">
        <v>142857</v>
      </c>
      <c r="N83" s="57">
        <f>SUM(L83:M83)</f>
        <v>542857</v>
      </c>
      <c r="O83">
        <f>285714/2</f>
        <v>142857</v>
      </c>
    </row>
    <row r="84" spans="1:15" ht="58.5" customHeight="1" thickBot="1" x14ac:dyDescent="0.3">
      <c r="A84" s="23">
        <v>1</v>
      </c>
      <c r="B84" s="101" t="s">
        <v>88</v>
      </c>
      <c r="C84" s="98" t="s">
        <v>50</v>
      </c>
      <c r="D84" s="58" t="s">
        <v>19</v>
      </c>
      <c r="E84" s="58" t="s">
        <v>78</v>
      </c>
      <c r="F84" s="18" t="s">
        <v>49</v>
      </c>
      <c r="G84" s="17">
        <v>50</v>
      </c>
      <c r="H84" s="17">
        <v>25</v>
      </c>
      <c r="I84" s="17">
        <v>5</v>
      </c>
      <c r="J84" s="19">
        <f t="shared" si="2"/>
        <v>220000.00000000003</v>
      </c>
      <c r="K84" s="19">
        <f t="shared" si="3"/>
        <v>180000</v>
      </c>
      <c r="L84" s="54">
        <v>400000</v>
      </c>
      <c r="M84" s="54">
        <v>142857</v>
      </c>
      <c r="N84" s="51">
        <f>M84+L84</f>
        <v>542857</v>
      </c>
    </row>
    <row r="85" spans="1:15" ht="54.75" customHeight="1" thickBot="1" x14ac:dyDescent="0.3">
      <c r="A85" s="23">
        <v>1</v>
      </c>
      <c r="B85" s="99" t="s">
        <v>89</v>
      </c>
      <c r="C85" s="100" t="s">
        <v>29</v>
      </c>
      <c r="D85" s="58" t="s">
        <v>19</v>
      </c>
      <c r="E85" s="58" t="s">
        <v>82</v>
      </c>
      <c r="F85" s="58" t="s">
        <v>61</v>
      </c>
      <c r="G85" s="23">
        <v>32</v>
      </c>
      <c r="H85" s="17">
        <v>25</v>
      </c>
      <c r="I85" s="17">
        <v>5</v>
      </c>
      <c r="J85" s="24">
        <f t="shared" si="2"/>
        <v>165000</v>
      </c>
      <c r="K85" s="42">
        <f t="shared" si="3"/>
        <v>135000</v>
      </c>
      <c r="L85" s="55">
        <v>300000</v>
      </c>
      <c r="M85" s="55">
        <v>200000</v>
      </c>
      <c r="N85" s="56">
        <f>SUM(L85:M85)</f>
        <v>500000</v>
      </c>
    </row>
    <row r="86" spans="1:15" ht="49.5" customHeight="1" thickBot="1" x14ac:dyDescent="0.3">
      <c r="A86" s="23">
        <v>1</v>
      </c>
      <c r="B86" s="98" t="s">
        <v>91</v>
      </c>
      <c r="C86" s="98" t="s">
        <v>62</v>
      </c>
      <c r="D86" s="18" t="s">
        <v>27</v>
      </c>
      <c r="E86" s="18" t="s">
        <v>83</v>
      </c>
      <c r="F86" s="58" t="s">
        <v>61</v>
      </c>
      <c r="G86" s="17">
        <v>24</v>
      </c>
      <c r="H86" s="17">
        <v>25</v>
      </c>
      <c r="I86" s="17">
        <v>5</v>
      </c>
      <c r="J86" s="19">
        <f t="shared" si="2"/>
        <v>110000.00000000001</v>
      </c>
      <c r="K86" s="41">
        <f t="shared" si="3"/>
        <v>90000</v>
      </c>
      <c r="L86" s="54">
        <v>200000</v>
      </c>
      <c r="M86" s="54">
        <v>0</v>
      </c>
      <c r="N86" s="57">
        <f>SUM(L86:M86)</f>
        <v>200000</v>
      </c>
      <c r="O86" s="22"/>
    </row>
    <row r="87" spans="1:15" ht="15.75" thickBot="1" x14ac:dyDescent="0.3">
      <c r="A87" s="34">
        <f>A86+A85+A84+A83+A82+A81</f>
        <v>6</v>
      </c>
      <c r="B87" s="183" t="s">
        <v>16</v>
      </c>
      <c r="C87" s="183"/>
      <c r="D87" s="183"/>
      <c r="E87" s="183"/>
      <c r="F87" s="189"/>
      <c r="G87" s="31">
        <f>SUM(G81:G86)</f>
        <v>212</v>
      </c>
      <c r="H87" s="5">
        <f t="shared" ref="H87:M87" si="4">SUM(H81:H86)</f>
        <v>150</v>
      </c>
      <c r="I87" s="5">
        <f t="shared" si="4"/>
        <v>30</v>
      </c>
      <c r="J87" s="32">
        <f t="shared" si="4"/>
        <v>1017500</v>
      </c>
      <c r="K87" s="33">
        <f t="shared" si="4"/>
        <v>832500</v>
      </c>
      <c r="L87" s="33">
        <f t="shared" si="4"/>
        <v>1850000</v>
      </c>
      <c r="M87" s="33">
        <f t="shared" si="4"/>
        <v>828574</v>
      </c>
      <c r="N87" s="61">
        <f>SUM(N81:N86)</f>
        <v>2678574</v>
      </c>
    </row>
    <row r="88" spans="1:15" ht="15.75" thickBot="1" x14ac:dyDescent="0.3">
      <c r="A88" s="190" t="s">
        <v>8</v>
      </c>
      <c r="B88" s="191"/>
      <c r="C88" s="191"/>
      <c r="D88" s="191"/>
      <c r="E88" s="191"/>
      <c r="F88" s="191"/>
      <c r="G88" s="192"/>
      <c r="H88" s="9"/>
      <c r="I88" s="9"/>
      <c r="J88" s="25"/>
      <c r="K88" s="26">
        <f>K87*0.1</f>
        <v>83250</v>
      </c>
      <c r="L88" s="26">
        <f>0.1*K87</f>
        <v>83250</v>
      </c>
      <c r="M88" s="26">
        <v>0</v>
      </c>
      <c r="N88" s="59">
        <f>SUM(L88:M88)</f>
        <v>83250</v>
      </c>
    </row>
    <row r="89" spans="1:15" ht="15.75" thickBot="1" x14ac:dyDescent="0.3">
      <c r="A89" s="182" t="s">
        <v>51</v>
      </c>
      <c r="B89" s="183"/>
      <c r="C89" s="183"/>
      <c r="D89" s="183"/>
      <c r="E89" s="183"/>
      <c r="F89" s="183"/>
      <c r="G89" s="189"/>
      <c r="H89" s="13"/>
      <c r="I89" s="10"/>
      <c r="J89" s="25"/>
      <c r="K89" s="26">
        <f>SUM(K87:K88)</f>
        <v>915750</v>
      </c>
      <c r="L89" s="26">
        <f>SUM(L87:L88)</f>
        <v>1933250</v>
      </c>
      <c r="M89" s="26">
        <f>SUM(M87:M88)</f>
        <v>828574</v>
      </c>
      <c r="N89" s="60">
        <f>SUM(N87:N88)</f>
        <v>2761824</v>
      </c>
    </row>
    <row r="90" spans="1: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66"/>
      <c r="L90" s="11"/>
      <c r="M90" s="11"/>
      <c r="N90" s="11"/>
    </row>
    <row r="91" spans="1: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66"/>
      <c r="L91" s="11"/>
      <c r="M91" s="11"/>
      <c r="N91" s="11"/>
    </row>
    <row r="92" spans="1: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66"/>
      <c r="L92" s="11"/>
      <c r="M92" s="11"/>
      <c r="N92" s="11"/>
    </row>
    <row r="93" spans="1: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66"/>
      <c r="L93" s="11"/>
      <c r="M93" s="11"/>
      <c r="N93" s="11"/>
    </row>
    <row r="94" spans="1: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66"/>
      <c r="L94" s="11"/>
      <c r="M94" s="11"/>
      <c r="N94" s="11"/>
    </row>
    <row r="95" spans="1:15" ht="15.75" thickBo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66"/>
      <c r="L95" s="11"/>
      <c r="M95" s="11"/>
      <c r="N95" s="11"/>
    </row>
    <row r="96" spans="1:15" ht="43.5" customHeight="1" thickBot="1" x14ac:dyDescent="0.3">
      <c r="A96" s="193" t="s">
        <v>56</v>
      </c>
      <c r="B96" s="193"/>
      <c r="C96" s="193"/>
      <c r="D96" s="88" t="s">
        <v>54</v>
      </c>
      <c r="E96" s="193" t="s">
        <v>55</v>
      </c>
      <c r="F96" s="193"/>
      <c r="G96" s="16"/>
      <c r="H96" s="16"/>
      <c r="I96" s="16"/>
      <c r="J96" s="1"/>
      <c r="K96" s="1"/>
      <c r="L96" s="1"/>
      <c r="M96" s="1"/>
      <c r="N96" s="1"/>
    </row>
    <row r="97" spans="1:14" ht="24.95" customHeight="1" thickBot="1" x14ac:dyDescent="0.3">
      <c r="A97" s="194" t="s">
        <v>63</v>
      </c>
      <c r="B97" s="194"/>
      <c r="C97" s="194"/>
      <c r="D97" s="102">
        <v>52</v>
      </c>
      <c r="E97" s="203">
        <f>A87+A50+A73+A60+A37</f>
        <v>16</v>
      </c>
      <c r="F97" s="203"/>
      <c r="G97" s="16"/>
      <c r="H97" s="16"/>
      <c r="I97" s="16"/>
      <c r="J97" s="1"/>
      <c r="K97" s="1"/>
      <c r="L97" s="1"/>
      <c r="M97" s="1"/>
      <c r="N97" s="1"/>
    </row>
    <row r="98" spans="1:14" ht="24.95" customHeight="1" thickBot="1" x14ac:dyDescent="0.3">
      <c r="A98" s="195" t="s">
        <v>52</v>
      </c>
      <c r="B98" s="195"/>
      <c r="C98" s="195"/>
      <c r="D98" s="103">
        <v>1560</v>
      </c>
      <c r="E98" s="204">
        <f>H87+H73+H60+H50+H37</f>
        <v>400</v>
      </c>
      <c r="F98" s="204"/>
      <c r="G98" s="16"/>
      <c r="H98" s="16"/>
      <c r="I98" s="16"/>
      <c r="J98" s="1"/>
      <c r="K98" s="1"/>
      <c r="L98" s="1"/>
      <c r="M98" s="1"/>
      <c r="N98" s="1"/>
    </row>
    <row r="99" spans="1:14" ht="24.95" customHeight="1" thickBot="1" x14ac:dyDescent="0.3">
      <c r="A99" s="196" t="s">
        <v>35</v>
      </c>
      <c r="B99" s="196"/>
      <c r="C99" s="196"/>
      <c r="D99" s="103">
        <f>(D98*0.17)</f>
        <v>265.20000000000005</v>
      </c>
      <c r="E99" s="204">
        <f>I87+I73+I60+I50+I37</f>
        <v>80</v>
      </c>
      <c r="F99" s="204"/>
      <c r="G99" s="16"/>
      <c r="H99" s="16"/>
      <c r="I99" s="16"/>
      <c r="J99" s="1"/>
      <c r="K99" s="1"/>
      <c r="L99" s="1"/>
      <c r="M99" s="1"/>
      <c r="N99" s="1"/>
    </row>
    <row r="100" spans="1:14" ht="24.95" customHeight="1" thickBot="1" x14ac:dyDescent="0.3">
      <c r="A100" s="196" t="s">
        <v>64</v>
      </c>
      <c r="B100" s="196"/>
      <c r="C100" s="196"/>
      <c r="D100" s="103">
        <f>SUM(D98:D99)</f>
        <v>1825.2</v>
      </c>
      <c r="E100" s="204">
        <f>SUM(E98:E99)</f>
        <v>480</v>
      </c>
      <c r="F100" s="204"/>
      <c r="G100" s="16"/>
      <c r="H100" s="16"/>
      <c r="I100" s="16"/>
      <c r="J100" s="1"/>
      <c r="K100" s="1"/>
      <c r="L100" s="1"/>
      <c r="M100" s="1"/>
      <c r="N100" s="1"/>
    </row>
    <row r="101" spans="1:14" ht="24.95" customHeight="1" thickBot="1" x14ac:dyDescent="0.3">
      <c r="A101" s="197" t="s">
        <v>53</v>
      </c>
      <c r="B101" s="197"/>
      <c r="C101" s="197"/>
      <c r="D101" s="103">
        <v>1542</v>
      </c>
      <c r="E101" s="204">
        <f>G87+G73+G60+G50+G37</f>
        <v>428</v>
      </c>
      <c r="F101" s="204"/>
      <c r="G101" s="16"/>
      <c r="H101" s="16"/>
      <c r="I101" s="16"/>
      <c r="J101" s="1"/>
      <c r="K101" s="1"/>
      <c r="L101" s="1"/>
      <c r="M101" s="1"/>
      <c r="N101" s="1"/>
    </row>
    <row r="102" spans="1:14" ht="24.95" customHeight="1" thickBot="1" x14ac:dyDescent="0.3">
      <c r="A102" s="196" t="s">
        <v>13</v>
      </c>
      <c r="B102" s="196"/>
      <c r="C102" s="196"/>
      <c r="D102" s="93">
        <f>0.55*D105</f>
        <v>7920000.0000000009</v>
      </c>
      <c r="E102" s="185">
        <f>J37+J60+J73+J50+J87</f>
        <v>2172500</v>
      </c>
      <c r="F102" s="185"/>
      <c r="G102" s="16"/>
      <c r="H102" s="16"/>
      <c r="I102" s="16"/>
      <c r="J102" s="1"/>
      <c r="K102" s="1"/>
      <c r="L102" s="1"/>
      <c r="M102" s="1"/>
      <c r="N102" s="1"/>
    </row>
    <row r="103" spans="1:14" ht="24.95" customHeight="1" thickBot="1" x14ac:dyDescent="0.3">
      <c r="A103" s="196" t="s">
        <v>57</v>
      </c>
      <c r="B103" s="196"/>
      <c r="C103" s="196"/>
      <c r="D103" s="93">
        <f>0.45*D105</f>
        <v>6480000</v>
      </c>
      <c r="E103" s="185">
        <f>K37+K60+K73+K50+K87</f>
        <v>2002500</v>
      </c>
      <c r="F103" s="185"/>
      <c r="G103" s="16"/>
      <c r="H103" s="16"/>
      <c r="I103" s="16"/>
      <c r="J103" s="1"/>
      <c r="K103" s="1"/>
      <c r="L103" s="1"/>
      <c r="M103" s="1"/>
      <c r="N103" s="1"/>
    </row>
    <row r="104" spans="1:14" ht="24.95" customHeight="1" thickBot="1" x14ac:dyDescent="0.3">
      <c r="A104" s="196" t="s">
        <v>58</v>
      </c>
      <c r="B104" s="196"/>
      <c r="C104" s="196"/>
      <c r="D104" s="93">
        <f>D103*0.1</f>
        <v>648000</v>
      </c>
      <c r="E104" s="185">
        <f>E103*0.1</f>
        <v>200250</v>
      </c>
      <c r="F104" s="185"/>
      <c r="G104" s="16"/>
      <c r="H104" s="16"/>
      <c r="I104" s="16"/>
      <c r="J104" s="1"/>
      <c r="K104" s="1"/>
      <c r="L104" s="1"/>
      <c r="M104" s="1"/>
      <c r="N104" s="1"/>
    </row>
    <row r="105" spans="1:14" ht="24.95" customHeight="1" thickBot="1" x14ac:dyDescent="0.3">
      <c r="A105" s="196" t="s">
        <v>44</v>
      </c>
      <c r="B105" s="196"/>
      <c r="C105" s="196"/>
      <c r="D105" s="94">
        <v>14400000</v>
      </c>
      <c r="E105" s="186">
        <f>L37+L60+L73+L50+L87</f>
        <v>4450000</v>
      </c>
      <c r="F105" s="186"/>
      <c r="G105" s="16"/>
      <c r="H105" s="16"/>
      <c r="I105" s="16"/>
      <c r="J105" s="1"/>
      <c r="K105" s="1"/>
      <c r="L105" s="1"/>
      <c r="M105" s="1"/>
      <c r="N105" s="1"/>
    </row>
    <row r="106" spans="1:14" ht="32.25" customHeight="1" thickBot="1" x14ac:dyDescent="0.3">
      <c r="A106" s="198" t="s">
        <v>66</v>
      </c>
      <c r="B106" s="198"/>
      <c r="C106" s="198"/>
      <c r="D106" s="93">
        <v>9500000</v>
      </c>
      <c r="E106" s="187">
        <f>M39+M62+M75+M52+M89</f>
        <v>2054764</v>
      </c>
      <c r="F106" s="187"/>
      <c r="G106" s="16"/>
      <c r="H106" s="16"/>
      <c r="I106" s="16"/>
      <c r="J106" s="1"/>
      <c r="K106" s="1"/>
      <c r="L106" s="1"/>
      <c r="M106" s="1"/>
      <c r="N106" s="1"/>
    </row>
    <row r="107" spans="1:14" ht="24.95" customHeight="1" thickBot="1" x14ac:dyDescent="0.3">
      <c r="A107" s="196" t="s">
        <v>98</v>
      </c>
      <c r="B107" s="196"/>
      <c r="C107" s="196"/>
      <c r="D107" s="94">
        <f>SUM(D105:D106)</f>
        <v>23900000</v>
      </c>
      <c r="E107" s="188">
        <f>N39+N62+N75+N52+N89</f>
        <v>6705014</v>
      </c>
      <c r="F107" s="188"/>
      <c r="G107" s="1"/>
      <c r="H107" s="1"/>
      <c r="I107" s="1"/>
      <c r="J107" s="1"/>
      <c r="K107" s="1"/>
      <c r="L107" s="1"/>
      <c r="M107" s="1"/>
      <c r="N107" s="1"/>
    </row>
    <row r="108" spans="1:14" ht="15.75" x14ac:dyDescent="0.25">
      <c r="A108" s="2"/>
      <c r="B108" s="2"/>
      <c r="C108" s="2"/>
      <c r="D108" s="2"/>
      <c r="K108" s="14"/>
      <c r="L108" s="14"/>
      <c r="M108" s="14"/>
      <c r="N108" s="1"/>
    </row>
    <row r="109" spans="1:14" x14ac:dyDescent="0.25">
      <c r="K109" s="1"/>
      <c r="L109" s="1"/>
      <c r="M109" s="1"/>
      <c r="N109" s="1"/>
    </row>
    <row r="110" spans="1:14" x14ac:dyDescent="0.25">
      <c r="K110" s="1"/>
      <c r="L110" s="1"/>
      <c r="M110" s="1"/>
      <c r="N110" s="1"/>
    </row>
    <row r="111" spans="1:14" x14ac:dyDescent="0.25">
      <c r="K111" s="1"/>
      <c r="L111" s="1"/>
      <c r="M111" s="1"/>
      <c r="N111" s="1"/>
    </row>
    <row r="112" spans="1:14" x14ac:dyDescent="0.25">
      <c r="K112" s="1"/>
      <c r="L112" s="1"/>
      <c r="M112" s="1"/>
      <c r="N112" s="1"/>
    </row>
    <row r="113" spans="1:14" x14ac:dyDescent="0.25">
      <c r="K113" s="1"/>
      <c r="L113" s="1"/>
      <c r="M113" s="1"/>
      <c r="N113" s="1"/>
    </row>
    <row r="114" spans="1:14" x14ac:dyDescent="0.25"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</sheetData>
  <mergeCells count="121">
    <mergeCell ref="A6:F6"/>
    <mergeCell ref="A31:N31"/>
    <mergeCell ref="A32:A34"/>
    <mergeCell ref="B32:C33"/>
    <mergeCell ref="D32:D34"/>
    <mergeCell ref="E32:E34"/>
    <mergeCell ref="F32:F34"/>
    <mergeCell ref="B37:F37"/>
    <mergeCell ref="A38:G38"/>
    <mergeCell ref="A39:G39"/>
    <mergeCell ref="M32:M34"/>
    <mergeCell ref="G32:G34"/>
    <mergeCell ref="H32:I32"/>
    <mergeCell ref="J32:J34"/>
    <mergeCell ref="K32:K34"/>
    <mergeCell ref="H33:H34"/>
    <mergeCell ref="I33:I34"/>
    <mergeCell ref="L32:L34"/>
    <mergeCell ref="A43:N43"/>
    <mergeCell ref="N56:N58"/>
    <mergeCell ref="H56:I56"/>
    <mergeCell ref="J56:J58"/>
    <mergeCell ref="K56:K58"/>
    <mergeCell ref="L56:L58"/>
    <mergeCell ref="H57:H58"/>
    <mergeCell ref="I57:I58"/>
    <mergeCell ref="A56:A58"/>
    <mergeCell ref="B56:C57"/>
    <mergeCell ref="N44:N46"/>
    <mergeCell ref="H45:H46"/>
    <mergeCell ref="I45:I46"/>
    <mergeCell ref="A44:A46"/>
    <mergeCell ref="B44:C45"/>
    <mergeCell ref="D44:D46"/>
    <mergeCell ref="E44:E46"/>
    <mergeCell ref="F44:F46"/>
    <mergeCell ref="M56:M58"/>
    <mergeCell ref="H44:I44"/>
    <mergeCell ref="J44:J46"/>
    <mergeCell ref="K44:K46"/>
    <mergeCell ref="A55:C55"/>
    <mergeCell ref="E99:F99"/>
    <mergeCell ref="E100:F100"/>
    <mergeCell ref="E101:F101"/>
    <mergeCell ref="E102:F102"/>
    <mergeCell ref="A77:N77"/>
    <mergeCell ref="L44:L46"/>
    <mergeCell ref="L78:L80"/>
    <mergeCell ref="K65:K67"/>
    <mergeCell ref="L65:L67"/>
    <mergeCell ref="H66:H67"/>
    <mergeCell ref="I66:I67"/>
    <mergeCell ref="M44:M46"/>
    <mergeCell ref="A64:K64"/>
    <mergeCell ref="G56:G58"/>
    <mergeCell ref="D56:D58"/>
    <mergeCell ref="E56:E58"/>
    <mergeCell ref="F56:F58"/>
    <mergeCell ref="B50:E50"/>
    <mergeCell ref="A51:E51"/>
    <mergeCell ref="A65:A67"/>
    <mergeCell ref="B65:C66"/>
    <mergeCell ref="B73:E73"/>
    <mergeCell ref="A74:F74"/>
    <mergeCell ref="A75:F75"/>
    <mergeCell ref="A61:G61"/>
    <mergeCell ref="J65:J67"/>
    <mergeCell ref="B60:F60"/>
    <mergeCell ref="G44:G46"/>
    <mergeCell ref="D65:D67"/>
    <mergeCell ref="E65:E67"/>
    <mergeCell ref="F65:F67"/>
    <mergeCell ref="G65:G67"/>
    <mergeCell ref="A52:F52"/>
    <mergeCell ref="E103:F103"/>
    <mergeCell ref="E104:F104"/>
    <mergeCell ref="E105:F105"/>
    <mergeCell ref="E106:F106"/>
    <mergeCell ref="E107:F107"/>
    <mergeCell ref="M78:M80"/>
    <mergeCell ref="B87:F87"/>
    <mergeCell ref="A88:G88"/>
    <mergeCell ref="A89:G89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E96:F96"/>
    <mergeCell ref="E97:F97"/>
    <mergeCell ref="E98:F98"/>
    <mergeCell ref="A22:N22"/>
    <mergeCell ref="A23:N23"/>
    <mergeCell ref="A24:N24"/>
    <mergeCell ref="A25:N25"/>
    <mergeCell ref="A27:N27"/>
    <mergeCell ref="A28:N28"/>
    <mergeCell ref="N32:N34"/>
    <mergeCell ref="H78:I78"/>
    <mergeCell ref="J78:J80"/>
    <mergeCell ref="K78:K80"/>
    <mergeCell ref="N78:N80"/>
    <mergeCell ref="H79:H80"/>
    <mergeCell ref="I79:I80"/>
    <mergeCell ref="A78:A80"/>
    <mergeCell ref="B78:C79"/>
    <mergeCell ref="D78:D80"/>
    <mergeCell ref="E78:E80"/>
    <mergeCell ref="F78:F80"/>
    <mergeCell ref="G78:G80"/>
    <mergeCell ref="A62:G62"/>
    <mergeCell ref="M65:M67"/>
    <mergeCell ref="N65:N67"/>
    <mergeCell ref="H65:I65"/>
  </mergeCells>
  <pageMargins left="0.23622047244094491" right="0.23622047244094491" top="0.74803149606299213" bottom="0.74803149606299213" header="0.31496062992125984" footer="0.31496062992125984"/>
  <pageSetup paperSize="5" scale="80" fitToWidth="0" fitToHeight="0" orientation="landscape" r:id="rId1"/>
  <rowBreaks count="5" manualBreakCount="5">
    <brk id="29" max="13" man="1"/>
    <brk id="40" max="13" man="1"/>
    <brk id="53" max="13" man="1"/>
    <brk id="62" max="13" man="1"/>
    <brk id="7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46F4-D22C-451F-A13A-1DF224851BBA}">
  <dimension ref="A1:O31"/>
  <sheetViews>
    <sheetView topLeftCell="A4" workbookViewId="0">
      <selection activeCell="B20" sqref="B20:G31"/>
    </sheetView>
  </sheetViews>
  <sheetFormatPr baseColWidth="10" defaultRowHeight="15" x14ac:dyDescent="0.25"/>
  <cols>
    <col min="1" max="1" width="4" customWidth="1"/>
    <col min="2" max="2" width="14.5703125" customWidth="1"/>
    <col min="3" max="3" width="24.5703125" customWidth="1"/>
    <col min="4" max="4" width="17.42578125" customWidth="1"/>
    <col min="5" max="5" width="17.28515625" customWidth="1"/>
    <col min="6" max="6" width="11.7109375" customWidth="1"/>
    <col min="7" max="7" width="9.140625" customWidth="1"/>
    <col min="8" max="8" width="11.140625" customWidth="1"/>
    <col min="9" max="9" width="11.5703125" customWidth="1"/>
    <col min="10" max="10" width="14.42578125" customWidth="1"/>
    <col min="11" max="11" width="15.42578125" customWidth="1"/>
    <col min="12" max="12" width="14.85546875" customWidth="1"/>
    <col min="13" max="13" width="14.5703125" customWidth="1"/>
    <col min="14" max="14" width="15.85546875" customWidth="1"/>
  </cols>
  <sheetData>
    <row r="1" spans="1:15" ht="18" x14ac:dyDescent="0.25">
      <c r="B1" s="165" t="s">
        <v>95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15.75" x14ac:dyDescent="0.25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15.75" x14ac:dyDescent="0.25"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18" x14ac:dyDescent="0.25"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8" x14ac:dyDescent="0.25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ht="18" x14ac:dyDescent="0.25">
      <c r="B6" s="168" t="s">
        <v>37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5" ht="18" x14ac:dyDescent="0.25">
      <c r="B7" s="169" t="s">
        <v>97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9" spans="1:15" ht="15.75" thickBot="1" x14ac:dyDescent="0.3"/>
    <row r="10" spans="1:15" ht="15.75" thickBot="1" x14ac:dyDescent="0.3">
      <c r="A10" s="206" t="s">
        <v>34</v>
      </c>
      <c r="B10" s="178" t="s">
        <v>12</v>
      </c>
      <c r="C10" s="179"/>
      <c r="D10" s="175" t="s">
        <v>2</v>
      </c>
      <c r="E10" s="175" t="s">
        <v>3</v>
      </c>
      <c r="F10" s="175" t="s">
        <v>4</v>
      </c>
      <c r="G10" s="175" t="s">
        <v>24</v>
      </c>
      <c r="H10" s="178" t="s">
        <v>5</v>
      </c>
      <c r="I10" s="179"/>
      <c r="J10" s="175" t="s">
        <v>13</v>
      </c>
      <c r="K10" s="175" t="s">
        <v>14</v>
      </c>
      <c r="L10" s="170" t="s">
        <v>31</v>
      </c>
      <c r="M10" s="170" t="s">
        <v>67</v>
      </c>
      <c r="N10" s="206" t="s">
        <v>45</v>
      </c>
    </row>
    <row r="11" spans="1:15" ht="15.75" thickBot="1" x14ac:dyDescent="0.3">
      <c r="A11" s="207"/>
      <c r="B11" s="180"/>
      <c r="C11" s="181"/>
      <c r="D11" s="176"/>
      <c r="E11" s="176"/>
      <c r="F11" s="176"/>
      <c r="G11" s="202"/>
      <c r="H11" s="178" t="s">
        <v>7</v>
      </c>
      <c r="I11" s="175" t="s">
        <v>35</v>
      </c>
      <c r="J11" s="201"/>
      <c r="K11" s="201"/>
      <c r="L11" s="171"/>
      <c r="M11" s="171"/>
      <c r="N11" s="207"/>
    </row>
    <row r="12" spans="1:15" ht="39" thickBot="1" x14ac:dyDescent="0.3">
      <c r="A12" s="208"/>
      <c r="B12" s="121" t="s">
        <v>15</v>
      </c>
      <c r="C12" s="120" t="s">
        <v>6</v>
      </c>
      <c r="D12" s="176"/>
      <c r="E12" s="176"/>
      <c r="F12" s="176"/>
      <c r="G12" s="202"/>
      <c r="H12" s="202"/>
      <c r="I12" s="176"/>
      <c r="J12" s="201"/>
      <c r="K12" s="201"/>
      <c r="L12" s="184"/>
      <c r="M12" s="184"/>
      <c r="N12" s="208"/>
    </row>
    <row r="13" spans="1:15" ht="72" customHeight="1" thickBot="1" x14ac:dyDescent="0.3">
      <c r="A13" s="72">
        <v>1</v>
      </c>
      <c r="B13" s="28" t="s">
        <v>93</v>
      </c>
      <c r="C13" s="18" t="s">
        <v>59</v>
      </c>
      <c r="D13" s="18" t="s">
        <v>48</v>
      </c>
      <c r="E13" s="3" t="s">
        <v>69</v>
      </c>
      <c r="F13" s="90" t="s">
        <v>20</v>
      </c>
      <c r="G13" s="18">
        <v>16</v>
      </c>
      <c r="H13" s="67">
        <v>25</v>
      </c>
      <c r="I13" s="28">
        <v>5</v>
      </c>
      <c r="J13" s="73">
        <f>0.55*L13</f>
        <v>137500</v>
      </c>
      <c r="K13" s="73">
        <f>0.45*L13</f>
        <v>112500</v>
      </c>
      <c r="L13" s="73">
        <v>250000</v>
      </c>
      <c r="M13" s="54">
        <v>0</v>
      </c>
      <c r="N13" s="43">
        <f>M13+L13</f>
        <v>250000</v>
      </c>
    </row>
    <row r="14" spans="1:15" ht="65.25" customHeight="1" thickBot="1" x14ac:dyDescent="0.3">
      <c r="A14" s="28">
        <v>1</v>
      </c>
      <c r="B14" s="28" t="s">
        <v>84</v>
      </c>
      <c r="C14" s="18" t="s">
        <v>59</v>
      </c>
      <c r="D14" s="28" t="s">
        <v>40</v>
      </c>
      <c r="E14" s="28" t="s">
        <v>70</v>
      </c>
      <c r="F14" s="28" t="s">
        <v>60</v>
      </c>
      <c r="G14" s="18">
        <v>16</v>
      </c>
      <c r="H14" s="67">
        <v>25</v>
      </c>
      <c r="I14" s="28">
        <v>5</v>
      </c>
      <c r="J14" s="73">
        <f>0.55*L14</f>
        <v>137500</v>
      </c>
      <c r="K14" s="73">
        <f>0.45*L14</f>
        <v>112500</v>
      </c>
      <c r="L14" s="73">
        <v>250000</v>
      </c>
      <c r="M14" s="132">
        <v>0</v>
      </c>
      <c r="N14" s="73">
        <f>M14+L14</f>
        <v>250000</v>
      </c>
    </row>
    <row r="15" spans="1:15" ht="77.25" customHeight="1" thickBot="1" x14ac:dyDescent="0.3">
      <c r="A15" s="69">
        <v>1</v>
      </c>
      <c r="B15" s="131" t="s">
        <v>84</v>
      </c>
      <c r="C15" s="58" t="s">
        <v>59</v>
      </c>
      <c r="D15" s="131" t="s">
        <v>40</v>
      </c>
      <c r="E15" s="131" t="s">
        <v>71</v>
      </c>
      <c r="F15" s="70" t="s">
        <v>39</v>
      </c>
      <c r="G15" s="115">
        <v>16</v>
      </c>
      <c r="H15" s="67">
        <v>25</v>
      </c>
      <c r="I15" s="28">
        <v>5</v>
      </c>
      <c r="J15" s="73">
        <f>0.55*L15</f>
        <v>137500</v>
      </c>
      <c r="K15" s="73">
        <f>0.45*L15</f>
        <v>112500</v>
      </c>
      <c r="L15" s="73">
        <v>250000</v>
      </c>
      <c r="M15" s="133">
        <v>0</v>
      </c>
      <c r="N15" s="73">
        <f>M15+L15</f>
        <v>250000</v>
      </c>
    </row>
    <row r="16" spans="1:15" ht="15.75" thickBot="1" x14ac:dyDescent="0.3">
      <c r="A16" s="34">
        <f>SUM(A13:A15)</f>
        <v>3</v>
      </c>
      <c r="B16" s="182" t="s">
        <v>16</v>
      </c>
      <c r="C16" s="183"/>
      <c r="D16" s="183"/>
      <c r="E16" s="183"/>
      <c r="F16" s="189"/>
      <c r="G16" s="124">
        <f>SUM(G13:G15)</f>
        <v>48</v>
      </c>
      <c r="H16" s="124">
        <f t="shared" ref="H16:I16" si="0">SUM(H13:H15)</f>
        <v>75</v>
      </c>
      <c r="I16" s="141">
        <f t="shared" si="0"/>
        <v>15</v>
      </c>
      <c r="J16" s="140">
        <f t="shared" ref="J16" si="1">SUM(J13:J15)</f>
        <v>412500</v>
      </c>
      <c r="K16" s="140">
        <f t="shared" ref="K16" si="2">SUM(K13:K15)</f>
        <v>337500</v>
      </c>
      <c r="L16" s="140">
        <f t="shared" ref="L16" si="3">SUM(L13:L15)</f>
        <v>750000</v>
      </c>
      <c r="M16" s="140">
        <f t="shared" ref="M16" si="4">SUM(M13:M15)</f>
        <v>0</v>
      </c>
      <c r="N16" s="140">
        <f t="shared" ref="N16" si="5">SUM(N13:N15)</f>
        <v>750000</v>
      </c>
    </row>
    <row r="17" spans="1:14" ht="15.75" thickBot="1" x14ac:dyDescent="0.3">
      <c r="A17" s="190" t="s">
        <v>8</v>
      </c>
      <c r="B17" s="191"/>
      <c r="C17" s="191"/>
      <c r="D17" s="191"/>
      <c r="E17" s="191"/>
      <c r="F17" s="191"/>
      <c r="G17" s="191"/>
      <c r="H17" s="65"/>
      <c r="I17" s="65"/>
      <c r="J17" s="134"/>
      <c r="K17" s="104">
        <f>K16*0.1</f>
        <v>33750</v>
      </c>
      <c r="L17" s="135">
        <f>K16*0.1</f>
        <v>33750</v>
      </c>
      <c r="M17" s="48">
        <v>0</v>
      </c>
      <c r="N17" s="136">
        <f>L17</f>
        <v>33750</v>
      </c>
    </row>
    <row r="18" spans="1:14" ht="15.75" thickBot="1" x14ac:dyDescent="0.3">
      <c r="A18" s="182" t="s">
        <v>17</v>
      </c>
      <c r="B18" s="183"/>
      <c r="C18" s="183"/>
      <c r="D18" s="183"/>
      <c r="E18" s="183"/>
      <c r="F18" s="183"/>
      <c r="G18" s="183"/>
      <c r="H18" s="39"/>
      <c r="I18" s="39"/>
      <c r="J18" s="137"/>
      <c r="K18" s="104">
        <f>SUM(K16:K17)</f>
        <v>371250</v>
      </c>
      <c r="L18" s="138">
        <f>L17+L16</f>
        <v>783750</v>
      </c>
      <c r="M18" s="139">
        <f>SUM(M16:M17)</f>
        <v>0</v>
      </c>
      <c r="N18" s="136">
        <f>N17+N16</f>
        <v>783750</v>
      </c>
    </row>
    <row r="19" spans="1:14" ht="15.75" thickBot="1" x14ac:dyDescent="0.3">
      <c r="A19" s="75"/>
      <c r="B19" s="75"/>
      <c r="C19" s="75"/>
      <c r="D19" s="75"/>
      <c r="E19" s="75"/>
      <c r="F19" s="75"/>
      <c r="G19" s="75"/>
      <c r="H19" s="76"/>
      <c r="I19" s="76"/>
      <c r="J19" s="76"/>
      <c r="K19" s="77"/>
      <c r="L19" s="78"/>
      <c r="M19" s="79"/>
      <c r="N19" s="80"/>
    </row>
    <row r="20" spans="1:14" ht="16.5" thickBot="1" x14ac:dyDescent="0.3">
      <c r="B20" s="193" t="s">
        <v>56</v>
      </c>
      <c r="C20" s="193"/>
      <c r="D20" s="193"/>
      <c r="E20" s="123" t="s">
        <v>54</v>
      </c>
      <c r="F20" s="193" t="s">
        <v>95</v>
      </c>
      <c r="G20" s="193"/>
    </row>
    <row r="21" spans="1:14" ht="18.75" customHeight="1" thickBot="1" x14ac:dyDescent="0.3">
      <c r="B21" s="194" t="s">
        <v>63</v>
      </c>
      <c r="C21" s="194"/>
      <c r="D21" s="194"/>
      <c r="E21" s="102">
        <v>52</v>
      </c>
      <c r="F21" s="203">
        <f>A16</f>
        <v>3</v>
      </c>
      <c r="G21" s="203"/>
    </row>
    <row r="22" spans="1:14" ht="15.75" thickBot="1" x14ac:dyDescent="0.3">
      <c r="B22" s="195" t="s">
        <v>52</v>
      </c>
      <c r="C22" s="195"/>
      <c r="D22" s="195"/>
      <c r="E22" s="103">
        <v>1560</v>
      </c>
      <c r="F22" s="204">
        <f>H16</f>
        <v>75</v>
      </c>
      <c r="G22" s="204"/>
    </row>
    <row r="23" spans="1:14" ht="15.75" thickBot="1" x14ac:dyDescent="0.3">
      <c r="B23" s="196" t="s">
        <v>35</v>
      </c>
      <c r="C23" s="196"/>
      <c r="D23" s="196"/>
      <c r="E23" s="103">
        <f>(E22*0.17)</f>
        <v>265.20000000000005</v>
      </c>
      <c r="F23" s="217">
        <f>I16</f>
        <v>15</v>
      </c>
      <c r="G23" s="204"/>
    </row>
    <row r="24" spans="1:14" ht="15.75" thickBot="1" x14ac:dyDescent="0.3">
      <c r="B24" s="196" t="s">
        <v>64</v>
      </c>
      <c r="C24" s="196"/>
      <c r="D24" s="196"/>
      <c r="E24" s="103">
        <f>SUM(E22:E23)</f>
        <v>1825.2</v>
      </c>
      <c r="F24" s="204">
        <f>SUM(F22:F23)</f>
        <v>90</v>
      </c>
      <c r="G24" s="204"/>
    </row>
    <row r="25" spans="1:14" ht="15.75" thickBot="1" x14ac:dyDescent="0.3">
      <c r="B25" s="197" t="s">
        <v>53</v>
      </c>
      <c r="C25" s="197"/>
      <c r="D25" s="197"/>
      <c r="E25" s="103">
        <v>1542</v>
      </c>
      <c r="F25" s="204">
        <f>G16</f>
        <v>48</v>
      </c>
      <c r="G25" s="204"/>
    </row>
    <row r="26" spans="1:14" ht="15.75" thickBot="1" x14ac:dyDescent="0.3">
      <c r="B26" s="196" t="s">
        <v>13</v>
      </c>
      <c r="C26" s="196"/>
      <c r="D26" s="196"/>
      <c r="E26" s="93">
        <f>0.55*E29</f>
        <v>7920000.0000000009</v>
      </c>
      <c r="F26" s="185">
        <f>J16</f>
        <v>412500</v>
      </c>
      <c r="G26" s="185"/>
    </row>
    <row r="27" spans="1:14" ht="15.75" thickBot="1" x14ac:dyDescent="0.3">
      <c r="B27" s="196" t="s">
        <v>57</v>
      </c>
      <c r="C27" s="196"/>
      <c r="D27" s="196"/>
      <c r="E27" s="93">
        <f>0.45*E29</f>
        <v>6480000</v>
      </c>
      <c r="F27" s="185">
        <f>K16</f>
        <v>337500</v>
      </c>
      <c r="G27" s="185"/>
    </row>
    <row r="28" spans="1:14" ht="15.75" thickBot="1" x14ac:dyDescent="0.3">
      <c r="B28" s="196" t="s">
        <v>58</v>
      </c>
      <c r="C28" s="196"/>
      <c r="D28" s="196"/>
      <c r="E28" s="93">
        <f>E27*0.1</f>
        <v>648000</v>
      </c>
      <c r="F28" s="185">
        <f>K17</f>
        <v>33750</v>
      </c>
      <c r="G28" s="185"/>
    </row>
    <row r="29" spans="1:14" ht="15.75" thickBot="1" x14ac:dyDescent="0.3">
      <c r="B29" s="196" t="s">
        <v>44</v>
      </c>
      <c r="C29" s="196"/>
      <c r="D29" s="196"/>
      <c r="E29" s="94">
        <v>14400000</v>
      </c>
      <c r="F29" s="186">
        <f>N18</f>
        <v>783750</v>
      </c>
      <c r="G29" s="186"/>
    </row>
    <row r="30" spans="1:14" ht="15.75" thickBot="1" x14ac:dyDescent="0.3">
      <c r="B30" s="198" t="s">
        <v>66</v>
      </c>
      <c r="C30" s="198"/>
      <c r="D30" s="198"/>
      <c r="E30" s="93">
        <v>9500000</v>
      </c>
      <c r="F30" s="187">
        <v>0</v>
      </c>
      <c r="G30" s="187"/>
    </row>
    <row r="31" spans="1:14" ht="15.75" thickBot="1" x14ac:dyDescent="0.3">
      <c r="B31" s="196" t="s">
        <v>99</v>
      </c>
      <c r="C31" s="196"/>
      <c r="D31" s="196"/>
      <c r="E31" s="94">
        <f>SUM(E29:E30)</f>
        <v>23900000</v>
      </c>
      <c r="F31" s="188">
        <f>N18</f>
        <v>783750</v>
      </c>
      <c r="G31" s="188"/>
    </row>
  </sheetData>
  <mergeCells count="47">
    <mergeCell ref="B16:F16"/>
    <mergeCell ref="A17:G17"/>
    <mergeCell ref="A18:G18"/>
    <mergeCell ref="B1:O1"/>
    <mergeCell ref="B2:O2"/>
    <mergeCell ref="B3:O3"/>
    <mergeCell ref="B4:O4"/>
    <mergeCell ref="B6:O6"/>
    <mergeCell ref="B7:O7"/>
    <mergeCell ref="H10:I10"/>
    <mergeCell ref="J10:J12"/>
    <mergeCell ref="K10:K12"/>
    <mergeCell ref="L10:L12"/>
    <mergeCell ref="M10:M12"/>
    <mergeCell ref="N10:N12"/>
    <mergeCell ref="H11:H12"/>
    <mergeCell ref="I11:I12"/>
    <mergeCell ref="A10:A12"/>
    <mergeCell ref="B10:C11"/>
    <mergeCell ref="D10:D12"/>
    <mergeCell ref="E10:E12"/>
    <mergeCell ref="F10:F12"/>
    <mergeCell ref="G10:G12"/>
    <mergeCell ref="B20:D20"/>
    <mergeCell ref="F20:G20"/>
    <mergeCell ref="B21:D21"/>
    <mergeCell ref="F21:G21"/>
    <mergeCell ref="B22:D22"/>
    <mergeCell ref="F22:G22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7ECC-FA30-4E2F-9B78-5B539E84C655}">
  <dimension ref="A1:O36"/>
  <sheetViews>
    <sheetView topLeftCell="A16" workbookViewId="0">
      <selection activeCell="A24" sqref="A24:G35"/>
    </sheetView>
  </sheetViews>
  <sheetFormatPr baseColWidth="10" defaultRowHeight="15" x14ac:dyDescent="0.25"/>
  <cols>
    <col min="3" max="3" width="22.42578125" customWidth="1"/>
    <col min="10" max="10" width="13.28515625" bestFit="1" customWidth="1"/>
    <col min="11" max="11" width="16.7109375" customWidth="1"/>
    <col min="12" max="12" width="17.140625" customWidth="1"/>
    <col min="13" max="13" width="15.42578125" customWidth="1"/>
    <col min="14" max="14" width="16.5703125" customWidth="1"/>
  </cols>
  <sheetData>
    <row r="1" spans="1:15" ht="18" x14ac:dyDescent="0.25">
      <c r="B1" s="165" t="s">
        <v>36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15.75" x14ac:dyDescent="0.25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15.75" x14ac:dyDescent="0.25"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18" x14ac:dyDescent="0.25"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8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15" ht="18" x14ac:dyDescent="0.25">
      <c r="B6" s="168" t="s">
        <v>37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5" ht="18" x14ac:dyDescent="0.25">
      <c r="B7" s="169" t="s">
        <v>100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9" spans="1:15" ht="15.75" thickBot="1" x14ac:dyDescent="0.3"/>
    <row r="10" spans="1:15" ht="15.75" customHeight="1" thickBot="1" x14ac:dyDescent="0.3">
      <c r="A10" s="206" t="s">
        <v>34</v>
      </c>
      <c r="B10" s="178" t="s">
        <v>12</v>
      </c>
      <c r="C10" s="179"/>
      <c r="D10" s="175" t="s">
        <v>2</v>
      </c>
      <c r="E10" s="175" t="s">
        <v>3</v>
      </c>
      <c r="F10" s="175" t="s">
        <v>4</v>
      </c>
      <c r="G10" s="175" t="s">
        <v>24</v>
      </c>
      <c r="H10" s="178" t="s">
        <v>5</v>
      </c>
      <c r="I10" s="179"/>
      <c r="J10" s="175" t="s">
        <v>13</v>
      </c>
      <c r="K10" s="175" t="s">
        <v>14</v>
      </c>
      <c r="L10" s="170" t="s">
        <v>31</v>
      </c>
      <c r="M10" s="170" t="s">
        <v>67</v>
      </c>
      <c r="N10" s="175" t="s">
        <v>101</v>
      </c>
    </row>
    <row r="11" spans="1:15" ht="15.75" thickBot="1" x14ac:dyDescent="0.3">
      <c r="A11" s="207"/>
      <c r="B11" s="180"/>
      <c r="C11" s="181"/>
      <c r="D11" s="176"/>
      <c r="E11" s="176"/>
      <c r="F11" s="176"/>
      <c r="G11" s="202"/>
      <c r="H11" s="178" t="s">
        <v>7</v>
      </c>
      <c r="I11" s="175" t="s">
        <v>35</v>
      </c>
      <c r="J11" s="201"/>
      <c r="K11" s="201"/>
      <c r="L11" s="171"/>
      <c r="M11" s="171"/>
      <c r="N11" s="176"/>
    </row>
    <row r="12" spans="1:15" ht="39.75" thickBot="1" x14ac:dyDescent="0.3">
      <c r="A12" s="208"/>
      <c r="B12" s="96" t="s">
        <v>15</v>
      </c>
      <c r="C12" s="97" t="s">
        <v>6</v>
      </c>
      <c r="D12" s="176"/>
      <c r="E12" s="176"/>
      <c r="F12" s="176"/>
      <c r="G12" s="202"/>
      <c r="H12" s="202"/>
      <c r="I12" s="176"/>
      <c r="J12" s="201"/>
      <c r="K12" s="201"/>
      <c r="L12" s="184"/>
      <c r="M12" s="184"/>
      <c r="N12" s="177"/>
    </row>
    <row r="13" spans="1:15" ht="72" thickBot="1" x14ac:dyDescent="0.3">
      <c r="A13" s="17">
        <v>1</v>
      </c>
      <c r="B13" s="118" t="s">
        <v>90</v>
      </c>
      <c r="C13" s="18" t="s">
        <v>32</v>
      </c>
      <c r="D13" s="18" t="s">
        <v>22</v>
      </c>
      <c r="E13" s="18" t="s">
        <v>72</v>
      </c>
      <c r="F13" s="18" t="s">
        <v>33</v>
      </c>
      <c r="G13" s="17">
        <v>24</v>
      </c>
      <c r="H13" s="109">
        <v>25</v>
      </c>
      <c r="I13" s="17">
        <v>5</v>
      </c>
      <c r="J13" s="19">
        <v>220000</v>
      </c>
      <c r="K13" s="41">
        <v>180000</v>
      </c>
      <c r="L13" s="43">
        <f>SUM(J13:K13)</f>
        <v>400000</v>
      </c>
      <c r="M13" s="19">
        <v>500000</v>
      </c>
      <c r="N13" s="7">
        <f>M13+L13</f>
        <v>900000</v>
      </c>
    </row>
    <row r="14" spans="1:15" ht="100.5" thickBot="1" x14ac:dyDescent="0.3">
      <c r="A14" s="4">
        <v>1</v>
      </c>
      <c r="B14" s="18" t="s">
        <v>92</v>
      </c>
      <c r="C14" s="18" t="s">
        <v>38</v>
      </c>
      <c r="D14" s="28" t="s">
        <v>9</v>
      </c>
      <c r="E14" s="29" t="s">
        <v>73</v>
      </c>
      <c r="F14" s="18" t="s">
        <v>39</v>
      </c>
      <c r="G14" s="17">
        <v>24</v>
      </c>
      <c r="H14" s="30">
        <v>25</v>
      </c>
      <c r="I14" s="18">
        <v>5</v>
      </c>
      <c r="J14" s="19">
        <v>137500</v>
      </c>
      <c r="K14" s="19">
        <v>112500</v>
      </c>
      <c r="L14" s="43">
        <f t="shared" ref="L14:L17" si="0">SUM(J14:K14)</f>
        <v>250000</v>
      </c>
      <c r="M14" s="47">
        <v>142860</v>
      </c>
      <c r="N14" s="7">
        <f t="shared" ref="N14:N17" si="1">M14+L14</f>
        <v>392860</v>
      </c>
    </row>
    <row r="15" spans="1:15" ht="72" thickBot="1" x14ac:dyDescent="0.3">
      <c r="A15" s="17">
        <v>1</v>
      </c>
      <c r="B15" s="18" t="s">
        <v>85</v>
      </c>
      <c r="C15" s="18" t="s">
        <v>41</v>
      </c>
      <c r="D15" s="28" t="s">
        <v>40</v>
      </c>
      <c r="E15" s="18" t="s">
        <v>74</v>
      </c>
      <c r="F15" s="18" t="s">
        <v>42</v>
      </c>
      <c r="G15" s="17">
        <v>24</v>
      </c>
      <c r="H15" s="67">
        <v>25</v>
      </c>
      <c r="I15" s="28">
        <v>5</v>
      </c>
      <c r="J15" s="19">
        <v>137500</v>
      </c>
      <c r="K15" s="19">
        <v>112500</v>
      </c>
      <c r="L15" s="43">
        <f t="shared" si="0"/>
        <v>250000</v>
      </c>
      <c r="M15" s="41">
        <v>125000</v>
      </c>
      <c r="N15" s="7">
        <f t="shared" si="1"/>
        <v>375000</v>
      </c>
    </row>
    <row r="16" spans="1:15" ht="72" thickBot="1" x14ac:dyDescent="0.3">
      <c r="A16" s="17">
        <v>1</v>
      </c>
      <c r="B16" s="18" t="s">
        <v>85</v>
      </c>
      <c r="C16" s="18" t="s">
        <v>41</v>
      </c>
      <c r="D16" s="28" t="s">
        <v>40</v>
      </c>
      <c r="E16" s="18" t="s">
        <v>75</v>
      </c>
      <c r="F16" s="18" t="s">
        <v>43</v>
      </c>
      <c r="G16" s="17">
        <v>24</v>
      </c>
      <c r="H16" s="67">
        <v>25</v>
      </c>
      <c r="I16" s="28">
        <v>5</v>
      </c>
      <c r="J16" s="19">
        <v>137500</v>
      </c>
      <c r="K16" s="19">
        <v>112500</v>
      </c>
      <c r="L16" s="43">
        <f t="shared" si="0"/>
        <v>250000</v>
      </c>
      <c r="M16" s="41">
        <v>125000</v>
      </c>
      <c r="N16" s="7">
        <f t="shared" si="1"/>
        <v>375000</v>
      </c>
    </row>
    <row r="17" spans="1:14" ht="90" thickBot="1" x14ac:dyDescent="0.3">
      <c r="A17" s="17">
        <v>1</v>
      </c>
      <c r="B17" s="98" t="s">
        <v>92</v>
      </c>
      <c r="C17" s="98" t="s">
        <v>38</v>
      </c>
      <c r="D17" s="18" t="s">
        <v>27</v>
      </c>
      <c r="E17" s="18" t="s">
        <v>76</v>
      </c>
      <c r="F17" s="18" t="s">
        <v>49</v>
      </c>
      <c r="G17" s="17">
        <v>24</v>
      </c>
      <c r="H17" s="17">
        <v>25</v>
      </c>
      <c r="I17" s="17">
        <v>5</v>
      </c>
      <c r="J17" s="24">
        <v>137500</v>
      </c>
      <c r="K17" s="42">
        <v>112500</v>
      </c>
      <c r="L17" s="43">
        <f t="shared" si="0"/>
        <v>250000</v>
      </c>
      <c r="M17" s="54">
        <v>142860</v>
      </c>
      <c r="N17" s="7">
        <f t="shared" si="1"/>
        <v>392860</v>
      </c>
    </row>
    <row r="18" spans="1:14" ht="15.75" thickBot="1" x14ac:dyDescent="0.3">
      <c r="A18" s="142">
        <f>A17+A16+A15+A14+A13</f>
        <v>5</v>
      </c>
      <c r="B18" s="237" t="s">
        <v>16</v>
      </c>
      <c r="C18" s="238"/>
      <c r="D18" s="238"/>
      <c r="E18" s="238"/>
      <c r="F18" s="238"/>
      <c r="G18" s="124">
        <f>SUM(G13:G17)</f>
        <v>120</v>
      </c>
      <c r="H18" s="124">
        <f t="shared" ref="H18:I18" si="2">SUM(H13:H17)</f>
        <v>125</v>
      </c>
      <c r="I18" s="124">
        <f t="shared" si="2"/>
        <v>25</v>
      </c>
      <c r="J18" s="140">
        <f>SUM(J13:J17)</f>
        <v>770000</v>
      </c>
      <c r="K18" s="140">
        <f>SUM(K13:K17)</f>
        <v>630000</v>
      </c>
      <c r="L18" s="140">
        <f t="shared" ref="L18" si="3">SUM(L13:L17)</f>
        <v>1400000</v>
      </c>
      <c r="M18" s="140">
        <f t="shared" ref="M18" si="4">SUM(M13:M17)</f>
        <v>1035720</v>
      </c>
      <c r="N18" s="140">
        <f>SUM(N13:N17)</f>
        <v>2435720</v>
      </c>
    </row>
    <row r="19" spans="1:14" ht="15.75" thickBot="1" x14ac:dyDescent="0.3">
      <c r="A19" s="190" t="s">
        <v>8</v>
      </c>
      <c r="B19" s="191"/>
      <c r="C19" s="191"/>
      <c r="D19" s="191"/>
      <c r="E19" s="191"/>
      <c r="F19" s="191"/>
      <c r="G19" s="191"/>
      <c r="H19" s="65"/>
      <c r="I19" s="65"/>
      <c r="J19" s="134"/>
      <c r="K19" s="104">
        <f>K18*0.1</f>
        <v>63000</v>
      </c>
      <c r="L19" s="135">
        <f>K18*0.1</f>
        <v>63000</v>
      </c>
      <c r="M19" s="48">
        <v>0</v>
      </c>
      <c r="N19" s="136">
        <f>L19</f>
        <v>63000</v>
      </c>
    </row>
    <row r="20" spans="1:14" ht="15.75" thickBot="1" x14ac:dyDescent="0.3">
      <c r="A20" s="182" t="s">
        <v>17</v>
      </c>
      <c r="B20" s="183"/>
      <c r="C20" s="183"/>
      <c r="D20" s="183"/>
      <c r="E20" s="183"/>
      <c r="F20" s="183"/>
      <c r="G20" s="183"/>
      <c r="H20" s="39"/>
      <c r="I20" s="39"/>
      <c r="J20" s="137"/>
      <c r="K20" s="104">
        <f>SUM(K18:K19)</f>
        <v>693000</v>
      </c>
      <c r="L20" s="138">
        <f>L19+L18</f>
        <v>1463000</v>
      </c>
      <c r="M20" s="139">
        <f>SUM(M18:M19)</f>
        <v>1035720</v>
      </c>
      <c r="N20" s="136">
        <f>N19+N18</f>
        <v>2498720</v>
      </c>
    </row>
    <row r="22" spans="1:14" x14ac:dyDescent="0.25">
      <c r="M22" s="21">
        <f>L18+M18</f>
        <v>2435720</v>
      </c>
    </row>
    <row r="23" spans="1:14" ht="15.75" thickBot="1" x14ac:dyDescent="0.3">
      <c r="B23" s="230"/>
      <c r="C23" s="230"/>
      <c r="D23" s="230"/>
      <c r="E23" s="230"/>
    </row>
    <row r="24" spans="1:14" ht="32.25" customHeight="1" x14ac:dyDescent="0.25">
      <c r="A24" s="218" t="s">
        <v>56</v>
      </c>
      <c r="B24" s="218"/>
      <c r="C24" s="218"/>
      <c r="D24" s="218" t="s">
        <v>54</v>
      </c>
      <c r="E24" s="219"/>
      <c r="F24" s="233" t="s">
        <v>102</v>
      </c>
      <c r="G24" s="233"/>
    </row>
    <row r="25" spans="1:14" ht="15.75" customHeight="1" x14ac:dyDescent="0.25">
      <c r="A25" s="225" t="s">
        <v>63</v>
      </c>
      <c r="B25" s="225"/>
      <c r="C25" s="225"/>
      <c r="D25" s="228">
        <v>52</v>
      </c>
      <c r="E25" s="228"/>
      <c r="F25" s="234">
        <f>A18</f>
        <v>5</v>
      </c>
      <c r="G25" s="234"/>
    </row>
    <row r="26" spans="1:14" ht="15.75" customHeight="1" x14ac:dyDescent="0.25">
      <c r="A26" s="226" t="s">
        <v>52</v>
      </c>
      <c r="B26" s="226"/>
      <c r="C26" s="226"/>
      <c r="D26" s="229">
        <v>1560</v>
      </c>
      <c r="E26" s="229"/>
      <c r="F26" s="227">
        <f>H18</f>
        <v>125</v>
      </c>
      <c r="G26" s="227"/>
    </row>
    <row r="27" spans="1:14" x14ac:dyDescent="0.25">
      <c r="A27" s="222" t="s">
        <v>35</v>
      </c>
      <c r="B27" s="222"/>
      <c r="C27" s="222"/>
      <c r="D27" s="229">
        <f>(D26*0.17)</f>
        <v>265.20000000000005</v>
      </c>
      <c r="E27" s="229"/>
      <c r="F27" s="227">
        <f>I18</f>
        <v>25</v>
      </c>
      <c r="G27" s="227"/>
    </row>
    <row r="28" spans="1:14" x14ac:dyDescent="0.25">
      <c r="A28" s="222" t="s">
        <v>64</v>
      </c>
      <c r="B28" s="222"/>
      <c r="C28" s="222"/>
      <c r="D28" s="229">
        <f>SUM(D26:D27)</f>
        <v>1825.2</v>
      </c>
      <c r="E28" s="229"/>
      <c r="F28" s="227">
        <f>SUM(F26:F27)</f>
        <v>150</v>
      </c>
      <c r="G28" s="227"/>
    </row>
    <row r="29" spans="1:14" ht="15.75" customHeight="1" x14ac:dyDescent="0.25">
      <c r="A29" s="236" t="s">
        <v>53</v>
      </c>
      <c r="B29" s="236"/>
      <c r="C29" s="236"/>
      <c r="D29" s="229">
        <v>1542</v>
      </c>
      <c r="E29" s="229"/>
      <c r="F29" s="227">
        <f>G18</f>
        <v>120</v>
      </c>
      <c r="G29" s="227"/>
    </row>
    <row r="30" spans="1:14" x14ac:dyDescent="0.25">
      <c r="A30" s="222" t="s">
        <v>13</v>
      </c>
      <c r="B30" s="222"/>
      <c r="C30" s="222"/>
      <c r="D30" s="220">
        <f>0.55*D33</f>
        <v>7920000.0000000009</v>
      </c>
      <c r="E30" s="220"/>
      <c r="F30" s="231">
        <f>J18</f>
        <v>770000</v>
      </c>
      <c r="G30" s="231"/>
    </row>
    <row r="31" spans="1:14" x14ac:dyDescent="0.25">
      <c r="A31" s="222" t="s">
        <v>57</v>
      </c>
      <c r="B31" s="222"/>
      <c r="C31" s="222"/>
      <c r="D31" s="220">
        <f>0.45*D33</f>
        <v>6480000</v>
      </c>
      <c r="E31" s="220"/>
      <c r="F31" s="231">
        <f>K18</f>
        <v>630000</v>
      </c>
      <c r="G31" s="231"/>
    </row>
    <row r="32" spans="1:14" x14ac:dyDescent="0.25">
      <c r="A32" s="222" t="s">
        <v>58</v>
      </c>
      <c r="B32" s="222"/>
      <c r="C32" s="222"/>
      <c r="D32" s="220">
        <f>D31*0.1</f>
        <v>648000</v>
      </c>
      <c r="E32" s="220"/>
      <c r="F32" s="231">
        <f>K19</f>
        <v>63000</v>
      </c>
      <c r="G32" s="231"/>
    </row>
    <row r="33" spans="1:7" x14ac:dyDescent="0.25">
      <c r="A33" s="222" t="s">
        <v>44</v>
      </c>
      <c r="B33" s="222"/>
      <c r="C33" s="222"/>
      <c r="D33" s="221">
        <v>14400000</v>
      </c>
      <c r="E33" s="221"/>
      <c r="F33" s="235">
        <f>SUM(F30:F32)</f>
        <v>1463000</v>
      </c>
      <c r="G33" s="235"/>
    </row>
    <row r="34" spans="1:7" ht="15.75" customHeight="1" x14ac:dyDescent="0.25">
      <c r="A34" s="232" t="s">
        <v>66</v>
      </c>
      <c r="B34" s="232"/>
      <c r="C34" s="232"/>
      <c r="D34" s="220">
        <v>9500000</v>
      </c>
      <c r="E34" s="220"/>
      <c r="F34" s="224">
        <f>M20</f>
        <v>1035720</v>
      </c>
      <c r="G34" s="224"/>
    </row>
    <row r="35" spans="1:7" x14ac:dyDescent="0.25">
      <c r="A35" s="222" t="s">
        <v>98</v>
      </c>
      <c r="B35" s="222"/>
      <c r="C35" s="222"/>
      <c r="D35" s="221">
        <f>SUM(D33:D34)</f>
        <v>23900000</v>
      </c>
      <c r="E35" s="221"/>
      <c r="F35" s="223">
        <f>SUM(F33:F34)</f>
        <v>2498720</v>
      </c>
      <c r="G35" s="223"/>
    </row>
    <row r="36" spans="1:7" x14ac:dyDescent="0.25">
      <c r="B36" s="2"/>
      <c r="C36" s="2"/>
      <c r="D36" s="2"/>
      <c r="E36" s="2"/>
    </row>
  </sheetData>
  <mergeCells count="60">
    <mergeCell ref="B7:O7"/>
    <mergeCell ref="B1:O1"/>
    <mergeCell ref="B2:O2"/>
    <mergeCell ref="B3:O3"/>
    <mergeCell ref="B4:O4"/>
    <mergeCell ref="B6:O6"/>
    <mergeCell ref="K10:K12"/>
    <mergeCell ref="L10:L12"/>
    <mergeCell ref="M10:M12"/>
    <mergeCell ref="N10:N12"/>
    <mergeCell ref="H11:H12"/>
    <mergeCell ref="I11:I12"/>
    <mergeCell ref="B18:F18"/>
    <mergeCell ref="A19:G19"/>
    <mergeCell ref="A20:G20"/>
    <mergeCell ref="H10:I10"/>
    <mergeCell ref="J10:J12"/>
    <mergeCell ref="A10:A12"/>
    <mergeCell ref="B10:C11"/>
    <mergeCell ref="D10:D12"/>
    <mergeCell ref="E10:E12"/>
    <mergeCell ref="F10:F12"/>
    <mergeCell ref="G10:G12"/>
    <mergeCell ref="B23:E23"/>
    <mergeCell ref="F30:G30"/>
    <mergeCell ref="F31:G31"/>
    <mergeCell ref="F32:G32"/>
    <mergeCell ref="A34:C34"/>
    <mergeCell ref="F24:G24"/>
    <mergeCell ref="F25:G25"/>
    <mergeCell ref="F26:G26"/>
    <mergeCell ref="A31:C31"/>
    <mergeCell ref="A32:C32"/>
    <mergeCell ref="A33:C33"/>
    <mergeCell ref="F33:G33"/>
    <mergeCell ref="A28:C28"/>
    <mergeCell ref="A29:C29"/>
    <mergeCell ref="F28:G28"/>
    <mergeCell ref="F29:G29"/>
    <mergeCell ref="A35:C35"/>
    <mergeCell ref="F35:G35"/>
    <mergeCell ref="A24:C24"/>
    <mergeCell ref="A30:C30"/>
    <mergeCell ref="F34:G34"/>
    <mergeCell ref="A25:C25"/>
    <mergeCell ref="A26:C26"/>
    <mergeCell ref="A27:C27"/>
    <mergeCell ref="F27:G27"/>
    <mergeCell ref="D35:E35"/>
    <mergeCell ref="D34:E34"/>
    <mergeCell ref="D25:E25"/>
    <mergeCell ref="D26:E26"/>
    <mergeCell ref="D27:E27"/>
    <mergeCell ref="D28:E28"/>
    <mergeCell ref="D29:E29"/>
    <mergeCell ref="D24:E24"/>
    <mergeCell ref="D30:E30"/>
    <mergeCell ref="D31:E31"/>
    <mergeCell ref="D32:E32"/>
    <mergeCell ref="D33:E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2807-C86B-4873-83B9-09CC653423F0}">
  <dimension ref="A1:O40"/>
  <sheetViews>
    <sheetView topLeftCell="A28" workbookViewId="0">
      <selection activeCell="F46" sqref="F46"/>
    </sheetView>
  </sheetViews>
  <sheetFormatPr baseColWidth="10" defaultRowHeight="15" x14ac:dyDescent="0.25"/>
  <cols>
    <col min="3" max="3" width="18.42578125" customWidth="1"/>
    <col min="10" max="10" width="13.5703125" customWidth="1"/>
    <col min="11" max="11" width="12.5703125" bestFit="1" customWidth="1"/>
    <col min="12" max="12" width="15.28515625" customWidth="1"/>
    <col min="13" max="13" width="15.140625" customWidth="1"/>
    <col min="14" max="14" width="14.85546875" customWidth="1"/>
  </cols>
  <sheetData>
    <row r="1" spans="1:15" ht="18" x14ac:dyDescent="0.25">
      <c r="A1" t="s">
        <v>96</v>
      </c>
      <c r="B1" s="165" t="s">
        <v>36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15.75" x14ac:dyDescent="0.25">
      <c r="B2" s="166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15.75" x14ac:dyDescent="0.25"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5" ht="18" x14ac:dyDescent="0.25">
      <c r="B4" s="167" t="s">
        <v>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1:15" ht="18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15" ht="18" x14ac:dyDescent="0.25">
      <c r="B6" s="168" t="s">
        <v>37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5" ht="18" x14ac:dyDescent="0.25">
      <c r="B7" s="169" t="s">
        <v>103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9" spans="1:15" ht="15.75" thickBot="1" x14ac:dyDescent="0.3"/>
    <row r="10" spans="1:15" ht="15.75" thickBot="1" x14ac:dyDescent="0.3">
      <c r="A10" s="206" t="s">
        <v>34</v>
      </c>
      <c r="B10" s="178" t="s">
        <v>12</v>
      </c>
      <c r="C10" s="179"/>
      <c r="D10" s="175" t="s">
        <v>2</v>
      </c>
      <c r="E10" s="175" t="s">
        <v>3</v>
      </c>
      <c r="F10" s="175" t="s">
        <v>4</v>
      </c>
      <c r="G10" s="175" t="s">
        <v>24</v>
      </c>
      <c r="H10" s="178" t="s">
        <v>5</v>
      </c>
      <c r="I10" s="179"/>
      <c r="J10" s="175" t="s">
        <v>13</v>
      </c>
      <c r="K10" s="175" t="s">
        <v>14</v>
      </c>
      <c r="L10" s="170" t="s">
        <v>31</v>
      </c>
      <c r="M10" s="170" t="s">
        <v>67</v>
      </c>
      <c r="N10" s="206" t="s">
        <v>101</v>
      </c>
    </row>
    <row r="11" spans="1:15" ht="15.75" thickBot="1" x14ac:dyDescent="0.3">
      <c r="A11" s="207"/>
      <c r="B11" s="180"/>
      <c r="C11" s="181"/>
      <c r="D11" s="176"/>
      <c r="E11" s="176"/>
      <c r="F11" s="176"/>
      <c r="G11" s="202"/>
      <c r="H11" s="178" t="s">
        <v>7</v>
      </c>
      <c r="I11" s="175" t="s">
        <v>35</v>
      </c>
      <c r="J11" s="201"/>
      <c r="K11" s="201"/>
      <c r="L11" s="171"/>
      <c r="M11" s="171"/>
      <c r="N11" s="207"/>
    </row>
    <row r="12" spans="1:15" ht="39" x14ac:dyDescent="0.25">
      <c r="A12" s="208"/>
      <c r="B12" s="96" t="s">
        <v>15</v>
      </c>
      <c r="C12" s="97" t="s">
        <v>6</v>
      </c>
      <c r="D12" s="176"/>
      <c r="E12" s="176"/>
      <c r="F12" s="176"/>
      <c r="G12" s="202"/>
      <c r="H12" s="202"/>
      <c r="I12" s="176"/>
      <c r="J12" s="201"/>
      <c r="K12" s="201"/>
      <c r="L12" s="184"/>
      <c r="M12" s="184"/>
      <c r="N12" s="208"/>
    </row>
    <row r="13" spans="1:15" ht="85.5" x14ac:dyDescent="0.25">
      <c r="A13" s="127">
        <v>1</v>
      </c>
      <c r="B13" s="125" t="s">
        <v>91</v>
      </c>
      <c r="C13" s="125" t="s">
        <v>46</v>
      </c>
      <c r="D13" s="125" t="s">
        <v>22</v>
      </c>
      <c r="E13" s="125" t="s">
        <v>77</v>
      </c>
      <c r="F13" s="125" t="s">
        <v>33</v>
      </c>
      <c r="G13" s="127">
        <v>24</v>
      </c>
      <c r="H13" s="127">
        <v>25</v>
      </c>
      <c r="I13" s="127">
        <v>5</v>
      </c>
      <c r="J13" s="128">
        <f>0.55*L13</f>
        <v>110000.00000000001</v>
      </c>
      <c r="K13" s="128">
        <f>0.45*L13</f>
        <v>90000</v>
      </c>
      <c r="L13" s="129">
        <v>200000</v>
      </c>
      <c r="M13" s="129">
        <v>0</v>
      </c>
      <c r="N13" s="144">
        <f>SUM(L13:M13)</f>
        <v>200000</v>
      </c>
    </row>
    <row r="14" spans="1:15" ht="85.5" x14ac:dyDescent="0.25">
      <c r="A14" s="125">
        <v>1</v>
      </c>
      <c r="B14" s="145" t="s">
        <v>94</v>
      </c>
      <c r="C14" s="125" t="s">
        <v>30</v>
      </c>
      <c r="D14" s="125" t="s">
        <v>48</v>
      </c>
      <c r="E14" s="125" t="s">
        <v>78</v>
      </c>
      <c r="F14" s="125" t="s">
        <v>47</v>
      </c>
      <c r="G14" s="127">
        <v>24</v>
      </c>
      <c r="H14" s="127">
        <v>25</v>
      </c>
      <c r="I14" s="127">
        <v>5</v>
      </c>
      <c r="J14" s="128">
        <f>0.55*L14</f>
        <v>137500</v>
      </c>
      <c r="K14" s="128">
        <f>0.45*L14</f>
        <v>112500</v>
      </c>
      <c r="L14" s="146">
        <v>250000</v>
      </c>
      <c r="M14" s="128">
        <v>166665</v>
      </c>
      <c r="N14" s="130">
        <f>SUM(L14:M14)</f>
        <v>416665</v>
      </c>
    </row>
    <row r="15" spans="1:15" ht="85.5" x14ac:dyDescent="0.25">
      <c r="A15" s="125">
        <v>1</v>
      </c>
      <c r="B15" s="145" t="s">
        <v>94</v>
      </c>
      <c r="C15" s="125" t="s">
        <v>30</v>
      </c>
      <c r="D15" s="125" t="s">
        <v>48</v>
      </c>
      <c r="E15" s="125" t="s">
        <v>79</v>
      </c>
      <c r="F15" s="125" t="s">
        <v>18</v>
      </c>
      <c r="G15" s="127">
        <v>24</v>
      </c>
      <c r="H15" s="127">
        <v>25</v>
      </c>
      <c r="I15" s="127">
        <v>5</v>
      </c>
      <c r="J15" s="128">
        <f>0.55*L15</f>
        <v>137500</v>
      </c>
      <c r="K15" s="128">
        <f>0.45*L15</f>
        <v>112500</v>
      </c>
      <c r="L15" s="146">
        <v>250000</v>
      </c>
      <c r="M15" s="128">
        <v>166665</v>
      </c>
      <c r="N15" s="130">
        <f>SUM(L15:M15)</f>
        <v>416665</v>
      </c>
    </row>
    <row r="16" spans="1:15" ht="85.5" x14ac:dyDescent="0.25">
      <c r="A16" s="127"/>
      <c r="B16" s="125" t="s">
        <v>68</v>
      </c>
      <c r="C16" s="125" t="s">
        <v>41</v>
      </c>
      <c r="D16" s="126" t="s">
        <v>40</v>
      </c>
      <c r="E16" s="125" t="s">
        <v>80</v>
      </c>
      <c r="F16" s="125" t="s">
        <v>43</v>
      </c>
      <c r="G16" s="127"/>
      <c r="H16" s="126"/>
      <c r="I16" s="126"/>
      <c r="J16" s="128"/>
      <c r="K16" s="128"/>
      <c r="L16" s="129"/>
      <c r="M16" s="128"/>
      <c r="N16" s="143"/>
    </row>
    <row r="17" spans="1:14" ht="76.5" x14ac:dyDescent="0.25">
      <c r="A17" s="127">
        <v>1</v>
      </c>
      <c r="B17" s="147" t="s">
        <v>86</v>
      </c>
      <c r="C17" s="148" t="s">
        <v>29</v>
      </c>
      <c r="D17" s="125" t="s">
        <v>27</v>
      </c>
      <c r="E17" s="125" t="s">
        <v>77</v>
      </c>
      <c r="F17" s="125" t="s">
        <v>49</v>
      </c>
      <c r="G17" s="127">
        <v>32</v>
      </c>
      <c r="H17" s="127">
        <v>25</v>
      </c>
      <c r="I17" s="127">
        <v>5</v>
      </c>
      <c r="J17" s="128">
        <f t="shared" ref="J17:J21" si="0">0.55*L17</f>
        <v>165000</v>
      </c>
      <c r="K17" s="128">
        <f t="shared" ref="K17:K21" si="1">0.45*L17</f>
        <v>135000</v>
      </c>
      <c r="L17" s="129">
        <v>300000</v>
      </c>
      <c r="M17" s="129">
        <v>200000</v>
      </c>
      <c r="N17" s="149">
        <f>SUM(L17:M17)</f>
        <v>500000</v>
      </c>
    </row>
    <row r="18" spans="1:14" ht="76.5" x14ac:dyDescent="0.25">
      <c r="A18" s="127">
        <v>1</v>
      </c>
      <c r="B18" s="147" t="s">
        <v>87</v>
      </c>
      <c r="C18" s="148" t="s">
        <v>50</v>
      </c>
      <c r="D18" s="125" t="s">
        <v>27</v>
      </c>
      <c r="E18" s="125" t="s">
        <v>81</v>
      </c>
      <c r="F18" s="125" t="s">
        <v>49</v>
      </c>
      <c r="G18" s="127">
        <v>50</v>
      </c>
      <c r="H18" s="127">
        <v>25</v>
      </c>
      <c r="I18" s="127">
        <v>5</v>
      </c>
      <c r="J18" s="128">
        <f t="shared" si="0"/>
        <v>220000.00000000003</v>
      </c>
      <c r="K18" s="128">
        <f t="shared" si="1"/>
        <v>180000</v>
      </c>
      <c r="L18" s="129">
        <v>400000</v>
      </c>
      <c r="M18" s="129">
        <v>142857</v>
      </c>
      <c r="N18" s="149">
        <f>SUM(L18:M18)</f>
        <v>542857</v>
      </c>
    </row>
    <row r="19" spans="1:14" ht="76.5" x14ac:dyDescent="0.25">
      <c r="A19" s="127">
        <v>1</v>
      </c>
      <c r="B19" s="147" t="s">
        <v>88</v>
      </c>
      <c r="C19" s="148" t="s">
        <v>50</v>
      </c>
      <c r="D19" s="125" t="s">
        <v>19</v>
      </c>
      <c r="E19" s="125" t="s">
        <v>78</v>
      </c>
      <c r="F19" s="125" t="s">
        <v>49</v>
      </c>
      <c r="G19" s="127">
        <v>50</v>
      </c>
      <c r="H19" s="127">
        <v>25</v>
      </c>
      <c r="I19" s="127">
        <v>5</v>
      </c>
      <c r="J19" s="128">
        <f t="shared" si="0"/>
        <v>220000.00000000003</v>
      </c>
      <c r="K19" s="128">
        <f t="shared" si="1"/>
        <v>180000</v>
      </c>
      <c r="L19" s="129">
        <v>400000</v>
      </c>
      <c r="M19" s="129">
        <v>142857</v>
      </c>
      <c r="N19" s="143">
        <f>M19+L19</f>
        <v>542857</v>
      </c>
    </row>
    <row r="20" spans="1:14" ht="76.5" x14ac:dyDescent="0.25">
      <c r="A20" s="127">
        <v>1</v>
      </c>
      <c r="B20" s="147" t="s">
        <v>89</v>
      </c>
      <c r="C20" s="148" t="s">
        <v>29</v>
      </c>
      <c r="D20" s="125" t="s">
        <v>19</v>
      </c>
      <c r="E20" s="125" t="s">
        <v>82</v>
      </c>
      <c r="F20" s="125" t="s">
        <v>61</v>
      </c>
      <c r="G20" s="127">
        <v>32</v>
      </c>
      <c r="H20" s="127">
        <v>25</v>
      </c>
      <c r="I20" s="127">
        <v>5</v>
      </c>
      <c r="J20" s="128">
        <f t="shared" si="0"/>
        <v>165000</v>
      </c>
      <c r="K20" s="128">
        <f t="shared" si="1"/>
        <v>135000</v>
      </c>
      <c r="L20" s="129">
        <v>300000</v>
      </c>
      <c r="M20" s="129">
        <v>200000</v>
      </c>
      <c r="N20" s="149">
        <f>SUM(L20:M20)</f>
        <v>500000</v>
      </c>
    </row>
    <row r="21" spans="1:14" ht="77.25" thickBot="1" x14ac:dyDescent="0.3">
      <c r="A21" s="127">
        <v>1</v>
      </c>
      <c r="B21" s="148" t="s">
        <v>91</v>
      </c>
      <c r="C21" s="148" t="s">
        <v>62</v>
      </c>
      <c r="D21" s="125" t="s">
        <v>27</v>
      </c>
      <c r="E21" s="125" t="s">
        <v>83</v>
      </c>
      <c r="F21" s="125" t="s">
        <v>61</v>
      </c>
      <c r="G21" s="127">
        <v>24</v>
      </c>
      <c r="H21" s="127">
        <v>25</v>
      </c>
      <c r="I21" s="127">
        <v>5</v>
      </c>
      <c r="J21" s="128">
        <f t="shared" si="0"/>
        <v>110000.00000000001</v>
      </c>
      <c r="K21" s="128">
        <f t="shared" si="1"/>
        <v>90000</v>
      </c>
      <c r="L21" s="129">
        <v>200000</v>
      </c>
      <c r="M21" s="129">
        <v>0</v>
      </c>
      <c r="N21" s="149">
        <f>SUM(L21:M21)</f>
        <v>200000</v>
      </c>
    </row>
    <row r="22" spans="1:14" ht="15.75" thickBot="1" x14ac:dyDescent="0.3">
      <c r="A22" s="34">
        <f>A21+A20+A19+A18+A17+A16+A15+A14+A13</f>
        <v>8</v>
      </c>
      <c r="B22" s="182" t="s">
        <v>16</v>
      </c>
      <c r="C22" s="183"/>
      <c r="D22" s="183"/>
      <c r="E22" s="183"/>
      <c r="F22" s="183"/>
      <c r="G22" s="122">
        <f t="shared" ref="G22:N22" si="2">SUM(G13:G21)</f>
        <v>260</v>
      </c>
      <c r="H22" s="31">
        <f t="shared" si="2"/>
        <v>200</v>
      </c>
      <c r="I22" s="31">
        <f t="shared" si="2"/>
        <v>40</v>
      </c>
      <c r="J22" s="150">
        <f t="shared" si="2"/>
        <v>1265000</v>
      </c>
      <c r="K22" s="151">
        <f t="shared" si="2"/>
        <v>1035000</v>
      </c>
      <c r="L22" s="152">
        <f t="shared" si="2"/>
        <v>2300000</v>
      </c>
      <c r="M22" s="153">
        <f t="shared" si="2"/>
        <v>1019044</v>
      </c>
      <c r="N22" s="154">
        <f t="shared" si="2"/>
        <v>3319044</v>
      </c>
    </row>
    <row r="23" spans="1:14" ht="15.75" thickBot="1" x14ac:dyDescent="0.3">
      <c r="A23" s="190" t="s">
        <v>8</v>
      </c>
      <c r="B23" s="191"/>
      <c r="C23" s="191"/>
      <c r="D23" s="191"/>
      <c r="E23" s="191"/>
      <c r="F23" s="191"/>
      <c r="G23" s="191"/>
      <c r="H23" s="65"/>
      <c r="I23" s="65"/>
      <c r="J23" s="155"/>
      <c r="K23" s="156">
        <f>K22*0.1</f>
        <v>103500</v>
      </c>
      <c r="L23" s="157">
        <f>K22*0.1</f>
        <v>103500</v>
      </c>
      <c r="M23" s="158">
        <v>0</v>
      </c>
      <c r="N23" s="154">
        <f>L23</f>
        <v>103500</v>
      </c>
    </row>
    <row r="24" spans="1:14" ht="15.75" thickBot="1" x14ac:dyDescent="0.3">
      <c r="A24" s="182" t="s">
        <v>17</v>
      </c>
      <c r="B24" s="183"/>
      <c r="C24" s="183"/>
      <c r="D24" s="183"/>
      <c r="E24" s="183"/>
      <c r="F24" s="183"/>
      <c r="G24" s="183"/>
      <c r="H24" s="39"/>
      <c r="I24" s="39"/>
      <c r="J24" s="159"/>
      <c r="K24" s="160">
        <f>SUM(K22:K23)</f>
        <v>1138500</v>
      </c>
      <c r="L24" s="161">
        <f>L23+L22</f>
        <v>2403500</v>
      </c>
      <c r="M24" s="162">
        <f>SUM(M22:M23)</f>
        <v>1019044</v>
      </c>
      <c r="N24" s="163">
        <f>N23+N22</f>
        <v>3422544</v>
      </c>
    </row>
    <row r="25" spans="1:14" ht="15.75" thickBot="1" x14ac:dyDescent="0.3"/>
    <row r="26" spans="1:14" ht="15.75" customHeight="1" x14ac:dyDescent="0.25">
      <c r="A26" s="218" t="s">
        <v>56</v>
      </c>
      <c r="B26" s="218"/>
      <c r="C26" s="218"/>
      <c r="D26" s="218" t="s">
        <v>54</v>
      </c>
      <c r="E26" s="219"/>
      <c r="F26" s="233" t="s">
        <v>96</v>
      </c>
      <c r="G26" s="233"/>
      <c r="N26" s="22"/>
    </row>
    <row r="27" spans="1:14" ht="15" customHeight="1" x14ac:dyDescent="0.25">
      <c r="A27" s="225" t="s">
        <v>63</v>
      </c>
      <c r="B27" s="225"/>
      <c r="C27" s="225"/>
      <c r="D27" s="228">
        <v>52</v>
      </c>
      <c r="E27" s="228"/>
      <c r="F27" s="234">
        <f>A22</f>
        <v>8</v>
      </c>
      <c r="G27" s="234"/>
    </row>
    <row r="28" spans="1:14" ht="15" customHeight="1" x14ac:dyDescent="0.25">
      <c r="A28" s="226" t="s">
        <v>52</v>
      </c>
      <c r="B28" s="226"/>
      <c r="C28" s="226"/>
      <c r="D28" s="229">
        <v>1560</v>
      </c>
      <c r="E28" s="229"/>
      <c r="F28" s="227">
        <f>H22</f>
        <v>200</v>
      </c>
      <c r="G28" s="227"/>
    </row>
    <row r="29" spans="1:14" x14ac:dyDescent="0.25">
      <c r="A29" s="222" t="s">
        <v>35</v>
      </c>
      <c r="B29" s="222"/>
      <c r="C29" s="222"/>
      <c r="D29" s="229">
        <f>(D28*0.17)</f>
        <v>265.20000000000005</v>
      </c>
      <c r="E29" s="229"/>
      <c r="F29" s="227">
        <f>I22</f>
        <v>40</v>
      </c>
      <c r="G29" s="227"/>
    </row>
    <row r="30" spans="1:14" x14ac:dyDescent="0.25">
      <c r="A30" s="222" t="s">
        <v>64</v>
      </c>
      <c r="B30" s="222"/>
      <c r="C30" s="222"/>
      <c r="D30" s="229">
        <f>SUM(D28:D29)</f>
        <v>1825.2</v>
      </c>
      <c r="E30" s="229"/>
      <c r="F30" s="227">
        <f>SUM(F28:F29)</f>
        <v>240</v>
      </c>
      <c r="G30" s="227"/>
    </row>
    <row r="31" spans="1:14" ht="15" customHeight="1" x14ac:dyDescent="0.25">
      <c r="A31" s="236" t="s">
        <v>53</v>
      </c>
      <c r="B31" s="236"/>
      <c r="C31" s="236"/>
      <c r="D31" s="229">
        <v>1542</v>
      </c>
      <c r="E31" s="229"/>
      <c r="F31" s="227">
        <f>G22</f>
        <v>260</v>
      </c>
      <c r="G31" s="227"/>
    </row>
    <row r="32" spans="1:14" x14ac:dyDescent="0.25">
      <c r="A32" s="222" t="s">
        <v>13</v>
      </c>
      <c r="B32" s="222"/>
      <c r="C32" s="222"/>
      <c r="D32" s="220">
        <f>0.55*D35</f>
        <v>7920000.0000000009</v>
      </c>
      <c r="E32" s="220"/>
      <c r="F32" s="231">
        <f>J22</f>
        <v>1265000</v>
      </c>
      <c r="G32" s="231"/>
    </row>
    <row r="33" spans="1:7" x14ac:dyDescent="0.25">
      <c r="A33" s="222" t="s">
        <v>57</v>
      </c>
      <c r="B33" s="222"/>
      <c r="C33" s="222"/>
      <c r="D33" s="220">
        <f>0.45*D35</f>
        <v>6480000</v>
      </c>
      <c r="E33" s="220"/>
      <c r="F33" s="231">
        <f>K22</f>
        <v>1035000</v>
      </c>
      <c r="G33" s="231"/>
    </row>
    <row r="34" spans="1:7" x14ac:dyDescent="0.25">
      <c r="A34" s="222" t="s">
        <v>58</v>
      </c>
      <c r="B34" s="222"/>
      <c r="C34" s="222"/>
      <c r="D34" s="220">
        <f>D33*0.1</f>
        <v>648000</v>
      </c>
      <c r="E34" s="220"/>
      <c r="F34" s="231">
        <f>L23</f>
        <v>103500</v>
      </c>
      <c r="G34" s="231"/>
    </row>
    <row r="35" spans="1:7" x14ac:dyDescent="0.25">
      <c r="A35" s="222" t="s">
        <v>44</v>
      </c>
      <c r="B35" s="222"/>
      <c r="C35" s="222"/>
      <c r="D35" s="221">
        <v>14400000</v>
      </c>
      <c r="E35" s="221"/>
      <c r="F35" s="235">
        <f>SUM(F32:F34)</f>
        <v>2403500</v>
      </c>
      <c r="G35" s="235"/>
    </row>
    <row r="36" spans="1:7" ht="15" customHeight="1" x14ac:dyDescent="0.25">
      <c r="A36" s="232" t="s">
        <v>66</v>
      </c>
      <c r="B36" s="232"/>
      <c r="C36" s="232"/>
      <c r="D36" s="220">
        <v>9500000</v>
      </c>
      <c r="E36" s="220"/>
      <c r="F36" s="224">
        <f>M22</f>
        <v>1019044</v>
      </c>
      <c r="G36" s="224"/>
    </row>
    <row r="37" spans="1:7" x14ac:dyDescent="0.25">
      <c r="A37" s="222" t="s">
        <v>98</v>
      </c>
      <c r="B37" s="222"/>
      <c r="C37" s="222"/>
      <c r="D37" s="221">
        <f>SUM(D35:D36)</f>
        <v>23900000</v>
      </c>
      <c r="E37" s="221"/>
      <c r="F37" s="223">
        <f>SUM(F35:F36)</f>
        <v>3422544</v>
      </c>
      <c r="G37" s="223"/>
    </row>
    <row r="38" spans="1:7" x14ac:dyDescent="0.25">
      <c r="A38" s="230"/>
      <c r="B38" s="230"/>
      <c r="C38" s="230"/>
      <c r="D38" s="230"/>
      <c r="E38" s="230"/>
      <c r="F38" s="230"/>
      <c r="G38" s="230"/>
    </row>
    <row r="39" spans="1:7" x14ac:dyDescent="0.25">
      <c r="A39" s="230"/>
      <c r="B39" s="230"/>
      <c r="C39" s="230"/>
      <c r="D39" s="230"/>
      <c r="E39" s="230"/>
      <c r="F39" s="230"/>
      <c r="G39" s="230"/>
    </row>
    <row r="40" spans="1:7" x14ac:dyDescent="0.25">
      <c r="A40" s="230"/>
      <c r="B40" s="230"/>
      <c r="C40" s="230"/>
      <c r="D40" s="230"/>
      <c r="E40" s="230"/>
      <c r="F40" s="230"/>
      <c r="G40" s="230"/>
    </row>
  </sheetData>
  <mergeCells count="68">
    <mergeCell ref="B7:O7"/>
    <mergeCell ref="B1:O1"/>
    <mergeCell ref="B2:O2"/>
    <mergeCell ref="B3:O3"/>
    <mergeCell ref="B4:O4"/>
    <mergeCell ref="B6:O6"/>
    <mergeCell ref="N10:N12"/>
    <mergeCell ref="H11:H12"/>
    <mergeCell ref="I11:I12"/>
    <mergeCell ref="A10:A12"/>
    <mergeCell ref="B10:C11"/>
    <mergeCell ref="D10:D12"/>
    <mergeCell ref="E10:E12"/>
    <mergeCell ref="F10:F12"/>
    <mergeCell ref="G10:G12"/>
    <mergeCell ref="H10:I10"/>
    <mergeCell ref="J10:J12"/>
    <mergeCell ref="K10:K12"/>
    <mergeCell ref="L10:L12"/>
    <mergeCell ref="M10:M12"/>
    <mergeCell ref="B22:F22"/>
    <mergeCell ref="A23:G23"/>
    <mergeCell ref="A24:G24"/>
    <mergeCell ref="A26:C26"/>
    <mergeCell ref="D26:E26"/>
    <mergeCell ref="F26:G26"/>
    <mergeCell ref="A27:C27"/>
    <mergeCell ref="D27:E27"/>
    <mergeCell ref="F27:G27"/>
    <mergeCell ref="A28:C28"/>
    <mergeCell ref="D28:E28"/>
    <mergeCell ref="F28:G28"/>
    <mergeCell ref="A29:C29"/>
    <mergeCell ref="D29:E29"/>
    <mergeCell ref="F29:G29"/>
    <mergeCell ref="A30:C30"/>
    <mergeCell ref="D30:E30"/>
    <mergeCell ref="F30:G30"/>
    <mergeCell ref="A31:C31"/>
    <mergeCell ref="D31:E31"/>
    <mergeCell ref="F31:G31"/>
    <mergeCell ref="A32:C32"/>
    <mergeCell ref="D32:E32"/>
    <mergeCell ref="F32:G32"/>
    <mergeCell ref="A33:C33"/>
    <mergeCell ref="D33:E33"/>
    <mergeCell ref="F33:G33"/>
    <mergeCell ref="A34:C34"/>
    <mergeCell ref="D34:E34"/>
    <mergeCell ref="F34:G34"/>
    <mergeCell ref="A35:C35"/>
    <mergeCell ref="D35:E35"/>
    <mergeCell ref="F35:G35"/>
    <mergeCell ref="A36:C36"/>
    <mergeCell ref="D36:E36"/>
    <mergeCell ref="F36:G36"/>
    <mergeCell ref="A37:C37"/>
    <mergeCell ref="D37:E37"/>
    <mergeCell ref="F37:G37"/>
    <mergeCell ref="A38:C38"/>
    <mergeCell ref="D38:E38"/>
    <mergeCell ref="F38:G38"/>
    <mergeCell ref="A39:C39"/>
    <mergeCell ref="D39:E39"/>
    <mergeCell ref="F39:G39"/>
    <mergeCell ref="A40:C40"/>
    <mergeCell ref="D40:E40"/>
    <mergeCell ref="F40:G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ENERO-MARZO 2019</vt:lpstr>
      <vt:lpstr>ENERO</vt:lpstr>
      <vt:lpstr>FEBRERO</vt:lpstr>
      <vt:lpstr>MARZO</vt:lpstr>
      <vt:lpstr>'ENERO-MARZO 2019'!Área_de_impresión</vt:lpstr>
      <vt:lpstr>'ENERO-MARZO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2019-06-25T19:07:01Z</cp:lastPrinted>
  <dcterms:created xsi:type="dcterms:W3CDTF">2015-11-30T18:04:44Z</dcterms:created>
  <dcterms:modified xsi:type="dcterms:W3CDTF">2019-06-25T19:17:25Z</dcterms:modified>
</cp:coreProperties>
</file>