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MISIONALES 2026/TRIMESTRE ENERO - MARZO 2026/"/>
    </mc:Choice>
  </mc:AlternateContent>
  <xr:revisionPtr revIDLastSave="232" documentId="13_ncr:1_{B0912BC1-FE24-433A-894D-D8452E8EDA64}" xr6:coauthVersionLast="47" xr6:coauthVersionMax="47" xr10:uidLastSave="{7E4D02A8-D909-49A8-8028-0D4A816FC1BB}"/>
  <bookViews>
    <workbookView xWindow="-120" yWindow="-120" windowWidth="29040" windowHeight="15720" activeTab="3" xr2:uid="{00000000-000D-0000-FFFF-FFFF00000000}"/>
  </bookViews>
  <sheets>
    <sheet name="ENERO" sheetId="2" r:id="rId1"/>
    <sheet name="FEBRERO" sheetId="3" r:id="rId2"/>
    <sheet name="MARZO" sheetId="4" r:id="rId3"/>
    <sheet name="ENERO-MARZO 2025" sheetId="1" r:id="rId4"/>
  </sheets>
  <definedNames>
    <definedName name="_xlnm.Print_Area" localSheetId="0">ENERO!$A$98:$O$114</definedName>
    <definedName name="_xlnm.Print_Area" localSheetId="3">'ENERO-MARZO 2025'!$A$1:$O$113</definedName>
    <definedName name="_xlnm.Print_Area" localSheetId="1">FEBRERO!$A$93:$O$109</definedName>
    <definedName name="_xlnm.Print_Area" localSheetId="2">MARZO!$A$98:$O$115</definedName>
    <definedName name="_xlnm.Print_Titles" localSheetId="0">ENERO!$1:$11</definedName>
    <definedName name="_xlnm.Print_Titles" localSheetId="3">'ENERO-MARZO 2025'!$1:$11</definedName>
    <definedName name="_xlnm.Print_Titles" localSheetId="1">FEBRERO!$1:$11</definedName>
    <definedName name="_xlnm.Print_Titles" localSheetId="2">MARZO!$1:$11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4" i="1" l="1"/>
  <c r="A36" i="1" l="1"/>
  <c r="N107" i="3"/>
  <c r="N106" i="3"/>
  <c r="K107" i="3"/>
  <c r="K106" i="3"/>
  <c r="K108" i="3"/>
  <c r="L107" i="3"/>
  <c r="M107" i="3"/>
  <c r="O106" i="3"/>
  <c r="O111" i="2"/>
  <c r="N113" i="2"/>
  <c r="O113" i="2"/>
  <c r="L108" i="3"/>
  <c r="M108" i="3"/>
  <c r="N108" i="3"/>
  <c r="O56" i="3"/>
  <c r="O55" i="3"/>
  <c r="O57" i="3"/>
  <c r="L106" i="3"/>
  <c r="O59" i="3"/>
  <c r="N97" i="3"/>
  <c r="M97" i="3"/>
  <c r="L97" i="3"/>
  <c r="K97" i="3"/>
  <c r="F95" i="3"/>
  <c r="F96" i="1" s="1"/>
  <c r="H54" i="1"/>
  <c r="I54" i="1"/>
  <c r="J54" i="1"/>
  <c r="K54" i="1"/>
  <c r="L54" i="1"/>
  <c r="M54" i="1"/>
  <c r="N54" i="1"/>
  <c r="G54" i="1"/>
  <c r="O57" i="2"/>
  <c r="O58" i="2"/>
  <c r="M58" i="4"/>
  <c r="N58" i="4"/>
  <c r="O56" i="4"/>
  <c r="N55" i="3" l="1"/>
  <c r="M58" i="2"/>
  <c r="N57" i="2"/>
  <c r="O38" i="3" l="1"/>
  <c r="O37" i="3"/>
  <c r="O37" i="2"/>
  <c r="O38" i="2"/>
  <c r="L46" i="4"/>
  <c r="O39" i="4"/>
  <c r="O37" i="4"/>
  <c r="H37" i="1"/>
  <c r="I37" i="1"/>
  <c r="J37" i="1"/>
  <c r="K37" i="1"/>
  <c r="L37" i="1"/>
  <c r="M37" i="1"/>
  <c r="N37" i="1"/>
  <c r="G37" i="1"/>
  <c r="H36" i="1"/>
  <c r="I36" i="1"/>
  <c r="J36" i="1"/>
  <c r="K36" i="1"/>
  <c r="L36" i="1"/>
  <c r="M36" i="1"/>
  <c r="N36" i="1"/>
  <c r="G36" i="1"/>
  <c r="A69" i="1"/>
  <c r="A70" i="1"/>
  <c r="A68" i="1"/>
  <c r="H70" i="1"/>
  <c r="I70" i="1"/>
  <c r="J70" i="1"/>
  <c r="K70" i="1"/>
  <c r="L70" i="1"/>
  <c r="M70" i="1"/>
  <c r="N70" i="1"/>
  <c r="G70" i="1"/>
  <c r="O36" i="1" l="1"/>
  <c r="O37" i="1"/>
  <c r="H69" i="1" l="1"/>
  <c r="I69" i="1"/>
  <c r="J69" i="1"/>
  <c r="M69" i="1"/>
  <c r="G69" i="1"/>
  <c r="H68" i="1"/>
  <c r="I68" i="1"/>
  <c r="J68" i="1"/>
  <c r="K68" i="1"/>
  <c r="M68" i="1"/>
  <c r="G68" i="1"/>
  <c r="H85" i="1"/>
  <c r="H89" i="1" s="1"/>
  <c r="I85" i="1"/>
  <c r="I89" i="1" s="1"/>
  <c r="J85" i="1"/>
  <c r="J89" i="1" s="1"/>
  <c r="K85" i="1"/>
  <c r="K89" i="1" s="1"/>
  <c r="L85" i="1"/>
  <c r="L89" i="1" s="1"/>
  <c r="M85" i="1"/>
  <c r="N85" i="1"/>
  <c r="N89" i="1" s="1"/>
  <c r="N90" i="1" s="1"/>
  <c r="G85" i="1"/>
  <c r="G89" i="1" s="1"/>
  <c r="A85" i="1"/>
  <c r="A89" i="1" s="1"/>
  <c r="O72" i="4"/>
  <c r="O73" i="4"/>
  <c r="O71" i="4"/>
  <c r="O90" i="4"/>
  <c r="O85" i="1" l="1"/>
  <c r="O89" i="1" s="1"/>
  <c r="M89" i="1"/>
  <c r="M91" i="1" s="1"/>
  <c r="N91" i="1"/>
  <c r="O90" i="1"/>
  <c r="O83" i="3"/>
  <c r="K45" i="3"/>
  <c r="L45" i="3"/>
  <c r="J46" i="2"/>
  <c r="K46" i="2"/>
  <c r="L46" i="2"/>
  <c r="N46" i="2"/>
  <c r="G79" i="2"/>
  <c r="N93" i="2"/>
  <c r="M93" i="2"/>
  <c r="L93" i="2"/>
  <c r="K93" i="2"/>
  <c r="H93" i="2"/>
  <c r="G93" i="2"/>
  <c r="O90" i="2"/>
  <c r="O89" i="2"/>
  <c r="O91" i="1" l="1"/>
  <c r="N72" i="4"/>
  <c r="L72" i="4"/>
  <c r="K72" i="4"/>
  <c r="N71" i="4"/>
  <c r="L71" i="4"/>
  <c r="N71" i="3"/>
  <c r="O71" i="3" s="1"/>
  <c r="N70" i="3"/>
  <c r="L70" i="3"/>
  <c r="K70" i="3"/>
  <c r="N69" i="3"/>
  <c r="L69" i="3"/>
  <c r="O69" i="3" l="1"/>
  <c r="O70" i="3"/>
  <c r="N70" i="2"/>
  <c r="O70" i="2" s="1"/>
  <c r="L70" i="2"/>
  <c r="L69" i="1" s="1"/>
  <c r="K70" i="2"/>
  <c r="K79" i="2" s="1"/>
  <c r="N69" i="2"/>
  <c r="N68" i="1" s="1"/>
  <c r="L69" i="2"/>
  <c r="O71" i="2"/>
  <c r="O72" i="2"/>
  <c r="O73" i="2"/>
  <c r="O74" i="2"/>
  <c r="O75" i="2"/>
  <c r="O76" i="2"/>
  <c r="L79" i="2" l="1"/>
  <c r="N69" i="1"/>
  <c r="L68" i="1"/>
  <c r="N79" i="2"/>
  <c r="O69" i="2"/>
  <c r="O79" i="2" s="1"/>
  <c r="K69" i="1"/>
  <c r="O39" i="2"/>
  <c r="O40" i="2"/>
  <c r="O41" i="2"/>
  <c r="O42" i="2"/>
  <c r="O43" i="2"/>
  <c r="O44" i="2"/>
  <c r="O45" i="2"/>
  <c r="H56" i="1"/>
  <c r="I56" i="1"/>
  <c r="J56" i="1"/>
  <c r="K56" i="1"/>
  <c r="L56" i="1"/>
  <c r="M56" i="1"/>
  <c r="N56" i="1"/>
  <c r="G56" i="1"/>
  <c r="H57" i="1"/>
  <c r="I57" i="1"/>
  <c r="J57" i="1"/>
  <c r="K57" i="1"/>
  <c r="L57" i="1"/>
  <c r="M57" i="1"/>
  <c r="N57" i="1"/>
  <c r="G57" i="1"/>
  <c r="O91" i="4"/>
  <c r="O92" i="4"/>
  <c r="O57" i="1" l="1"/>
  <c r="O56" i="1"/>
  <c r="O107" i="2"/>
  <c r="F101" i="2" s="1"/>
  <c r="O93" i="4" l="1"/>
  <c r="N93" i="4"/>
  <c r="M93" i="4"/>
  <c r="L93" i="4"/>
  <c r="K93" i="4"/>
  <c r="N87" i="3"/>
  <c r="M87" i="3"/>
  <c r="L87" i="3"/>
  <c r="K87" i="3"/>
  <c r="I87" i="3"/>
  <c r="G87" i="3"/>
  <c r="L110" i="2"/>
  <c r="L102" i="2"/>
  <c r="L101" i="2"/>
  <c r="O91" i="2"/>
  <c r="O92" i="2"/>
  <c r="H55" i="1"/>
  <c r="I55" i="1"/>
  <c r="J55" i="1"/>
  <c r="K55" i="1"/>
  <c r="L55" i="1"/>
  <c r="M55" i="1"/>
  <c r="N55" i="1"/>
  <c r="G55" i="1"/>
  <c r="O54" i="1" l="1"/>
  <c r="O55" i="1"/>
  <c r="O102" i="3"/>
  <c r="O108" i="4"/>
  <c r="F101" i="4" s="1"/>
  <c r="K81" i="4"/>
  <c r="O74" i="4"/>
  <c r="O75" i="4"/>
  <c r="O76" i="4"/>
  <c r="O77" i="4"/>
  <c r="O78" i="4"/>
  <c r="M79" i="2"/>
  <c r="M111" i="2" s="1"/>
  <c r="M102" i="2"/>
  <c r="O58" i="1" l="1"/>
  <c r="M101" i="2"/>
  <c r="L81" i="4"/>
  <c r="O44" i="1" l="1"/>
  <c r="G74" i="3"/>
  <c r="M105" i="3" s="1"/>
  <c r="K59" i="4"/>
  <c r="N102" i="4" s="1"/>
  <c r="L59" i="4"/>
  <c r="N101" i="4" s="1"/>
  <c r="L102" i="4"/>
  <c r="L101" i="4"/>
  <c r="K57" i="3"/>
  <c r="N96" i="3" s="1"/>
  <c r="L57" i="3"/>
  <c r="N95" i="3" s="1"/>
  <c r="K74" i="3"/>
  <c r="M96" i="3" s="1"/>
  <c r="L96" i="3"/>
  <c r="L95" i="3"/>
  <c r="M46" i="2"/>
  <c r="K111" i="2" s="1"/>
  <c r="M48" i="2" l="1"/>
  <c r="K58" i="1" l="1"/>
  <c r="N97" i="1" s="1"/>
  <c r="L58" i="1"/>
  <c r="N96" i="1" s="1"/>
  <c r="N58" i="1"/>
  <c r="O58" i="4"/>
  <c r="J76" i="1"/>
  <c r="A79" i="2"/>
  <c r="M108" i="2" s="1"/>
  <c r="A74" i="3"/>
  <c r="M103" i="3" s="1"/>
  <c r="A81" i="4"/>
  <c r="M109" i="4" s="1"/>
  <c r="G81" i="4"/>
  <c r="M111" i="4" s="1"/>
  <c r="I81" i="4"/>
  <c r="H81" i="4"/>
  <c r="M102" i="4"/>
  <c r="M101" i="4"/>
  <c r="M81" i="4"/>
  <c r="M112" i="4" s="1"/>
  <c r="N81" i="4"/>
  <c r="O70" i="4"/>
  <c r="O69" i="4"/>
  <c r="O73" i="3"/>
  <c r="O72" i="3"/>
  <c r="O78" i="2"/>
  <c r="O77" i="2"/>
  <c r="M110" i="2"/>
  <c r="M45" i="1"/>
  <c r="K107" i="1" s="1"/>
  <c r="O38" i="1"/>
  <c r="G46" i="4"/>
  <c r="K111" i="4" s="1"/>
  <c r="I46" i="4"/>
  <c r="H46" i="4"/>
  <c r="K46" i="4"/>
  <c r="K102" i="4" s="1"/>
  <c r="K101" i="4"/>
  <c r="K102" i="2"/>
  <c r="N45" i="3"/>
  <c r="N46" i="3" s="1"/>
  <c r="K95" i="3"/>
  <c r="K96" i="3"/>
  <c r="O96" i="3" s="1"/>
  <c r="M45" i="3"/>
  <c r="N47" i="2"/>
  <c r="K101" i="2"/>
  <c r="O36" i="4"/>
  <c r="A46" i="4"/>
  <c r="K109" i="4" s="1"/>
  <c r="J46" i="4"/>
  <c r="M46" i="4"/>
  <c r="K112" i="4" s="1"/>
  <c r="N46" i="4"/>
  <c r="N47" i="4" s="1"/>
  <c r="O39" i="3"/>
  <c r="O40" i="3"/>
  <c r="O41" i="3"/>
  <c r="O42" i="3"/>
  <c r="O43" i="3"/>
  <c r="O44" i="3"/>
  <c r="O36" i="3"/>
  <c r="O45" i="3" s="1"/>
  <c r="O36" i="2"/>
  <c r="O46" i="2" s="1"/>
  <c r="O80" i="4"/>
  <c r="O79" i="4"/>
  <c r="M74" i="3"/>
  <c r="M106" i="3" s="1"/>
  <c r="O67" i="3"/>
  <c r="H74" i="3"/>
  <c r="I74" i="3"/>
  <c r="J74" i="3"/>
  <c r="N74" i="3"/>
  <c r="H79" i="2"/>
  <c r="I79" i="2"/>
  <c r="J79" i="2"/>
  <c r="N80" i="2"/>
  <c r="O46" i="4" l="1"/>
  <c r="M109" i="2"/>
  <c r="O103" i="1"/>
  <c r="K45" i="1"/>
  <c r="K97" i="1" s="1"/>
  <c r="N45" i="1"/>
  <c r="L45" i="1"/>
  <c r="K96" i="1" s="1"/>
  <c r="M104" i="3"/>
  <c r="M110" i="4"/>
  <c r="K110" i="4"/>
  <c r="O81" i="4"/>
  <c r="O102" i="4"/>
  <c r="O101" i="4"/>
  <c r="L74" i="3"/>
  <c r="M95" i="3" s="1"/>
  <c r="O95" i="3" s="1"/>
  <c r="L104" i="1"/>
  <c r="N75" i="3"/>
  <c r="O69" i="1"/>
  <c r="M81" i="2"/>
  <c r="O70" i="1"/>
  <c r="O68" i="1"/>
  <c r="N76" i="1"/>
  <c r="N77" i="1" s="1"/>
  <c r="A76" i="1"/>
  <c r="M104" i="1" s="1"/>
  <c r="K76" i="1"/>
  <c r="M97" i="1" s="1"/>
  <c r="M76" i="1"/>
  <c r="G76" i="1"/>
  <c r="M106" i="1" s="1"/>
  <c r="I76" i="1"/>
  <c r="H76" i="1"/>
  <c r="O74" i="3"/>
  <c r="O43" i="1"/>
  <c r="O39" i="1"/>
  <c r="O41" i="1"/>
  <c r="O42" i="1"/>
  <c r="O40" i="1"/>
  <c r="O80" i="2"/>
  <c r="N81" i="2"/>
  <c r="M112" i="2" l="1"/>
  <c r="M113" i="2" s="1"/>
  <c r="M105" i="1"/>
  <c r="O76" i="1"/>
  <c r="O45" i="1"/>
  <c r="L76" i="1"/>
  <c r="M96" i="1" s="1"/>
  <c r="O81" i="2"/>
  <c r="M103" i="2" l="1"/>
  <c r="M104" i="2" s="1"/>
  <c r="L96" i="1"/>
  <c r="O96" i="1" s="1"/>
  <c r="L97" i="1"/>
  <c r="O97" i="1" s="1"/>
  <c r="A93" i="4" l="1"/>
  <c r="L109" i="4" s="1"/>
  <c r="G93" i="4"/>
  <c r="L111" i="4" s="1"/>
  <c r="H93" i="4"/>
  <c r="I93" i="4"/>
  <c r="J93" i="4"/>
  <c r="M95" i="4"/>
  <c r="L112" i="4" s="1"/>
  <c r="O85" i="3"/>
  <c r="O88" i="2"/>
  <c r="O93" i="2" s="1"/>
  <c r="K59" i="2"/>
  <c r="N102" i="2" s="1"/>
  <c r="O102" i="2" s="1"/>
  <c r="L59" i="2"/>
  <c r="N101" i="2" s="1"/>
  <c r="O101" i="2" s="1"/>
  <c r="M95" i="2"/>
  <c r="L111" i="2" s="1"/>
  <c r="D108" i="4"/>
  <c r="N82" i="4"/>
  <c r="M83" i="4"/>
  <c r="J81" i="4"/>
  <c r="N59" i="4"/>
  <c r="M59" i="4"/>
  <c r="M61" i="4" s="1"/>
  <c r="N112" i="4" s="1"/>
  <c r="J59" i="4"/>
  <c r="I59" i="4"/>
  <c r="H59" i="4"/>
  <c r="G59" i="4"/>
  <c r="N111" i="4" s="1"/>
  <c r="A59" i="4"/>
  <c r="N109" i="4" s="1"/>
  <c r="O55" i="4"/>
  <c r="M48" i="4"/>
  <c r="D102" i="3"/>
  <c r="M89" i="3"/>
  <c r="J87" i="3"/>
  <c r="H87" i="3"/>
  <c r="L105" i="3"/>
  <c r="A87" i="3"/>
  <c r="L103" i="3" s="1"/>
  <c r="O86" i="3"/>
  <c r="M76" i="3"/>
  <c r="N57" i="3"/>
  <c r="M57" i="3"/>
  <c r="M59" i="3" s="1"/>
  <c r="J57" i="3"/>
  <c r="I57" i="3"/>
  <c r="H57" i="3"/>
  <c r="G57" i="3"/>
  <c r="N105" i="3" s="1"/>
  <c r="A57" i="3"/>
  <c r="N103" i="3" s="1"/>
  <c r="O54" i="3"/>
  <c r="M47" i="3"/>
  <c r="J45" i="3"/>
  <c r="I45" i="3"/>
  <c r="H45" i="3"/>
  <c r="G45" i="3"/>
  <c r="K105" i="3" s="1"/>
  <c r="A45" i="3"/>
  <c r="K103" i="3" s="1"/>
  <c r="D108" i="2"/>
  <c r="J93" i="2"/>
  <c r="I93" i="2"/>
  <c r="A93" i="2"/>
  <c r="L108" i="2" s="1"/>
  <c r="N59" i="2"/>
  <c r="N60" i="2" s="1"/>
  <c r="M59" i="2"/>
  <c r="M61" i="2" s="1"/>
  <c r="N111" i="2" s="1"/>
  <c r="J59" i="2"/>
  <c r="I59" i="2"/>
  <c r="H59" i="2"/>
  <c r="N109" i="2" s="1"/>
  <c r="G59" i="2"/>
  <c r="N110" i="2" s="1"/>
  <c r="A59" i="2"/>
  <c r="N108" i="2" s="1"/>
  <c r="O56" i="2"/>
  <c r="O55" i="2"/>
  <c r="I46" i="2"/>
  <c r="H46" i="2"/>
  <c r="G46" i="2"/>
  <c r="K110" i="2" s="1"/>
  <c r="A46" i="2"/>
  <c r="K108" i="2" s="1"/>
  <c r="D103" i="1"/>
  <c r="O110" i="2" l="1"/>
  <c r="K109" i="2"/>
  <c r="O59" i="2"/>
  <c r="K104" i="3"/>
  <c r="O108" i="2"/>
  <c r="L109" i="2"/>
  <c r="N104" i="3"/>
  <c r="O87" i="3"/>
  <c r="L104" i="3"/>
  <c r="O103" i="3"/>
  <c r="N110" i="4"/>
  <c r="O105" i="3"/>
  <c r="L110" i="4"/>
  <c r="O111" i="4"/>
  <c r="O109" i="4"/>
  <c r="O112" i="4"/>
  <c r="F102" i="4"/>
  <c r="N60" i="4"/>
  <c r="O60" i="4" s="1"/>
  <c r="F106" i="4"/>
  <c r="F103" i="4"/>
  <c r="F100" i="3"/>
  <c r="F96" i="3"/>
  <c r="F97" i="3"/>
  <c r="N58" i="3"/>
  <c r="O58" i="3" s="1"/>
  <c r="F99" i="3"/>
  <c r="N94" i="2"/>
  <c r="N95" i="2" s="1"/>
  <c r="F106" i="2"/>
  <c r="F104" i="2"/>
  <c r="F105" i="2"/>
  <c r="F103" i="2"/>
  <c r="F102" i="2"/>
  <c r="F105" i="4"/>
  <c r="F104" i="4"/>
  <c r="F98" i="3"/>
  <c r="N94" i="4"/>
  <c r="N88" i="3"/>
  <c r="O59" i="4"/>
  <c r="N48" i="4"/>
  <c r="K113" i="4" s="1"/>
  <c r="O47" i="4"/>
  <c r="O48" i="4" s="1"/>
  <c r="O82" i="4"/>
  <c r="N47" i="3"/>
  <c r="O46" i="3"/>
  <c r="O47" i="3" s="1"/>
  <c r="N76" i="3"/>
  <c r="O75" i="3"/>
  <c r="O60" i="2"/>
  <c r="N61" i="2"/>
  <c r="N112" i="2" s="1"/>
  <c r="O47" i="2"/>
  <c r="N48" i="2"/>
  <c r="O109" i="2" l="1"/>
  <c r="O104" i="3"/>
  <c r="L112" i="2"/>
  <c r="L113" i="2" s="1"/>
  <c r="F97" i="1"/>
  <c r="K112" i="2"/>
  <c r="O110" i="4"/>
  <c r="F107" i="2"/>
  <c r="F108" i="2" s="1"/>
  <c r="O94" i="2"/>
  <c r="O95" i="2" s="1"/>
  <c r="L103" i="2" s="1"/>
  <c r="K114" i="4"/>
  <c r="N61" i="4"/>
  <c r="O61" i="4"/>
  <c r="N113" i="4" s="1"/>
  <c r="N114" i="4" s="1"/>
  <c r="F98" i="1"/>
  <c r="N59" i="3"/>
  <c r="F101" i="3"/>
  <c r="F99" i="1"/>
  <c r="O94" i="4"/>
  <c r="O95" i="4" s="1"/>
  <c r="L103" i="4" s="1"/>
  <c r="L104" i="4" s="1"/>
  <c r="F107" i="4"/>
  <c r="O88" i="3"/>
  <c r="O89" i="3" s="1"/>
  <c r="L98" i="3" s="1"/>
  <c r="K103" i="4"/>
  <c r="K104" i="4" s="1"/>
  <c r="N95" i="4"/>
  <c r="L113" i="4" s="1"/>
  <c r="L114" i="4" s="1"/>
  <c r="N89" i="3"/>
  <c r="O83" i="4"/>
  <c r="M103" i="4" s="1"/>
  <c r="M104" i="4" s="1"/>
  <c r="K98" i="3"/>
  <c r="O76" i="3"/>
  <c r="M98" i="3" s="1"/>
  <c r="N83" i="4"/>
  <c r="M113" i="4" s="1"/>
  <c r="M114" i="4" s="1"/>
  <c r="O48" i="2"/>
  <c r="K103" i="2" s="1"/>
  <c r="O61" i="2"/>
  <c r="O112" i="2" l="1"/>
  <c r="N103" i="2"/>
  <c r="O103" i="2" s="1"/>
  <c r="K113" i="2"/>
  <c r="O107" i="3"/>
  <c r="O108" i="3" s="1"/>
  <c r="O113" i="4"/>
  <c r="O114" i="4" s="1"/>
  <c r="F100" i="4"/>
  <c r="N103" i="4"/>
  <c r="N104" i="4" s="1"/>
  <c r="O104" i="4" s="1"/>
  <c r="F102" i="3"/>
  <c r="N98" i="3"/>
  <c r="O98" i="3" s="1"/>
  <c r="F100" i="2"/>
  <c r="L104" i="2"/>
  <c r="K104" i="2"/>
  <c r="F94" i="3"/>
  <c r="N46" i="1"/>
  <c r="J45" i="1"/>
  <c r="I45" i="1"/>
  <c r="H45" i="1"/>
  <c r="G45" i="1"/>
  <c r="K106" i="1" s="1"/>
  <c r="A45" i="1"/>
  <c r="K104" i="1" s="1"/>
  <c r="N104" i="2" l="1"/>
  <c r="O104" i="2" s="1"/>
  <c r="K105" i="1"/>
  <c r="O103" i="4"/>
  <c r="O97" i="3"/>
  <c r="F108" i="4"/>
  <c r="O46" i="1"/>
  <c r="O47" i="1" s="1"/>
  <c r="N47" i="1"/>
  <c r="K108" i="1" s="1"/>
  <c r="K109" i="1" s="1"/>
  <c r="M47" i="1"/>
  <c r="K98" i="1" l="1"/>
  <c r="K99" i="1" s="1"/>
  <c r="M58" i="1" l="1"/>
  <c r="M60" i="1" s="1"/>
  <c r="N107" i="1" s="1"/>
  <c r="J58" i="1"/>
  <c r="I58" i="1"/>
  <c r="H58" i="1"/>
  <c r="G58" i="1"/>
  <c r="N106" i="1" s="1"/>
  <c r="A58" i="1"/>
  <c r="O104" i="1" l="1"/>
  <c r="N105" i="1"/>
  <c r="N59" i="1"/>
  <c r="O59" i="1" s="1"/>
  <c r="N60" i="1" l="1"/>
  <c r="N108" i="1" s="1"/>
  <c r="O60" i="1"/>
  <c r="L106" i="1"/>
  <c r="O106" i="1" s="1"/>
  <c r="L105" i="1" l="1"/>
  <c r="O105" i="1" s="1"/>
  <c r="N98" i="1"/>
  <c r="N99" i="1" s="1"/>
  <c r="N109" i="1"/>
  <c r="F101" i="1"/>
  <c r="F102" i="1"/>
  <c r="L107" i="1"/>
  <c r="O107" i="1" l="1"/>
  <c r="L108" i="1"/>
  <c r="O77" i="1"/>
  <c r="M78" i="1"/>
  <c r="F100" i="1" s="1"/>
  <c r="F103" i="1" s="1"/>
  <c r="L109" i="1" l="1"/>
  <c r="L98" i="1"/>
  <c r="L99" i="1" s="1"/>
  <c r="O78" i="1"/>
  <c r="N78" i="1"/>
  <c r="M108" i="1" s="1"/>
  <c r="M109" i="1" s="1"/>
  <c r="F95" i="1" l="1"/>
  <c r="O108" i="1"/>
  <c r="O109" i="1" s="1"/>
  <c r="M98" i="1"/>
  <c r="M99" i="1" l="1"/>
  <c r="O99" i="1" s="1"/>
  <c r="O98" i="1"/>
</calcChain>
</file>

<file path=xl/sharedStrings.xml><?xml version="1.0" encoding="utf-8"?>
<sst xmlns="http://schemas.openxmlformats.org/spreadsheetml/2006/main" count="879" uniqueCount="163">
  <si>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</si>
  <si>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</si>
  <si>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</si>
  <si>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</si>
  <si>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</si>
  <si>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</si>
  <si>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</si>
  <si>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</si>
  <si>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</si>
  <si>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</si>
  <si>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</si>
  <si>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</si>
  <si>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</si>
  <si>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COSTO TOTAL TALLER</t>
  </si>
  <si>
    <t>TECNICOS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</si>
  <si>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</si>
  <si>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</si>
  <si>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</si>
  <si>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</si>
  <si>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</si>
  <si>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</si>
  <si>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</si>
  <si>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>DEPARTAMENTO DE  PROTECCION AL MEDIO AMBIENTE Y RECURSOS NATURALES</t>
  </si>
  <si>
    <t>José A. Nova</t>
  </si>
  <si>
    <t xml:space="preserve">RESUMEN PROGRAMACIÓN </t>
  </si>
  <si>
    <t>TRANSFERENCIAS</t>
  </si>
  <si>
    <t>INSTALACIÓN PARCELAS DE VALIDACIÓN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</si>
  <si>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</si>
  <si>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</si>
  <si>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</si>
  <si>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</si>
  <si>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</si>
  <si>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</si>
  <si>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</si>
  <si>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</si>
  <si>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</si>
  <si>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</si>
  <si>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HORAS TRANSFE-RENCIA</t>
  </si>
  <si>
    <t>HORAS DE TRANSFERENCIA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</si>
  <si>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</si>
  <si>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</si>
  <si>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</si>
  <si>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</si>
  <si>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r>
      <rPr>
        <b/>
        <sz val="11"/>
        <rFont val="Cambria"/>
        <family val="1"/>
      </rPr>
      <t>Descripción: s</t>
    </r>
    <r>
      <rPr>
        <sz val="11"/>
        <rFont val="Cambria"/>
        <family val="1"/>
      </rPr>
      <t>e describe como un proceso mediante el cual se fortalecen los conocimientos de los técnicos extensionistas del Sistema Nacional de Investigaciones Agropecuarias y Forestales.</t>
    </r>
  </si>
  <si>
    <r>
      <rPr>
        <b/>
        <sz val="14"/>
        <rFont val="Cambria"/>
        <family val="1"/>
      </rPr>
      <t xml:space="preserve">Nombre del Proyecto: </t>
    </r>
    <r>
      <rPr>
        <sz val="14"/>
        <rFont val="Cambria"/>
        <family val="1"/>
      </rPr>
      <t xml:space="preserve"> Actualización para la Innovación Tecnológica y Competitividad Agroalimentaria en la Rep. Dominicana (Canasta Básica)</t>
    </r>
  </si>
  <si>
    <t>CÓDIGO SNIP: 14187</t>
  </si>
  <si>
    <t>PROGRAMACIÓN  DE ACTIVIDADES  PROYECTOS INVERSIÓN PÚBLICA</t>
  </si>
  <si>
    <t>ACTUALIZACIÓN PARA LA INNOVACIÓN TECNOLÓGICA Y COMPETITIVIDAD AGROALIMENTARIA Y  DE FOMENTO A LA EXPORTACIÓN EN LA REPÚBLICA DOMINICANA</t>
  </si>
  <si>
    <r>
      <t xml:space="preserve">Transferencia Tecnológica en el cultivo de </t>
    </r>
    <r>
      <rPr>
        <b/>
        <sz val="11"/>
        <rFont val="Cambria"/>
        <family val="1"/>
      </rPr>
      <t>HABICHUELAS</t>
    </r>
  </si>
  <si>
    <t xml:space="preserve">PRESUPUESTO TOTAL 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</si>
  <si>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</si>
  <si>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 xml:space="preserve">HORAS </t>
  </si>
  <si>
    <t xml:space="preserve">COSTO TOTAL </t>
  </si>
  <si>
    <t>DEPARTAMENTO DE ACCESO A LAS CIENCIAS MODERNAS</t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</si>
  <si>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</si>
  <si>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t xml:space="preserve">COSTO TOTAL      (RD$) </t>
  </si>
  <si>
    <t>COMBUSTIBLE</t>
  </si>
  <si>
    <t>VIATICOS</t>
  </si>
  <si>
    <t>VIATICO</t>
  </si>
  <si>
    <t>Jose Cepeda</t>
  </si>
  <si>
    <t>Atiles Peguero</t>
  </si>
  <si>
    <t>Seguimiento a parcela de pasto</t>
  </si>
  <si>
    <t>Santiago Rodriguez</t>
  </si>
  <si>
    <t>Julio De Oleo</t>
  </si>
  <si>
    <t>Seguimiento a parcelas de Mango</t>
  </si>
  <si>
    <t>Bahoruco</t>
  </si>
  <si>
    <t>Las Matas/ San Juan</t>
  </si>
  <si>
    <t>Juan Valdez</t>
  </si>
  <si>
    <t>1 y 2 de agosto</t>
  </si>
  <si>
    <t>Transferencia de tecnología en pasto</t>
  </si>
  <si>
    <t>3 y 4 de septiembre</t>
  </si>
  <si>
    <t>10 y 11 de septiembre</t>
  </si>
  <si>
    <t>Miguel Angel Rodriguez</t>
  </si>
  <si>
    <t>Julio/Sep</t>
  </si>
  <si>
    <t>Tamayo y Galvan/Neyba, Barahona</t>
  </si>
  <si>
    <t>10-11/07/2024</t>
  </si>
  <si>
    <r>
      <t>10/7/2024</t>
    </r>
    <r>
      <rPr>
        <sz val="11"/>
        <color theme="0"/>
        <rFont val="Cambria"/>
        <family val="1"/>
      </rPr>
      <t>.</t>
    </r>
  </si>
  <si>
    <r>
      <t xml:space="preserve">Visita al cultivo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>, donde se odservara el desarrollo del follaje y tuberizacion de las 4 variedades. Coordinacion de abono foliar</t>
    </r>
  </si>
  <si>
    <t>Batey baigua, san rafael del yuma</t>
  </si>
  <si>
    <t>Las lagunas de nisibon, La altagracia</t>
  </si>
  <si>
    <r>
      <t xml:space="preserve">2da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con productores y tecnicos, donde se evauara el desarrollo de la variedad, problemas fitosanitarios, recomendaciones sobre panicula, la 3ra fertilizacion y evaluar la etapa de inicio panicula</t>
    </r>
  </si>
  <si>
    <r>
      <t>13/08/2024</t>
    </r>
    <r>
      <rPr>
        <sz val="11"/>
        <color theme="0"/>
        <rFont val="Cambria"/>
        <family val="1"/>
      </rPr>
      <t>.</t>
    </r>
  </si>
  <si>
    <t>3ra gira tecnica en el cultivo de Arroz con productores y tecnicos, para evaluar la floracion, chequear los problemas de barrenadores, hiede vivos, y helminthosporium orizae.</t>
  </si>
  <si>
    <r>
      <t>11/09/2024</t>
    </r>
    <r>
      <rPr>
        <sz val="11"/>
        <color theme="0"/>
        <rFont val="Cambria"/>
        <family val="1"/>
      </rPr>
      <t>.</t>
    </r>
  </si>
  <si>
    <r>
      <t xml:space="preserve">1era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variedad robusta con productores y tecnicos, donde se evaluara el desarrollo de la variedad, enfermedades, y se dejaran las recomendaciones para fertilizacion y control de plagas</t>
    </r>
  </si>
  <si>
    <t>DPTO</t>
  </si>
  <si>
    <t>Ciencias Modernas</t>
  </si>
  <si>
    <t>Medio Amb. Y Rec. Nat.</t>
  </si>
  <si>
    <t>PROYECTOS</t>
  </si>
  <si>
    <t>SEGUIMIENTO</t>
  </si>
  <si>
    <t>BENEFICIARIOS</t>
  </si>
  <si>
    <t>HORAS/ACTV.</t>
  </si>
  <si>
    <t>.</t>
  </si>
  <si>
    <t>META ENERO</t>
  </si>
  <si>
    <t>Enero</t>
  </si>
  <si>
    <t>Febrero</t>
  </si>
  <si>
    <t>Marzo</t>
  </si>
  <si>
    <t>META  FEBRERO</t>
  </si>
  <si>
    <t>META MARZO</t>
  </si>
  <si>
    <t>META ENERO-MARZO</t>
  </si>
  <si>
    <t>ENERO / MARZO</t>
  </si>
  <si>
    <t>DEPARTAMENTO DE PLANIFICACIÓN  Y  DESARROLLO</t>
  </si>
  <si>
    <t>MES:  ENERO 2026</t>
  </si>
  <si>
    <t>META AÑO 2026</t>
  </si>
  <si>
    <t>PROGRAMACION ENERO 2026</t>
  </si>
  <si>
    <t>PROGRAMACION  INDICADORES ENERO 2026</t>
  </si>
  <si>
    <t>MES: FEBRERO 2026</t>
  </si>
  <si>
    <t>PROGRAMACION FEBRERO 2026</t>
  </si>
  <si>
    <t>PROGRAMACION  INDICADORES FEBRERO 2026</t>
  </si>
  <si>
    <t>PROGRAMACION MARZO 2026</t>
  </si>
  <si>
    <t>PROGRAMACION  INDICADORES MARZO 2026</t>
  </si>
  <si>
    <t>TRIMESTRE: ENERO-MARZO 2026</t>
  </si>
  <si>
    <t>MES: MARZO 2026</t>
  </si>
  <si>
    <t>PROGRAMACION ENERO-MARZO 2026</t>
  </si>
  <si>
    <t>PROGRAMACION  INDICADORES ENERO-MARZO 2026</t>
  </si>
  <si>
    <t>Johuan Santos</t>
  </si>
  <si>
    <t>La Vega</t>
  </si>
  <si>
    <t>9/12/2025</t>
  </si>
  <si>
    <t xml:space="preserve">Seguimiento a parcelas de Yuca </t>
  </si>
  <si>
    <t>Santiago Rodríguez</t>
  </si>
  <si>
    <t>Azua, Bahoruco y el Seibo</t>
  </si>
  <si>
    <t>Seguimiento de parcela de Leche y Carne</t>
  </si>
  <si>
    <t>Las Matas</t>
  </si>
  <si>
    <t>Francisco Ceballos</t>
  </si>
  <si>
    <t xml:space="preserve">Seguimiento a parcelas de validacion de tecnologias en  café </t>
  </si>
  <si>
    <t>Polo, Barahona</t>
  </si>
  <si>
    <t>Jose Miguel Romero</t>
  </si>
  <si>
    <t>San Jose de Ocoa</t>
  </si>
  <si>
    <t>Instalación de parcela de Leche y Carne</t>
  </si>
  <si>
    <t>Un dia de campo en parcela demostrativa de maiz.</t>
  </si>
  <si>
    <t>PRESUPUESTO TOTAL 2026 (RD$)</t>
  </si>
  <si>
    <t>Viaje de seguimiento a parcela demostrativa de maiz.</t>
  </si>
  <si>
    <t>Pobreza Rural</t>
  </si>
  <si>
    <t>Agricultura Competitiva</t>
  </si>
  <si>
    <t>Un viajes seguimiento parcela demostrativa de maiz.</t>
  </si>
  <si>
    <t xml:space="preserve"> Jeremía, La Vega</t>
  </si>
  <si>
    <t>El pinito, La Vega</t>
  </si>
  <si>
    <t xml:space="preserve">DEPARTAMENTO DE ACCESO A LAS CIENCIAS MODERNAS </t>
  </si>
  <si>
    <t>COSTO FACILITADOR</t>
  </si>
  <si>
    <t>COSTO LOGISTICO</t>
  </si>
  <si>
    <t>Elpio Avilès/Angel Adames.</t>
  </si>
  <si>
    <r>
      <t xml:space="preserve">Visita de seguimiento/tecnica en la parcela de </t>
    </r>
    <r>
      <rPr>
        <b/>
        <sz val="11"/>
        <rFont val="Cambria"/>
        <family val="1"/>
      </rPr>
      <t>batata</t>
    </r>
  </si>
  <si>
    <t>Batey Baigua, san rafael de yuma. La Altagracia</t>
  </si>
  <si>
    <t>Alejandro Maria Nuñez</t>
  </si>
  <si>
    <t>Zambrana, Cotui. Provincia Sanchez Ramirez</t>
  </si>
  <si>
    <t>Olga Peralta</t>
  </si>
  <si>
    <r>
      <t xml:space="preserve">Visita para cordinar y entregar insumos  y para la instalacion de transferencia de tecnologia de la parcela demostrativa de </t>
    </r>
    <r>
      <rPr>
        <b/>
        <sz val="11"/>
        <rFont val="Cambria"/>
        <family val="1"/>
      </rPr>
      <t>cacao</t>
    </r>
  </si>
  <si>
    <r>
      <t xml:space="preserve">Visita de seguimiento para la plantacion de la parcela de </t>
    </r>
    <r>
      <rPr>
        <b/>
        <sz val="11"/>
        <rFont val="Cambria"/>
        <family val="1"/>
      </rPr>
      <t xml:space="preserve">batata, </t>
    </r>
    <r>
      <rPr>
        <sz val="11"/>
        <rFont val="Cambria"/>
        <family val="1"/>
      </rPr>
      <t>riego y aplicación de herbicida pre y pos emergentes.</t>
    </r>
  </si>
  <si>
    <t>Proyecto baigua, san rafael del yuma</t>
  </si>
  <si>
    <r>
      <t xml:space="preserve">Verificacion de las marras en la parcela de </t>
    </r>
    <r>
      <rPr>
        <b/>
        <sz val="11"/>
        <rFont val="Cambria"/>
        <family val="1"/>
      </rPr>
      <t>batata</t>
    </r>
  </si>
  <si>
    <r>
      <t xml:space="preserve">Visita de seguimiento/tecnica en la parcela de </t>
    </r>
    <r>
      <rPr>
        <b/>
        <sz val="11"/>
        <rFont val="Cambria"/>
        <family val="1"/>
      </rPr>
      <t>cacao, fertilizaicon</t>
    </r>
  </si>
  <si>
    <r>
      <t xml:space="preserve">Visita de seguimiento/tecnica en la parcela de </t>
    </r>
    <r>
      <rPr>
        <b/>
        <sz val="11"/>
        <rFont val="Cambria"/>
        <family val="1"/>
      </rPr>
      <t>cacao, poda/injerto</t>
    </r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</si>
  <si>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productividad, la competitividad y  el desarrollo de los territorios rurales.</t>
    </r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</si>
  <si>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exportación como de la canasta básica.</t>
    </r>
  </si>
  <si>
    <t>PROGRAMACIÓN  DE ACTIVIDADES  PROYECTOS INVERSIÓN PÚBLICA (Ministerio de Hacienda y Economia)</t>
  </si>
  <si>
    <t>Dias de campo en parcelas demostrativas de maiz.</t>
  </si>
  <si>
    <t xml:space="preserve">DEPARTAMENTO DE REDUCCIÓN DE LA POBREZA+A64:O109 RURAL </t>
  </si>
  <si>
    <t>Preparado por:</t>
  </si>
  <si>
    <t>Aprobado por:</t>
  </si>
  <si>
    <t xml:space="preserve">Ana Belkis Ávila          </t>
  </si>
  <si>
    <t>Dra. Ana Maria Barcelo Larocca</t>
  </si>
  <si>
    <t xml:space="preserve">Encargada Depto. Planificación y Desarrollo    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</si>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</sst>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  <font>
      <sz val="8"/>
      <name val="Calibri"/>
      <family val="2"/>
      <scheme val="minor"/>
    </font>
    <font>
      <sz val="11"/>
      <color theme="0"/>
      <name val="Cambria"/>
      <family val="1"/>
    </font>
    <font>
      <b/>
      <sz val="11"/>
      <color theme="1"/>
      <name val="Calibri"/>
      <family val="2"/>
      <scheme val="minor"/>
    </font>
    <font>
      <b/>
      <sz val="9"/>
      <name val="Cambria"/>
      <family val="1"/>
    </font>
    <font>
      <sz val="9"/>
      <name val="Cambria"/>
      <family val="1"/>
    </font>
    <font>
      <b/>
      <sz val="8"/>
      <name val="Cambria"/>
      <family val="1"/>
    </font>
    <font>
      <sz val="8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" fontId="5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10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43" fontId="11" fillId="2" borderId="16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3" fontId="7" fillId="2" borderId="1" xfId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4" fontId="5" fillId="0" borderId="1" xfId="0" quotePrefix="1" applyNumberFormat="1" applyFont="1" applyBorder="1" applyAlignment="1">
      <alignment horizontal="center" vertical="center"/>
    </xf>
    <xf numFmtId="4" fontId="0" fillId="0" borderId="0" xfId="0" applyNumberFormat="1"/>
    <xf numFmtId="0" fontId="5" fillId="2" borderId="1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0" fontId="7" fillId="10" borderId="20" xfId="0" applyFont="1" applyFill="1" applyBorder="1" applyAlignment="1">
      <alignment wrapText="1"/>
    </xf>
    <xf numFmtId="43" fontId="5" fillId="0" borderId="24" xfId="0" applyNumberFormat="1" applyFont="1" applyBorder="1" applyAlignment="1">
      <alignment horizontal="right" wrapText="1"/>
    </xf>
    <xf numFmtId="4" fontId="5" fillId="0" borderId="25" xfId="0" applyNumberFormat="1" applyFont="1" applyBorder="1" applyAlignment="1">
      <alignment horizontal="right" wrapText="1"/>
    </xf>
    <xf numFmtId="4" fontId="7" fillId="0" borderId="26" xfId="0" applyNumberFormat="1" applyFont="1" applyBorder="1" applyAlignment="1">
      <alignment horizontal="right" wrapText="1"/>
    </xf>
    <xf numFmtId="4" fontId="5" fillId="2" borderId="28" xfId="0" applyNumberFormat="1" applyFont="1" applyFill="1" applyBorder="1" applyAlignment="1">
      <alignment horizontal="right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7" fillId="0" borderId="30" xfId="0" applyNumberFormat="1" applyFont="1" applyBorder="1" applyAlignment="1">
      <alignment horizontal="right" wrapText="1"/>
    </xf>
    <xf numFmtId="4" fontId="5" fillId="2" borderId="19" xfId="0" applyNumberFormat="1" applyFont="1" applyFill="1" applyBorder="1" applyAlignment="1">
      <alignment horizontal="right" vertical="center" wrapText="1"/>
    </xf>
    <xf numFmtId="4" fontId="5" fillId="2" borderId="32" xfId="0" applyNumberFormat="1" applyFont="1" applyFill="1" applyBorder="1" applyAlignment="1">
      <alignment horizontal="right" vertical="center" wrapText="1"/>
    </xf>
    <xf numFmtId="4" fontId="7" fillId="11" borderId="30" xfId="0" applyNumberFormat="1" applyFont="1" applyFill="1" applyBorder="1" applyAlignment="1">
      <alignment horizontal="right" wrapText="1"/>
    </xf>
    <xf numFmtId="4" fontId="7" fillId="10" borderId="34" xfId="0" applyNumberFormat="1" applyFont="1" applyFill="1" applyBorder="1" applyAlignment="1">
      <alignment horizontal="right" vertical="center" wrapText="1"/>
    </xf>
    <xf numFmtId="4" fontId="7" fillId="10" borderId="35" xfId="0" applyNumberFormat="1" applyFont="1" applyFill="1" applyBorder="1" applyAlignment="1">
      <alignment horizontal="right" vertical="center" wrapText="1"/>
    </xf>
    <xf numFmtId="4" fontId="7" fillId="10" borderId="36" xfId="0" applyNumberFormat="1" applyFont="1" applyFill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164" fontId="5" fillId="0" borderId="24" xfId="0" applyNumberFormat="1" applyFont="1" applyBorder="1" applyAlignment="1">
      <alignment horizontal="right" wrapText="1"/>
    </xf>
    <xf numFmtId="3" fontId="5" fillId="0" borderId="25" xfId="0" applyNumberFormat="1" applyFont="1" applyBorder="1" applyAlignment="1">
      <alignment horizontal="right" wrapText="1"/>
    </xf>
    <xf numFmtId="3" fontId="7" fillId="0" borderId="26" xfId="0" applyNumberFormat="1" applyFont="1" applyBorder="1" applyAlignment="1">
      <alignment horizontal="right" wrapText="1"/>
    </xf>
    <xf numFmtId="0" fontId="5" fillId="2" borderId="28" xfId="0" applyFont="1" applyFill="1" applyBorder="1" applyAlignment="1">
      <alignment horizontal="right" vertical="center" wrapText="1"/>
    </xf>
    <xf numFmtId="164" fontId="5" fillId="2" borderId="28" xfId="0" applyNumberFormat="1" applyFont="1" applyFill="1" applyBorder="1" applyAlignment="1">
      <alignment horizontal="right" vertical="center" wrapText="1"/>
    </xf>
    <xf numFmtId="3" fontId="5" fillId="2" borderId="29" xfId="0" applyNumberFormat="1" applyFont="1" applyFill="1" applyBorder="1" applyAlignment="1">
      <alignment horizontal="right" vertical="center" wrapText="1"/>
    </xf>
    <xf numFmtId="43" fontId="5" fillId="2" borderId="28" xfId="1" applyFont="1" applyFill="1" applyBorder="1" applyAlignment="1">
      <alignment horizontal="right" vertical="center" wrapText="1"/>
    </xf>
    <xf numFmtId="43" fontId="5" fillId="2" borderId="19" xfId="1" applyFont="1" applyFill="1" applyBorder="1" applyAlignment="1">
      <alignment horizontal="right" vertical="center" wrapText="1"/>
    </xf>
    <xf numFmtId="3" fontId="7" fillId="10" borderId="34" xfId="0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4" fontId="5" fillId="2" borderId="19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/>
    </xf>
    <xf numFmtId="4" fontId="5" fillId="2" borderId="3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3" fontId="5" fillId="11" borderId="24" xfId="0" applyNumberFormat="1" applyFont="1" applyFill="1" applyBorder="1" applyAlignment="1">
      <alignment horizontal="right" wrapText="1"/>
    </xf>
    <xf numFmtId="4" fontId="5" fillId="11" borderId="19" xfId="0" applyNumberFormat="1" applyFont="1" applyFill="1" applyBorder="1" applyAlignment="1">
      <alignment horizontal="right" vertical="center" wrapText="1"/>
    </xf>
    <xf numFmtId="164" fontId="5" fillId="11" borderId="24" xfId="0" applyNumberFormat="1" applyFont="1" applyFill="1" applyBorder="1" applyAlignment="1">
      <alignment horizontal="right" wrapText="1"/>
    </xf>
    <xf numFmtId="4" fontId="7" fillId="11" borderId="34" xfId="0" applyNumberFormat="1" applyFont="1" applyFill="1" applyBorder="1" applyAlignment="1">
      <alignment horizontal="right" vertical="center" wrapText="1"/>
    </xf>
    <xf numFmtId="4" fontId="7" fillId="0" borderId="34" xfId="0" applyNumberFormat="1" applyFont="1" applyBorder="1" applyAlignment="1">
      <alignment horizontal="right" vertical="center" wrapText="1"/>
    </xf>
    <xf numFmtId="4" fontId="7" fillId="5" borderId="3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49" fontId="5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left" vertical="top" wrapText="1"/>
    </xf>
    <xf numFmtId="0" fontId="7" fillId="10" borderId="27" xfId="0" applyFont="1" applyFill="1" applyBorder="1" applyAlignment="1">
      <alignment horizontal="left" vertical="top" wrapText="1"/>
    </xf>
    <xf numFmtId="0" fontId="7" fillId="10" borderId="31" xfId="0" applyFont="1" applyFill="1" applyBorder="1" applyAlignment="1">
      <alignment horizontal="left" vertical="top" wrapText="1"/>
    </xf>
    <xf numFmtId="0" fontId="7" fillId="10" borderId="33" xfId="0" applyFont="1" applyFill="1" applyBorder="1" applyAlignment="1">
      <alignment horizontal="left" vertical="top" wrapText="1"/>
    </xf>
    <xf numFmtId="0" fontId="7" fillId="10" borderId="23" xfId="0" applyFont="1" applyFill="1" applyBorder="1" applyAlignment="1">
      <alignment horizontal="left" vertical="top"/>
    </xf>
    <xf numFmtId="0" fontId="7" fillId="10" borderId="27" xfId="0" applyFont="1" applyFill="1" applyBorder="1" applyAlignment="1">
      <alignment horizontal="left" vertical="top"/>
    </xf>
    <xf numFmtId="0" fontId="9" fillId="10" borderId="21" xfId="0" applyFont="1" applyFill="1" applyBorder="1" applyAlignment="1">
      <alignment horizontal="left" vertical="top" wrapText="1"/>
    </xf>
    <xf numFmtId="0" fontId="9" fillId="10" borderId="21" xfId="0" applyFont="1" applyFill="1" applyBorder="1" applyAlignment="1">
      <alignment vertical="top" wrapText="1"/>
    </xf>
    <xf numFmtId="4" fontId="9" fillId="10" borderId="22" xfId="0" applyNumberFormat="1" applyFont="1" applyFill="1" applyBorder="1" applyAlignment="1">
      <alignment horizontal="left" vertical="top" wrapText="1"/>
    </xf>
    <xf numFmtId="4" fontId="7" fillId="10" borderId="1" xfId="0" applyNumberFormat="1" applyFont="1" applyFill="1" applyBorder="1" applyAlignment="1">
      <alignment horizontal="left" vertical="top" wrapText="1"/>
    </xf>
    <xf numFmtId="4" fontId="9" fillId="10" borderId="22" xfId="0" applyNumberFormat="1" applyFont="1" applyFill="1" applyBorder="1" applyAlignment="1">
      <alignment vertical="top" wrapText="1"/>
    </xf>
    <xf numFmtId="4" fontId="7" fillId="10" borderId="1" xfId="0" applyNumberFormat="1" applyFont="1" applyFill="1" applyBorder="1" applyAlignment="1">
      <alignment vertical="top" wrapText="1"/>
    </xf>
    <xf numFmtId="0" fontId="7" fillId="6" borderId="2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19" fillId="6" borderId="4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15" fillId="0" borderId="1" xfId="2" applyFont="1" applyBorder="1" applyAlignment="1">
      <alignment horizontal="center" vertical="center" wrapText="1"/>
    </xf>
    <xf numFmtId="44" fontId="15" fillId="0" borderId="12" xfId="2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/>
    </xf>
    <xf numFmtId="44" fontId="7" fillId="2" borderId="1" xfId="2" applyFont="1" applyFill="1" applyBorder="1" applyAlignment="1">
      <alignment horizontal="center" vertical="center" wrapText="1"/>
    </xf>
    <xf numFmtId="44" fontId="7" fillId="2" borderId="1" xfId="2" applyFont="1" applyFill="1" applyBorder="1" applyAlignment="1">
      <alignment horizontal="right" vertical="center" wrapText="1"/>
    </xf>
    <xf numFmtId="44" fontId="7" fillId="2" borderId="1" xfId="2" applyFont="1" applyFill="1" applyBorder="1" applyAlignment="1">
      <alignment horizontal="right"/>
    </xf>
    <xf numFmtId="44" fontId="5" fillId="0" borderId="1" xfId="2" applyFont="1" applyFill="1" applyBorder="1" applyAlignment="1">
      <alignment horizontal="center" vertical="center"/>
    </xf>
    <xf numFmtId="44" fontId="5" fillId="0" borderId="1" xfId="2" applyFont="1" applyBorder="1" applyAlignment="1">
      <alignment horizontal="center" vertical="center" wrapText="1"/>
    </xf>
    <xf numFmtId="44" fontId="11" fillId="2" borderId="1" xfId="2" applyFont="1" applyFill="1" applyBorder="1" applyAlignment="1">
      <alignment horizontal="right" vertical="center" wrapText="1"/>
    </xf>
    <xf numFmtId="0" fontId="5" fillId="3" borderId="1" xfId="1" applyNumberFormat="1" applyFont="1" applyFill="1" applyBorder="1" applyAlignment="1">
      <alignment horizontal="center" vertical="center"/>
    </xf>
    <xf numFmtId="0" fontId="7" fillId="10" borderId="20" xfId="0" applyFont="1" applyFill="1" applyBorder="1" applyAlignment="1">
      <alignment horizontal="left" wrapText="1"/>
    </xf>
    <xf numFmtId="0" fontId="5" fillId="3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2" borderId="13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/>
    </xf>
    <xf numFmtId="4" fontId="5" fillId="0" borderId="3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4" fontId="5" fillId="0" borderId="40" xfId="0" applyNumberFormat="1" applyFont="1" applyBorder="1" applyAlignment="1">
      <alignment horizontal="right" vertical="center"/>
    </xf>
    <xf numFmtId="4" fontId="5" fillId="2" borderId="40" xfId="0" applyNumberFormat="1" applyFont="1" applyFill="1" applyBorder="1" applyAlignment="1">
      <alignment horizontal="center" vertical="center"/>
    </xf>
    <xf numFmtId="4" fontId="5" fillId="0" borderId="41" xfId="0" applyNumberFormat="1" applyFont="1" applyBorder="1" applyAlignment="1">
      <alignment horizontal="right" vertical="center"/>
    </xf>
    <xf numFmtId="4" fontId="5" fillId="0" borderId="36" xfId="0" applyNumberFormat="1" applyFont="1" applyBorder="1" applyAlignment="1">
      <alignment horizontal="right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7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 wrapText="1"/>
    </xf>
    <xf numFmtId="0" fontId="7" fillId="2" borderId="14" xfId="0" applyFont="1" applyFill="1" applyBorder="1" applyAlignment="1">
      <alignment horizontal="left" wrapText="1"/>
    </xf>
    <xf numFmtId="0" fontId="13" fillId="6" borderId="17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0" fillId="5" borderId="0" xfId="0" applyFont="1" applyFill="1" applyAlignment="1">
      <alignment horizontal="center" wrapText="1"/>
    </xf>
    <xf numFmtId="43" fontId="7" fillId="0" borderId="0" xfId="1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8" xfId="0" applyFont="1" applyFill="1" applyBorder="1" applyAlignment="1">
      <alignment horizontal="center" vertical="top" wrapText="1"/>
    </xf>
    <xf numFmtId="0" fontId="7" fillId="6" borderId="17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top" wrapText="1"/>
    </xf>
    <xf numFmtId="43" fontId="4" fillId="0" borderId="0" xfId="1" applyFont="1" applyBorder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5" fillId="0" borderId="0" xfId="0" applyFont="1"/>
    <xf numFmtId="4" fontId="23" fillId="0" borderId="0" xfId="0" applyNumberFormat="1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9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</cellXfs>
  <cellStyles count="5">
    <cellStyle name="Millares" xfId="1" builtinId="3"/>
    <cellStyle name="Millares 2" xfId="4" xr:uid="{A586059A-A2FB-43DC-99EA-AA0607CE78BE}"/>
    <cellStyle name="Millares 3" xfId="3" xr:uid="{5A7EC251-323C-4513-A0D1-6E8511447F33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6" name="Picture 1" descr="Logo CONIAF">
          <a:extLst>
            <a:ext uri="{FF2B5EF4-FFF2-40B4-BE49-F238E27FC236}">
              <a16:creationId xmlns:a16="http://schemas.microsoft.com/office/drawing/2014/main" id="{B8A44EAF-E0D6-4337-9206-1D7B231B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314761E-D18E-493E-A602-90EFFFCE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A5027CC3-1A54-42C8-930B-25AEB025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549647</xdr:colOff>
      <xdr:row>0</xdr:row>
      <xdr:rowOff>142875</xdr:rowOff>
    </xdr:from>
    <xdr:to>
      <xdr:col>2</xdr:col>
      <xdr:colOff>839039</xdr:colOff>
      <xdr:row>5</xdr:row>
      <xdr:rowOff>144275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1585" y="142875"/>
          <a:ext cx="1432392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4"/>
  <sheetViews>
    <sheetView topLeftCell="A35" zoomScale="80" zoomScaleNormal="80" workbookViewId="0">
      <selection activeCell="K107" sqref="K107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0" width="20.5703125" customWidth="1"/>
    <col min="11" max="12" width="15.5703125" customWidth="1"/>
    <col min="13" max="13" width="15" customWidth="1"/>
    <col min="14" max="14" width="17.7109375" customWidth="1"/>
    <col min="15" max="15" width="15.85546875" customWidth="1"/>
  </cols>
  <sheetData>
    <row r="1" spans="1:15" ht="18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65" t="s">
        <v>1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.75" x14ac:dyDescent="0.25">
      <c r="A4" s="265" t="s">
        <v>101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66" t="s">
        <v>46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302" t="s">
        <v>47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5"/>
    </row>
    <row r="9" spans="1:15" ht="18" customHeight="1" x14ac:dyDescent="0.25">
      <c r="A9" s="302"/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68" t="s">
        <v>102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267" t="s">
        <v>44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4"/>
    </row>
    <row r="14" spans="1:15" ht="15.75" customHeight="1" x14ac:dyDescent="0.25">
      <c r="A14" s="270" t="s">
        <v>45</v>
      </c>
      <c r="B14" s="270"/>
      <c r="C14" s="2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99" t="s">
        <v>42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</row>
    <row r="18" spans="1:15" x14ac:dyDescent="0.25">
      <c r="A18" s="199" t="s">
        <v>41</v>
      </c>
      <c r="B18" s="199"/>
      <c r="C18" s="199"/>
      <c r="D18" s="199"/>
      <c r="E18" s="199"/>
      <c r="F18" s="199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99" t="s">
        <v>50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99" t="s">
        <v>43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99" t="s">
        <v>4</v>
      </c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271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263" t="s">
        <v>6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</row>
    <row r="33" spans="1:16" ht="27" customHeight="1" thickBot="1" x14ac:dyDescent="0.3">
      <c r="A33" s="253" t="s">
        <v>7</v>
      </c>
      <c r="B33" s="214" t="s">
        <v>8</v>
      </c>
      <c r="C33" s="215"/>
      <c r="D33" s="210" t="s">
        <v>9</v>
      </c>
      <c r="E33" s="210" t="s">
        <v>10</v>
      </c>
      <c r="F33" s="210" t="s">
        <v>11</v>
      </c>
      <c r="G33" s="210" t="s">
        <v>37</v>
      </c>
      <c r="H33" s="214" t="s">
        <v>33</v>
      </c>
      <c r="I33" s="215"/>
      <c r="J33" s="298" t="s">
        <v>130</v>
      </c>
      <c r="K33" s="210" t="s">
        <v>56</v>
      </c>
      <c r="L33" s="210" t="s">
        <v>57</v>
      </c>
      <c r="M33" s="210" t="s">
        <v>12</v>
      </c>
      <c r="N33" s="210" t="s">
        <v>36</v>
      </c>
      <c r="O33" s="272" t="s">
        <v>13</v>
      </c>
    </row>
    <row r="34" spans="1:16" ht="0.75" customHeight="1" thickBot="1" x14ac:dyDescent="0.3">
      <c r="A34" s="254"/>
      <c r="B34" s="216"/>
      <c r="C34" s="217"/>
      <c r="D34" s="211"/>
      <c r="E34" s="211"/>
      <c r="F34" s="211"/>
      <c r="G34" s="275"/>
      <c r="H34" s="73" t="s">
        <v>14</v>
      </c>
      <c r="I34" s="74"/>
      <c r="J34" s="299"/>
      <c r="K34" s="211"/>
      <c r="L34" s="211"/>
      <c r="M34" s="212"/>
      <c r="N34" s="211"/>
      <c r="O34" s="273"/>
    </row>
    <row r="35" spans="1:16" ht="32.25" customHeight="1" thickBot="1" x14ac:dyDescent="0.3">
      <c r="A35" s="254"/>
      <c r="B35" s="71" t="s">
        <v>15</v>
      </c>
      <c r="C35" s="70" t="s">
        <v>16</v>
      </c>
      <c r="D35" s="211"/>
      <c r="E35" s="211"/>
      <c r="F35" s="211"/>
      <c r="G35" s="276"/>
      <c r="H35" s="76" t="s">
        <v>34</v>
      </c>
      <c r="I35" s="72" t="s">
        <v>35</v>
      </c>
      <c r="J35" s="300"/>
      <c r="K35" s="213"/>
      <c r="L35" s="213"/>
      <c r="M35" s="212"/>
      <c r="N35" s="213"/>
      <c r="O35" s="274"/>
    </row>
    <row r="36" spans="1:16" ht="57.75" hidden="1" thickBot="1" x14ac:dyDescent="0.3">
      <c r="A36" s="18">
        <v>0</v>
      </c>
      <c r="B36" s="55" t="s">
        <v>72</v>
      </c>
      <c r="C36" s="55" t="s">
        <v>54</v>
      </c>
      <c r="D36" s="55" t="s">
        <v>32</v>
      </c>
      <c r="E36" s="62" t="s">
        <v>73</v>
      </c>
      <c r="F36" s="55" t="s">
        <v>74</v>
      </c>
      <c r="G36" s="57"/>
      <c r="H36" s="57"/>
      <c r="I36" s="57"/>
      <c r="J36" s="61">
        <v>54168</v>
      </c>
      <c r="K36" s="61"/>
      <c r="L36" s="61"/>
      <c r="M36" s="61"/>
      <c r="N36" s="61"/>
      <c r="O36" s="61">
        <f>SUM(M36:N36)</f>
        <v>0</v>
      </c>
    </row>
    <row r="37" spans="1:16" ht="43.5" thickBot="1" x14ac:dyDescent="0.3">
      <c r="A37" s="18">
        <v>1</v>
      </c>
      <c r="B37" s="55" t="s">
        <v>123</v>
      </c>
      <c r="C37" s="55" t="s">
        <v>124</v>
      </c>
      <c r="D37" s="55" t="s">
        <v>32</v>
      </c>
      <c r="E37" s="62" t="s">
        <v>94</v>
      </c>
      <c r="F37" s="55" t="s">
        <v>125</v>
      </c>
      <c r="G37" s="57">
        <v>8</v>
      </c>
      <c r="H37" s="57">
        <v>6</v>
      </c>
      <c r="I37" s="57">
        <v>2</v>
      </c>
      <c r="J37" s="67">
        <v>208500</v>
      </c>
      <c r="K37" s="67">
        <v>2100</v>
      </c>
      <c r="L37" s="67">
        <v>6325</v>
      </c>
      <c r="M37" s="61"/>
      <c r="N37" s="61">
        <v>11200</v>
      </c>
      <c r="O37" s="61">
        <f>SUM(M37:N37)</f>
        <v>11200</v>
      </c>
      <c r="P37" s="87"/>
    </row>
    <row r="38" spans="1:16" ht="43.5" thickBot="1" x14ac:dyDescent="0.3">
      <c r="A38" s="18">
        <v>1</v>
      </c>
      <c r="B38" s="55" t="s">
        <v>126</v>
      </c>
      <c r="C38" s="55" t="s">
        <v>124</v>
      </c>
      <c r="D38" s="55" t="s">
        <v>32</v>
      </c>
      <c r="E38" s="62" t="s">
        <v>94</v>
      </c>
      <c r="F38" s="55" t="s">
        <v>127</v>
      </c>
      <c r="G38" s="57">
        <v>8</v>
      </c>
      <c r="H38" s="57">
        <v>6</v>
      </c>
      <c r="I38" s="57">
        <v>2</v>
      </c>
      <c r="J38" s="61">
        <v>208500</v>
      </c>
      <c r="K38" s="61">
        <v>2100</v>
      </c>
      <c r="L38" s="61">
        <v>6325</v>
      </c>
      <c r="M38" s="61"/>
      <c r="N38" s="61">
        <v>11200</v>
      </c>
      <c r="O38" s="61">
        <f>SUM(M38:N38)</f>
        <v>11200</v>
      </c>
    </row>
    <row r="39" spans="1:16" ht="43.5" hidden="1" thickBot="1" x14ac:dyDescent="0.3">
      <c r="A39" s="18"/>
      <c r="B39" s="55"/>
      <c r="C39" s="55"/>
      <c r="D39" s="55" t="s">
        <v>32</v>
      </c>
      <c r="E39" s="62" t="s">
        <v>94</v>
      </c>
      <c r="F39" s="55"/>
      <c r="G39" s="57"/>
      <c r="H39" s="57"/>
      <c r="I39" s="57"/>
      <c r="J39" s="67"/>
      <c r="K39" s="67"/>
      <c r="L39" s="67"/>
      <c r="M39" s="61"/>
      <c r="N39" s="61"/>
      <c r="O39" s="61">
        <f t="shared" ref="O39:O44" si="0">SUM(M39:N39)</f>
        <v>0</v>
      </c>
    </row>
    <row r="40" spans="1:16" ht="43.5" hidden="1" thickBot="1" x14ac:dyDescent="0.3">
      <c r="A40" s="18">
        <v>0</v>
      </c>
      <c r="B40" s="55"/>
      <c r="C40" s="55"/>
      <c r="D40" s="55" t="s">
        <v>32</v>
      </c>
      <c r="E40" s="62" t="s">
        <v>94</v>
      </c>
      <c r="F40" s="55"/>
      <c r="G40" s="57"/>
      <c r="H40" s="57"/>
      <c r="I40" s="57"/>
      <c r="J40" s="61"/>
      <c r="K40" s="61"/>
      <c r="L40" s="61"/>
      <c r="M40" s="61"/>
      <c r="N40" s="61"/>
      <c r="O40" s="61">
        <f t="shared" si="0"/>
        <v>0</v>
      </c>
    </row>
    <row r="41" spans="1:16" ht="43.5" hidden="1" thickBot="1" x14ac:dyDescent="0.3">
      <c r="A41" s="18"/>
      <c r="B41" s="55"/>
      <c r="C41" s="55"/>
      <c r="D41" s="55" t="s">
        <v>32</v>
      </c>
      <c r="E41" s="62" t="s">
        <v>94</v>
      </c>
      <c r="F41" s="55"/>
      <c r="G41" s="57"/>
      <c r="H41" s="57"/>
      <c r="I41" s="57"/>
      <c r="J41" s="61"/>
      <c r="K41" s="61"/>
      <c r="L41" s="61"/>
      <c r="M41" s="61"/>
      <c r="N41" s="61"/>
      <c r="O41" s="61">
        <f>SUM(M41:N41)</f>
        <v>0</v>
      </c>
      <c r="P41" s="87"/>
    </row>
    <row r="42" spans="1:16" ht="43.5" hidden="1" thickBot="1" x14ac:dyDescent="0.3">
      <c r="A42" s="18">
        <v>0</v>
      </c>
      <c r="B42" s="55"/>
      <c r="C42" s="55"/>
      <c r="D42" s="55" t="s">
        <v>32</v>
      </c>
      <c r="E42" s="62" t="s">
        <v>94</v>
      </c>
      <c r="F42" s="55"/>
      <c r="G42" s="57"/>
      <c r="H42" s="57"/>
      <c r="I42" s="57"/>
      <c r="J42" s="61"/>
      <c r="K42" s="61"/>
      <c r="L42" s="61"/>
      <c r="M42" s="61"/>
      <c r="N42" s="61"/>
      <c r="O42" s="61">
        <f t="shared" si="0"/>
        <v>0</v>
      </c>
    </row>
    <row r="43" spans="1:16" ht="44.25" hidden="1" customHeight="1" thickBot="1" x14ac:dyDescent="0.3">
      <c r="A43" s="18"/>
      <c r="B43" s="55"/>
      <c r="C43" s="55"/>
      <c r="D43" s="55" t="s">
        <v>32</v>
      </c>
      <c r="E43" s="62" t="s">
        <v>94</v>
      </c>
      <c r="F43" s="55"/>
      <c r="G43" s="57"/>
      <c r="H43" s="57"/>
      <c r="I43" s="57"/>
      <c r="J43" s="61"/>
      <c r="K43" s="61"/>
      <c r="L43" s="61"/>
      <c r="M43" s="61"/>
      <c r="N43" s="61"/>
      <c r="O43" s="61">
        <f t="shared" si="0"/>
        <v>0</v>
      </c>
    </row>
    <row r="44" spans="1:16" ht="43.5" hidden="1" thickBot="1" x14ac:dyDescent="0.3">
      <c r="A44" s="18">
        <v>0</v>
      </c>
      <c r="B44" s="55"/>
      <c r="C44" s="55"/>
      <c r="D44" s="55" t="s">
        <v>32</v>
      </c>
      <c r="E44" s="62" t="s">
        <v>94</v>
      </c>
      <c r="F44" s="55"/>
      <c r="G44" s="57"/>
      <c r="H44" s="57"/>
      <c r="I44" s="57"/>
      <c r="J44" s="61"/>
      <c r="K44" s="61"/>
      <c r="L44" s="61"/>
      <c r="M44" s="61"/>
      <c r="N44" s="61"/>
      <c r="O44" s="61">
        <f t="shared" si="0"/>
        <v>0</v>
      </c>
    </row>
    <row r="45" spans="1:16" ht="40.5" hidden="1" customHeight="1" thickBot="1" x14ac:dyDescent="0.3">
      <c r="A45" s="18"/>
      <c r="B45" s="55"/>
      <c r="C45" s="55"/>
      <c r="D45" s="55" t="s">
        <v>32</v>
      </c>
      <c r="E45" s="62" t="s">
        <v>94</v>
      </c>
      <c r="F45" s="55"/>
      <c r="G45" s="57"/>
      <c r="H45" s="57"/>
      <c r="I45" s="57"/>
      <c r="J45" s="67"/>
      <c r="K45" s="67"/>
      <c r="L45" s="67"/>
      <c r="M45" s="61"/>
      <c r="N45" s="61"/>
      <c r="O45" s="61">
        <f>SUM(M45:N45)</f>
        <v>0</v>
      </c>
      <c r="P45" s="87"/>
    </row>
    <row r="46" spans="1:16" ht="15.75" customHeight="1" thickBot="1" x14ac:dyDescent="0.3">
      <c r="A46" s="19">
        <f>SUM(A36:A45)</f>
        <v>2</v>
      </c>
      <c r="B46" s="203" t="s">
        <v>17</v>
      </c>
      <c r="C46" s="203"/>
      <c r="D46" s="203"/>
      <c r="E46" s="203"/>
      <c r="F46" s="203"/>
      <c r="G46" s="7">
        <f t="shared" ref="G46:I46" si="1">SUM(G36:G45)</f>
        <v>16</v>
      </c>
      <c r="H46" s="7">
        <f t="shared" si="1"/>
        <v>12</v>
      </c>
      <c r="I46" s="7">
        <f t="shared" si="1"/>
        <v>4</v>
      </c>
      <c r="J46" s="60">
        <f t="shared" ref="J46:O46" si="2">SUM(J36:J45)</f>
        <v>471168</v>
      </c>
      <c r="K46" s="60">
        <f t="shared" si="2"/>
        <v>4200</v>
      </c>
      <c r="L46" s="60">
        <f t="shared" si="2"/>
        <v>12650</v>
      </c>
      <c r="M46" s="22">
        <f t="shared" si="2"/>
        <v>0</v>
      </c>
      <c r="N46" s="22">
        <f t="shared" si="2"/>
        <v>22400</v>
      </c>
      <c r="O46" s="22">
        <f t="shared" si="2"/>
        <v>22400</v>
      </c>
      <c r="P46" s="68" t="s">
        <v>20</v>
      </c>
    </row>
    <row r="47" spans="1:16" ht="15.75" customHeight="1" thickBot="1" x14ac:dyDescent="0.3">
      <c r="A47" s="261" t="s">
        <v>18</v>
      </c>
      <c r="B47" s="262"/>
      <c r="C47" s="262"/>
      <c r="D47" s="262"/>
      <c r="E47" s="262"/>
      <c r="F47" s="262"/>
      <c r="G47" s="262"/>
      <c r="H47" s="63"/>
      <c r="I47" s="63"/>
      <c r="J47" s="64"/>
      <c r="K47" s="64"/>
      <c r="L47" s="64"/>
      <c r="M47" s="22">
        <v>0</v>
      </c>
      <c r="N47" s="22">
        <f>N46*-0.1</f>
        <v>-2240</v>
      </c>
      <c r="O47" s="22">
        <f>N47</f>
        <v>-2240</v>
      </c>
    </row>
    <row r="48" spans="1:16" ht="15.75" customHeight="1" thickBot="1" x14ac:dyDescent="0.3">
      <c r="A48" s="203" t="s">
        <v>19</v>
      </c>
      <c r="B48" s="203"/>
      <c r="C48" s="203"/>
      <c r="D48" s="203"/>
      <c r="E48" s="203"/>
      <c r="F48" s="203"/>
      <c r="G48" s="203"/>
      <c r="H48" s="65"/>
      <c r="I48" s="65"/>
      <c r="J48" s="66"/>
      <c r="K48" s="66"/>
      <c r="L48" s="66"/>
      <c r="M48" s="22">
        <f>SUM(M46:M47)</f>
        <v>0</v>
      </c>
      <c r="N48" s="22">
        <f>SUM(N46:N47)</f>
        <v>20160</v>
      </c>
      <c r="O48" s="22">
        <f>O47+O46</f>
        <v>20160</v>
      </c>
    </row>
    <row r="49" spans="1:15" x14ac:dyDescent="0.25">
      <c r="A49" s="39"/>
      <c r="B49" s="39"/>
      <c r="C49" s="39"/>
      <c r="D49" s="39"/>
      <c r="E49" s="39"/>
      <c r="F49" s="39"/>
      <c r="G49" s="39"/>
      <c r="H49" s="40"/>
      <c r="I49" s="40"/>
      <c r="J49" s="41"/>
      <c r="K49" s="41"/>
      <c r="L49" s="41"/>
      <c r="M49" s="41"/>
      <c r="N49" s="41"/>
      <c r="O49" s="42"/>
    </row>
    <row r="50" spans="1:15" x14ac:dyDescent="0.25">
      <c r="A50" s="39"/>
      <c r="B50" s="39"/>
      <c r="C50" s="39"/>
      <c r="D50" s="39"/>
      <c r="E50" s="39"/>
      <c r="F50" s="39"/>
      <c r="G50" s="39"/>
      <c r="H50" s="40"/>
      <c r="I50" s="40"/>
      <c r="J50" s="41"/>
      <c r="K50" s="41"/>
      <c r="L50" s="41"/>
      <c r="M50" s="41"/>
      <c r="N50" s="41"/>
      <c r="O50" s="42"/>
    </row>
    <row r="51" spans="1:15" ht="15.75" thickBot="1" x14ac:dyDescent="0.3">
      <c r="A51" s="251" t="s">
        <v>22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43"/>
      <c r="O51" s="43"/>
    </row>
    <row r="52" spans="1:15" ht="27.75" customHeight="1" thickBot="1" x14ac:dyDescent="0.3">
      <c r="A52" s="253" t="s">
        <v>7</v>
      </c>
      <c r="B52" s="214" t="s">
        <v>8</v>
      </c>
      <c r="C52" s="215"/>
      <c r="D52" s="210" t="s">
        <v>9</v>
      </c>
      <c r="E52" s="210" t="s">
        <v>10</v>
      </c>
      <c r="F52" s="210" t="s">
        <v>11</v>
      </c>
      <c r="G52" s="210" t="s">
        <v>37</v>
      </c>
      <c r="H52" s="303" t="s">
        <v>33</v>
      </c>
      <c r="I52" s="303"/>
      <c r="J52" s="298" t="s">
        <v>130</v>
      </c>
      <c r="K52" s="210" t="s">
        <v>56</v>
      </c>
      <c r="L52" s="210" t="s">
        <v>57</v>
      </c>
      <c r="M52" s="210" t="s">
        <v>12</v>
      </c>
      <c r="N52" s="210" t="s">
        <v>36</v>
      </c>
      <c r="O52" s="272" t="s">
        <v>13</v>
      </c>
    </row>
    <row r="53" spans="1:15" ht="3.75" customHeight="1" thickBot="1" x14ac:dyDescent="0.3">
      <c r="A53" s="254"/>
      <c r="B53" s="216"/>
      <c r="C53" s="217"/>
      <c r="D53" s="211"/>
      <c r="E53" s="211"/>
      <c r="F53" s="211"/>
      <c r="G53" s="212"/>
      <c r="H53" s="211" t="s">
        <v>34</v>
      </c>
      <c r="I53" s="211" t="s">
        <v>35</v>
      </c>
      <c r="J53" s="299"/>
      <c r="K53" s="211"/>
      <c r="L53" s="211"/>
      <c r="M53" s="212"/>
      <c r="N53" s="211"/>
      <c r="O53" s="273"/>
    </row>
    <row r="54" spans="1:15" ht="27.75" customHeight="1" thickBot="1" x14ac:dyDescent="0.3">
      <c r="A54" s="254"/>
      <c r="B54" s="71" t="s">
        <v>15</v>
      </c>
      <c r="C54" s="70" t="s">
        <v>16</v>
      </c>
      <c r="D54" s="211"/>
      <c r="E54" s="211"/>
      <c r="F54" s="211"/>
      <c r="G54" s="252"/>
      <c r="H54" s="213"/>
      <c r="I54" s="213"/>
      <c r="J54" s="300"/>
      <c r="K54" s="213"/>
      <c r="L54" s="213"/>
      <c r="M54" s="212"/>
      <c r="N54" s="213"/>
      <c r="O54" s="274"/>
    </row>
    <row r="55" spans="1:15" ht="176.25" hidden="1" customHeight="1" thickBot="1" x14ac:dyDescent="0.3">
      <c r="A55" s="18"/>
      <c r="B55" s="55"/>
      <c r="C55" s="55" t="s">
        <v>84</v>
      </c>
      <c r="D55" s="55" t="s">
        <v>23</v>
      </c>
      <c r="E55" s="56" t="s">
        <v>76</v>
      </c>
      <c r="F55" s="55" t="s">
        <v>79</v>
      </c>
      <c r="G55" s="57"/>
      <c r="H55" s="57"/>
      <c r="I55" s="57"/>
      <c r="J55" s="58">
        <v>600000</v>
      </c>
      <c r="K55" s="59"/>
      <c r="L55" s="59"/>
      <c r="M55" s="59">
        <v>0</v>
      </c>
      <c r="N55" s="58"/>
      <c r="O55" s="58">
        <f>+M55+N55</f>
        <v>0</v>
      </c>
    </row>
    <row r="56" spans="1:15" ht="100.5" hidden="1" thickBot="1" x14ac:dyDescent="0.3">
      <c r="A56" s="18"/>
      <c r="B56" s="55" t="s">
        <v>67</v>
      </c>
      <c r="C56" s="55" t="s">
        <v>77</v>
      </c>
      <c r="D56" s="55" t="s">
        <v>23</v>
      </c>
      <c r="E56" s="56" t="s">
        <v>75</v>
      </c>
      <c r="F56" s="55" t="s">
        <v>78</v>
      </c>
      <c r="G56" s="57"/>
      <c r="H56" s="57"/>
      <c r="I56" s="57"/>
      <c r="J56" s="58">
        <v>390000</v>
      </c>
      <c r="K56" s="59"/>
      <c r="L56" s="59"/>
      <c r="M56" s="59">
        <v>0</v>
      </c>
      <c r="N56" s="58"/>
      <c r="O56" s="58">
        <f t="shared" ref="O56" si="3">+M56+N56</f>
        <v>0</v>
      </c>
    </row>
    <row r="57" spans="1:15" ht="78.75" customHeight="1" thickBot="1" x14ac:dyDescent="0.3">
      <c r="A57" s="18">
        <v>1</v>
      </c>
      <c r="B57" s="38" t="s">
        <v>140</v>
      </c>
      <c r="C57" s="55" t="s">
        <v>141</v>
      </c>
      <c r="D57" s="55" t="s">
        <v>23</v>
      </c>
      <c r="E57" s="62" t="s">
        <v>94</v>
      </c>
      <c r="F57" s="178" t="s">
        <v>142</v>
      </c>
      <c r="G57" s="176">
        <v>16</v>
      </c>
      <c r="H57" s="20"/>
      <c r="I57" s="20"/>
      <c r="J57" s="175"/>
      <c r="K57" s="5">
        <v>4100</v>
      </c>
      <c r="L57" s="175">
        <v>12454</v>
      </c>
      <c r="M57" s="5"/>
      <c r="N57" s="5">
        <f>12600*2</f>
        <v>25200</v>
      </c>
      <c r="O57" s="174">
        <f>+M57+N57</f>
        <v>25200</v>
      </c>
    </row>
    <row r="58" spans="1:15" ht="108.75" customHeight="1" thickBot="1" x14ac:dyDescent="0.3">
      <c r="A58" s="18">
        <v>1</v>
      </c>
      <c r="B58" s="179" t="s">
        <v>143</v>
      </c>
      <c r="C58" s="55" t="s">
        <v>146</v>
      </c>
      <c r="D58" s="55" t="s">
        <v>23</v>
      </c>
      <c r="E58" s="62" t="s">
        <v>94</v>
      </c>
      <c r="F58" s="55" t="s">
        <v>144</v>
      </c>
      <c r="G58" s="57">
        <v>16</v>
      </c>
      <c r="H58" s="57"/>
      <c r="I58" s="57"/>
      <c r="J58" s="58"/>
      <c r="K58" s="180">
        <v>3000</v>
      </c>
      <c r="L58" s="5">
        <v>12454</v>
      </c>
      <c r="M58" s="181">
        <f>2500+4500+28000+700+490</f>
        <v>36190</v>
      </c>
      <c r="N58" s="61">
        <v>11200</v>
      </c>
      <c r="O58" s="58">
        <f>+M58+N58</f>
        <v>47390</v>
      </c>
    </row>
    <row r="59" spans="1:15" ht="15.75" thickBot="1" x14ac:dyDescent="0.3">
      <c r="A59" s="19">
        <f>SUM(A55:A58)</f>
        <v>2</v>
      </c>
      <c r="B59" s="207" t="s">
        <v>17</v>
      </c>
      <c r="C59" s="208"/>
      <c r="D59" s="208"/>
      <c r="E59" s="208"/>
      <c r="F59" s="209"/>
      <c r="G59" s="7">
        <f t="shared" ref="G59:O59" si="4">SUM(G55:G58)</f>
        <v>32</v>
      </c>
      <c r="H59" s="7">
        <f t="shared" si="4"/>
        <v>0</v>
      </c>
      <c r="I59" s="7">
        <f t="shared" si="4"/>
        <v>0</v>
      </c>
      <c r="J59" s="60">
        <f t="shared" si="4"/>
        <v>990000</v>
      </c>
      <c r="K59" s="60">
        <f t="shared" si="4"/>
        <v>7100</v>
      </c>
      <c r="L59" s="60">
        <f t="shared" si="4"/>
        <v>24908</v>
      </c>
      <c r="M59" s="15">
        <f t="shared" si="4"/>
        <v>36190</v>
      </c>
      <c r="N59" s="15">
        <f t="shared" si="4"/>
        <v>36400</v>
      </c>
      <c r="O59" s="15">
        <f t="shared" si="4"/>
        <v>72590</v>
      </c>
    </row>
    <row r="60" spans="1:15" ht="19.5" customHeight="1" thickBot="1" x14ac:dyDescent="0.3">
      <c r="A60" s="218" t="s">
        <v>18</v>
      </c>
      <c r="B60" s="219"/>
      <c r="C60" s="219"/>
      <c r="D60" s="219"/>
      <c r="E60" s="219"/>
      <c r="F60" s="219"/>
      <c r="G60" s="219"/>
      <c r="H60" s="8"/>
      <c r="I60" s="9"/>
      <c r="J60" s="10"/>
      <c r="K60" s="10"/>
      <c r="L60" s="10"/>
      <c r="M60" s="15">
        <v>0</v>
      </c>
      <c r="N60" s="15">
        <f>N59*-0.1</f>
        <v>-3640</v>
      </c>
      <c r="O60" s="15">
        <f>N60</f>
        <v>-3640</v>
      </c>
    </row>
    <row r="61" spans="1:15" ht="15.75" thickBot="1" x14ac:dyDescent="0.3">
      <c r="A61" s="207" t="s">
        <v>21</v>
      </c>
      <c r="B61" s="208"/>
      <c r="C61" s="208"/>
      <c r="D61" s="208"/>
      <c r="E61" s="208"/>
      <c r="F61" s="208"/>
      <c r="G61" s="208"/>
      <c r="H61" s="13"/>
      <c r="I61" s="13"/>
      <c r="J61" s="14"/>
      <c r="K61" s="14"/>
      <c r="L61" s="14"/>
      <c r="M61" s="15">
        <f>SUM(M59:M60)</f>
        <v>36190</v>
      </c>
      <c r="N61" s="15">
        <f>SUM(N59:N60)</f>
        <v>32760</v>
      </c>
      <c r="O61" s="15">
        <f>O60+O59</f>
        <v>68950</v>
      </c>
    </row>
    <row r="62" spans="1:15" x14ac:dyDescent="0.25">
      <c r="A62" s="44"/>
      <c r="B62" s="44"/>
      <c r="C62" s="44"/>
      <c r="D62" s="44"/>
      <c r="E62" s="44"/>
      <c r="F62" s="44"/>
      <c r="G62" s="44"/>
      <c r="H62" s="45"/>
      <c r="I62" s="45"/>
      <c r="J62" s="46"/>
      <c r="K62" s="46"/>
      <c r="L62" s="46"/>
      <c r="M62" s="47"/>
      <c r="N62" s="48"/>
      <c r="O62" s="48"/>
    </row>
    <row r="63" spans="1:15" x14ac:dyDescent="0.25">
      <c r="A63" s="39"/>
      <c r="B63" s="39"/>
      <c r="C63" s="39"/>
      <c r="D63" s="39"/>
      <c r="E63" s="39"/>
      <c r="F63" s="39"/>
      <c r="G63" s="39"/>
      <c r="H63" s="40"/>
      <c r="I63" s="40"/>
      <c r="J63" s="49"/>
      <c r="K63" s="49"/>
      <c r="L63" s="49"/>
      <c r="M63" s="50"/>
      <c r="N63" s="42"/>
      <c r="O63" s="42"/>
    </row>
    <row r="64" spans="1:15" ht="16.5" customHeight="1" x14ac:dyDescent="0.25">
      <c r="A64" s="39"/>
      <c r="B64" s="39"/>
      <c r="C64" s="39"/>
      <c r="D64" s="39"/>
      <c r="E64" s="39"/>
      <c r="F64" s="39"/>
      <c r="G64" s="39"/>
      <c r="H64" s="40"/>
      <c r="I64" s="40"/>
      <c r="J64" s="49"/>
      <c r="K64" s="49"/>
      <c r="L64" s="49"/>
      <c r="M64" s="50"/>
      <c r="N64" s="42"/>
      <c r="O64" s="42"/>
    </row>
    <row r="65" spans="1:16" ht="29.25" customHeight="1" thickBot="1" x14ac:dyDescent="0.3">
      <c r="A65" s="251" t="s">
        <v>40</v>
      </c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51"/>
      <c r="O65" s="51"/>
    </row>
    <row r="66" spans="1:16" ht="13.5" customHeight="1" thickBot="1" x14ac:dyDescent="0.3">
      <c r="A66" s="232" t="s">
        <v>7</v>
      </c>
      <c r="B66" s="221" t="s">
        <v>8</v>
      </c>
      <c r="C66" s="222"/>
      <c r="D66" s="204" t="s">
        <v>9</v>
      </c>
      <c r="E66" s="204" t="s">
        <v>10</v>
      </c>
      <c r="F66" s="204" t="s">
        <v>11</v>
      </c>
      <c r="G66" s="204" t="s">
        <v>51</v>
      </c>
      <c r="H66" s="221" t="s">
        <v>33</v>
      </c>
      <c r="I66" s="222"/>
      <c r="J66" s="298" t="s">
        <v>130</v>
      </c>
      <c r="K66" s="204" t="s">
        <v>56</v>
      </c>
      <c r="L66" s="204" t="s">
        <v>57</v>
      </c>
      <c r="M66" s="204" t="s">
        <v>12</v>
      </c>
      <c r="N66" s="204" t="s">
        <v>36</v>
      </c>
      <c r="O66" s="228" t="s">
        <v>52</v>
      </c>
    </row>
    <row r="67" spans="1:16" ht="26.25" customHeight="1" thickBot="1" x14ac:dyDescent="0.3">
      <c r="A67" s="233"/>
      <c r="B67" s="234"/>
      <c r="C67" s="235"/>
      <c r="D67" s="205"/>
      <c r="E67" s="205"/>
      <c r="F67" s="205"/>
      <c r="G67" s="206"/>
      <c r="H67" s="204" t="s">
        <v>34</v>
      </c>
      <c r="I67" s="204" t="s">
        <v>35</v>
      </c>
      <c r="J67" s="299"/>
      <c r="K67" s="205"/>
      <c r="L67" s="205"/>
      <c r="M67" s="220"/>
      <c r="N67" s="205"/>
      <c r="O67" s="229"/>
    </row>
    <row r="68" spans="1:16" ht="54" customHeight="1" thickBot="1" x14ac:dyDescent="0.3">
      <c r="A68" s="233"/>
      <c r="B68" s="78" t="s">
        <v>15</v>
      </c>
      <c r="C68" s="77" t="s">
        <v>16</v>
      </c>
      <c r="D68" s="205"/>
      <c r="E68" s="205"/>
      <c r="F68" s="205"/>
      <c r="G68" s="236"/>
      <c r="H68" s="224"/>
      <c r="I68" s="224"/>
      <c r="J68" s="300"/>
      <c r="K68" s="224"/>
      <c r="L68" s="224"/>
      <c r="M68" s="220"/>
      <c r="N68" s="224"/>
      <c r="O68" s="230"/>
      <c r="P68" s="68"/>
    </row>
    <row r="69" spans="1:16" ht="54" customHeight="1" thickBot="1" x14ac:dyDescent="0.3">
      <c r="A69" s="18">
        <v>1</v>
      </c>
      <c r="B69" s="38" t="s">
        <v>67</v>
      </c>
      <c r="C69" s="38" t="s">
        <v>118</v>
      </c>
      <c r="D69" s="38" t="s">
        <v>39</v>
      </c>
      <c r="E69" s="62" t="s">
        <v>94</v>
      </c>
      <c r="F69" s="38" t="s">
        <v>119</v>
      </c>
      <c r="G69" s="20">
        <v>24</v>
      </c>
      <c r="H69" s="20"/>
      <c r="I69" s="20"/>
      <c r="J69" s="5"/>
      <c r="K69" s="21">
        <v>5100</v>
      </c>
      <c r="L69" s="21">
        <f>14662.5+12112.5</f>
        <v>26775</v>
      </c>
      <c r="M69" s="21"/>
      <c r="N69" s="5">
        <f>1.5*11400</f>
        <v>17100</v>
      </c>
      <c r="O69" s="5">
        <f>SUM(M69:N69)</f>
        <v>17100</v>
      </c>
      <c r="P69" s="68"/>
    </row>
    <row r="70" spans="1:16" ht="60.75" hidden="1" customHeight="1" thickBot="1" x14ac:dyDescent="0.3">
      <c r="A70" s="18">
        <v>1</v>
      </c>
      <c r="B70" s="38" t="s">
        <v>63</v>
      </c>
      <c r="C70" s="38" t="s">
        <v>64</v>
      </c>
      <c r="D70" s="38" t="s">
        <v>39</v>
      </c>
      <c r="E70" s="62" t="s">
        <v>95</v>
      </c>
      <c r="F70" s="38" t="s">
        <v>120</v>
      </c>
      <c r="G70" s="20">
        <v>24</v>
      </c>
      <c r="H70" s="20"/>
      <c r="I70" s="20"/>
      <c r="J70" s="5"/>
      <c r="K70" s="21">
        <f>2*4100</f>
        <v>8200</v>
      </c>
      <c r="L70" s="21">
        <f>(8912.5+7362.5)*2</f>
        <v>32550</v>
      </c>
      <c r="M70" s="21"/>
      <c r="N70" s="5">
        <f>2*10800</f>
        <v>21600</v>
      </c>
      <c r="O70" s="5">
        <f>SUM(M70:N70)</f>
        <v>21600</v>
      </c>
    </row>
    <row r="71" spans="1:16" ht="53.25" hidden="1" customHeight="1" thickBot="1" x14ac:dyDescent="0.3">
      <c r="A71" s="18"/>
      <c r="B71" s="55"/>
      <c r="C71" s="38"/>
      <c r="D71" s="38" t="s">
        <v>39</v>
      </c>
      <c r="E71" s="62" t="s">
        <v>94</v>
      </c>
      <c r="F71" s="38"/>
      <c r="G71" s="20"/>
      <c r="H71" s="20"/>
      <c r="I71" s="20"/>
      <c r="J71" s="5"/>
      <c r="K71" s="21"/>
      <c r="L71" s="21"/>
      <c r="M71" s="21"/>
      <c r="N71" s="5"/>
      <c r="O71" s="61">
        <f t="shared" ref="O71:O76" si="5">SUM(M71:N71)</f>
        <v>0</v>
      </c>
    </row>
    <row r="72" spans="1:16" ht="53.25" hidden="1" customHeight="1" thickBot="1" x14ac:dyDescent="0.3">
      <c r="A72" s="18">
        <v>0</v>
      </c>
      <c r="B72" s="55"/>
      <c r="C72" s="55"/>
      <c r="D72" s="55" t="s">
        <v>39</v>
      </c>
      <c r="E72" s="62" t="s">
        <v>94</v>
      </c>
      <c r="F72" s="55"/>
      <c r="G72" s="57"/>
      <c r="H72" s="57"/>
      <c r="I72" s="57"/>
      <c r="J72" s="61"/>
      <c r="K72" s="86"/>
      <c r="L72" s="86"/>
      <c r="M72" s="86"/>
      <c r="N72" s="61"/>
      <c r="O72" s="61">
        <f t="shared" si="5"/>
        <v>0</v>
      </c>
    </row>
    <row r="73" spans="1:16" ht="53.25" hidden="1" customHeight="1" thickBot="1" x14ac:dyDescent="0.3">
      <c r="A73" s="18">
        <v>0</v>
      </c>
      <c r="B73" s="55"/>
      <c r="C73" s="55"/>
      <c r="D73" s="55" t="s">
        <v>39</v>
      </c>
      <c r="E73" s="62" t="s">
        <v>94</v>
      </c>
      <c r="F73" s="55"/>
      <c r="G73" s="57"/>
      <c r="H73" s="57"/>
      <c r="I73" s="57"/>
      <c r="J73" s="61"/>
      <c r="K73" s="86"/>
      <c r="L73" s="86"/>
      <c r="M73" s="86"/>
      <c r="N73" s="61"/>
      <c r="O73" s="61">
        <f t="shared" si="5"/>
        <v>0</v>
      </c>
    </row>
    <row r="74" spans="1:16" ht="53.25" hidden="1" customHeight="1" thickBot="1" x14ac:dyDescent="0.3">
      <c r="A74" s="18">
        <v>0</v>
      </c>
      <c r="B74" s="55"/>
      <c r="C74" s="55"/>
      <c r="D74" s="55" t="s">
        <v>39</v>
      </c>
      <c r="E74" s="62" t="s">
        <v>94</v>
      </c>
      <c r="F74" s="55"/>
      <c r="G74" s="57"/>
      <c r="H74" s="57"/>
      <c r="I74" s="57"/>
      <c r="J74" s="61"/>
      <c r="K74" s="86"/>
      <c r="L74" s="86"/>
      <c r="M74" s="86"/>
      <c r="N74" s="61"/>
      <c r="O74" s="61">
        <f t="shared" si="5"/>
        <v>0</v>
      </c>
    </row>
    <row r="75" spans="1:16" ht="53.25" hidden="1" customHeight="1" thickBot="1" x14ac:dyDescent="0.3">
      <c r="A75" s="18">
        <v>0</v>
      </c>
      <c r="B75" s="55"/>
      <c r="C75" s="38"/>
      <c r="D75" s="38" t="s">
        <v>39</v>
      </c>
      <c r="E75" s="62" t="s">
        <v>94</v>
      </c>
      <c r="F75" s="38"/>
      <c r="G75" s="20"/>
      <c r="H75" s="20"/>
      <c r="I75" s="20"/>
      <c r="J75" s="5"/>
      <c r="K75" s="21"/>
      <c r="L75" s="21"/>
      <c r="M75" s="21"/>
      <c r="N75" s="5"/>
      <c r="O75" s="61">
        <f t="shared" si="5"/>
        <v>0</v>
      </c>
    </row>
    <row r="76" spans="1:16" ht="53.25" hidden="1" customHeight="1" thickBot="1" x14ac:dyDescent="0.3">
      <c r="A76" s="18"/>
      <c r="B76" s="55"/>
      <c r="C76" s="38"/>
      <c r="D76" s="38" t="s">
        <v>39</v>
      </c>
      <c r="E76" s="62" t="s">
        <v>94</v>
      </c>
      <c r="F76" s="38"/>
      <c r="G76" s="20"/>
      <c r="H76" s="20"/>
      <c r="I76" s="20"/>
      <c r="J76" s="5"/>
      <c r="K76" s="21"/>
      <c r="L76" s="21"/>
      <c r="M76" s="21"/>
      <c r="N76" s="5"/>
      <c r="O76" s="61">
        <f t="shared" si="5"/>
        <v>0</v>
      </c>
    </row>
    <row r="77" spans="1:16" ht="53.25" hidden="1" customHeight="1" thickBot="1" x14ac:dyDescent="0.3">
      <c r="A77" s="18">
        <v>0</v>
      </c>
      <c r="B77" s="55" t="s">
        <v>60</v>
      </c>
      <c r="C77" s="38" t="s">
        <v>69</v>
      </c>
      <c r="D77" s="38" t="s">
        <v>39</v>
      </c>
      <c r="E77" s="38"/>
      <c r="F77" s="38" t="s">
        <v>62</v>
      </c>
      <c r="G77" s="69">
        <v>0</v>
      </c>
      <c r="H77" s="69"/>
      <c r="I77" s="69"/>
      <c r="J77" s="5"/>
      <c r="K77" s="21"/>
      <c r="L77" s="21"/>
      <c r="M77" s="21"/>
      <c r="N77" s="5"/>
      <c r="O77" s="5">
        <f>SUM(M77:N77)</f>
        <v>0</v>
      </c>
    </row>
    <row r="78" spans="1:16" ht="43.5" thickBot="1" x14ac:dyDescent="0.3">
      <c r="A78" s="18">
        <v>0</v>
      </c>
      <c r="B78" s="55" t="s">
        <v>60</v>
      </c>
      <c r="C78" s="38" t="s">
        <v>69</v>
      </c>
      <c r="D78" s="38" t="s">
        <v>39</v>
      </c>
      <c r="E78" s="62" t="s">
        <v>94</v>
      </c>
      <c r="F78" s="38" t="s">
        <v>66</v>
      </c>
      <c r="G78" s="20">
        <v>0</v>
      </c>
      <c r="H78" s="20"/>
      <c r="I78" s="20"/>
      <c r="J78" s="5"/>
      <c r="K78" s="21"/>
      <c r="L78" s="21"/>
      <c r="M78" s="21"/>
      <c r="N78" s="5"/>
      <c r="O78" s="5">
        <f t="shared" ref="O78" si="6">SUM(M78:N78)</f>
        <v>0</v>
      </c>
      <c r="P78" s="68" t="s">
        <v>20</v>
      </c>
    </row>
    <row r="79" spans="1:16" ht="16.5" customHeight="1" thickBot="1" x14ac:dyDescent="0.3">
      <c r="A79" s="37">
        <f>SUM(A69:A78)</f>
        <v>2</v>
      </c>
      <c r="B79" s="207" t="s">
        <v>17</v>
      </c>
      <c r="C79" s="208"/>
      <c r="D79" s="208"/>
      <c r="E79" s="208"/>
      <c r="F79" s="209"/>
      <c r="G79" s="37">
        <f>SUM(G69:G78)</f>
        <v>48</v>
      </c>
      <c r="H79" s="37">
        <f>SUM(H69:H72)</f>
        <v>0</v>
      </c>
      <c r="I79" s="37">
        <f>SUM(I69:I72)</f>
        <v>0</v>
      </c>
      <c r="J79" s="24">
        <f>SUM(J69:J71)</f>
        <v>0</v>
      </c>
      <c r="K79" s="11">
        <f>SUM(K69:K76)</f>
        <v>13300</v>
      </c>
      <c r="L79" s="11">
        <f>SUM(L69:L76)</f>
        <v>59325</v>
      </c>
      <c r="M79" s="11">
        <f>SUM(M69:M76)</f>
        <v>0</v>
      </c>
      <c r="N79" s="11">
        <f>SUM(N69:N76)</f>
        <v>38700</v>
      </c>
      <c r="O79" s="11">
        <f>SUM(O69:O76)</f>
        <v>38700</v>
      </c>
    </row>
    <row r="80" spans="1:16" ht="15.75" customHeight="1" thickBot="1" x14ac:dyDescent="0.3">
      <c r="A80" s="218" t="s">
        <v>18</v>
      </c>
      <c r="B80" s="219"/>
      <c r="C80" s="219"/>
      <c r="D80" s="219"/>
      <c r="E80" s="219"/>
      <c r="F80" s="219"/>
      <c r="G80" s="223"/>
      <c r="H80" s="53"/>
      <c r="I80" s="53"/>
      <c r="J80" s="52"/>
      <c r="K80" s="52"/>
      <c r="L80" s="52"/>
      <c r="M80" s="11">
        <v>0</v>
      </c>
      <c r="N80" s="11">
        <f>-0.1*N79</f>
        <v>-3870</v>
      </c>
      <c r="O80" s="12">
        <f>SUM(N80:N80)</f>
        <v>-3870</v>
      </c>
    </row>
    <row r="81" spans="1:17" ht="15.75" thickBot="1" x14ac:dyDescent="0.3">
      <c r="A81" s="207" t="s">
        <v>21</v>
      </c>
      <c r="B81" s="208"/>
      <c r="C81" s="208"/>
      <c r="D81" s="208"/>
      <c r="E81" s="208"/>
      <c r="F81" s="208"/>
      <c r="G81" s="209"/>
      <c r="H81" s="54"/>
      <c r="I81" s="54"/>
      <c r="J81" s="52"/>
      <c r="K81" s="52"/>
      <c r="L81" s="52"/>
      <c r="M81" s="11">
        <f>SUM(M79:M80)</f>
        <v>0</v>
      </c>
      <c r="N81" s="11">
        <f>SUM(N79:N80)</f>
        <v>34830</v>
      </c>
      <c r="O81" s="11">
        <f>SUM(O79:O80)</f>
        <v>34830</v>
      </c>
    </row>
    <row r="82" spans="1:17" x14ac:dyDescent="0.25">
      <c r="A82" s="39"/>
      <c r="B82" s="39"/>
      <c r="C82" s="39"/>
      <c r="D82" s="39"/>
      <c r="E82" s="39"/>
      <c r="F82" s="39"/>
      <c r="G82" s="39"/>
      <c r="H82" s="40"/>
      <c r="I82" s="40"/>
      <c r="J82" s="41"/>
      <c r="K82" s="41"/>
      <c r="L82" s="41"/>
      <c r="M82" s="41"/>
      <c r="N82" s="41"/>
      <c r="O82" s="42"/>
    </row>
    <row r="83" spans="1:17" ht="40.5" customHeight="1" x14ac:dyDescent="0.25">
      <c r="A83" s="27"/>
      <c r="B83" s="27"/>
      <c r="C83" s="27"/>
      <c r="D83" s="27"/>
      <c r="E83" s="27"/>
      <c r="F83" s="27"/>
      <c r="G83" s="27"/>
      <c r="H83" s="17"/>
      <c r="I83" s="17"/>
      <c r="J83" s="28"/>
      <c r="K83" s="28"/>
      <c r="L83" s="28"/>
      <c r="M83" s="28"/>
      <c r="N83" s="28"/>
      <c r="O83" s="29"/>
    </row>
    <row r="84" spans="1:17" ht="37.5" customHeight="1" thickBot="1" x14ac:dyDescent="0.3">
      <c r="A84" s="251" t="s">
        <v>53</v>
      </c>
      <c r="B84" s="251"/>
      <c r="C84" s="251"/>
      <c r="D84" s="251"/>
      <c r="E84" s="251"/>
      <c r="F84" s="251"/>
      <c r="G84" s="251"/>
      <c r="H84" s="251"/>
      <c r="I84" s="251"/>
      <c r="J84" s="251"/>
      <c r="K84" s="251"/>
      <c r="L84" s="251"/>
      <c r="M84" s="251"/>
      <c r="N84" s="31"/>
      <c r="O84" s="31"/>
    </row>
    <row r="85" spans="1:17" ht="37.5" customHeight="1" thickBot="1" x14ac:dyDescent="0.3">
      <c r="A85" s="232" t="s">
        <v>7</v>
      </c>
      <c r="B85" s="292" t="s">
        <v>8</v>
      </c>
      <c r="C85" s="293"/>
      <c r="D85" s="286" t="s">
        <v>9</v>
      </c>
      <c r="E85" s="286" t="s">
        <v>10</v>
      </c>
      <c r="F85" s="286" t="s">
        <v>11</v>
      </c>
      <c r="G85" s="286" t="s">
        <v>51</v>
      </c>
      <c r="H85" s="292" t="s">
        <v>33</v>
      </c>
      <c r="I85" s="293"/>
      <c r="J85" s="298" t="s">
        <v>130</v>
      </c>
      <c r="K85" s="204" t="s">
        <v>56</v>
      </c>
      <c r="L85" s="204" t="s">
        <v>57</v>
      </c>
      <c r="M85" s="286" t="s">
        <v>12</v>
      </c>
      <c r="N85" s="286" t="s">
        <v>36</v>
      </c>
      <c r="O85" s="289" t="s">
        <v>52</v>
      </c>
    </row>
    <row r="86" spans="1:17" ht="36" customHeight="1" thickBot="1" x14ac:dyDescent="0.3">
      <c r="A86" s="233"/>
      <c r="B86" s="294"/>
      <c r="C86" s="295"/>
      <c r="D86" s="287"/>
      <c r="E86" s="287"/>
      <c r="F86" s="287"/>
      <c r="G86" s="296"/>
      <c r="H86" s="286" t="s">
        <v>34</v>
      </c>
      <c r="I86" s="286" t="s">
        <v>35</v>
      </c>
      <c r="J86" s="299"/>
      <c r="K86" s="205"/>
      <c r="L86" s="205"/>
      <c r="M86" s="301"/>
      <c r="N86" s="287"/>
      <c r="O86" s="290"/>
    </row>
    <row r="87" spans="1:17" ht="43.5" hidden="1" customHeight="1" thickBot="1" x14ac:dyDescent="0.3">
      <c r="A87" s="233"/>
      <c r="B87" s="153" t="s">
        <v>15</v>
      </c>
      <c r="C87" s="152" t="s">
        <v>16</v>
      </c>
      <c r="D87" s="287"/>
      <c r="E87" s="287"/>
      <c r="F87" s="287"/>
      <c r="G87" s="297"/>
      <c r="H87" s="288"/>
      <c r="I87" s="288"/>
      <c r="J87" s="300"/>
      <c r="K87" s="224"/>
      <c r="L87" s="224"/>
      <c r="M87" s="301"/>
      <c r="N87" s="288"/>
      <c r="O87" s="291"/>
    </row>
    <row r="88" spans="1:17" ht="65.25" hidden="1" customHeight="1" thickBot="1" x14ac:dyDescent="0.3">
      <c r="A88" s="18"/>
      <c r="B88" s="38"/>
      <c r="C88" s="83" t="s">
        <v>48</v>
      </c>
      <c r="D88" s="38" t="s">
        <v>31</v>
      </c>
      <c r="E88" s="62" t="s">
        <v>94</v>
      </c>
      <c r="F88" s="38"/>
      <c r="G88" s="20"/>
      <c r="H88" s="20"/>
      <c r="I88" s="20"/>
      <c r="J88" s="5"/>
      <c r="K88" s="21"/>
      <c r="L88" s="21"/>
      <c r="M88" s="21"/>
      <c r="N88" s="5"/>
      <c r="O88" s="5">
        <f>SUM(M88:N88)</f>
        <v>0</v>
      </c>
    </row>
    <row r="89" spans="1:17" ht="48" thickBot="1" x14ac:dyDescent="0.3">
      <c r="A89" s="18">
        <v>1</v>
      </c>
      <c r="B89" s="117" t="s">
        <v>115</v>
      </c>
      <c r="C89" s="118" t="s">
        <v>131</v>
      </c>
      <c r="D89" s="117" t="s">
        <v>59</v>
      </c>
      <c r="E89" s="62" t="s">
        <v>94</v>
      </c>
      <c r="F89" s="117" t="s">
        <v>136</v>
      </c>
      <c r="G89" s="117">
        <v>8</v>
      </c>
      <c r="H89" s="20">
        <v>5</v>
      </c>
      <c r="I89" s="20">
        <v>0</v>
      </c>
      <c r="J89" s="5"/>
      <c r="K89" s="121">
        <v>2900</v>
      </c>
      <c r="L89" s="121">
        <v>3500</v>
      </c>
      <c r="M89" s="121">
        <v>5000</v>
      </c>
      <c r="N89" s="122">
        <v>9600</v>
      </c>
      <c r="O89" s="5">
        <f>SUM(M89:N89)</f>
        <v>14600</v>
      </c>
      <c r="Q89" s="137"/>
    </row>
    <row r="90" spans="1:17" ht="48" hidden="1" thickBot="1" x14ac:dyDescent="0.3">
      <c r="A90" s="84">
        <v>1</v>
      </c>
      <c r="B90" s="117" t="s">
        <v>115</v>
      </c>
      <c r="C90" s="118" t="s">
        <v>131</v>
      </c>
      <c r="D90" s="117" t="s">
        <v>59</v>
      </c>
      <c r="E90" s="62" t="s">
        <v>95</v>
      </c>
      <c r="F90" s="117" t="s">
        <v>135</v>
      </c>
      <c r="G90" s="117">
        <v>8</v>
      </c>
      <c r="H90" s="117">
        <v>5</v>
      </c>
      <c r="I90" s="117"/>
      <c r="J90" s="120"/>
      <c r="K90" s="121">
        <v>2900</v>
      </c>
      <c r="L90" s="121">
        <v>3500</v>
      </c>
      <c r="M90" s="121">
        <v>5000</v>
      </c>
      <c r="N90" s="122">
        <v>9600</v>
      </c>
      <c r="O90" s="5">
        <f>SUM(M90:N90)</f>
        <v>14600</v>
      </c>
    </row>
    <row r="91" spans="1:17" ht="16.5" hidden="1" thickBot="1" x14ac:dyDescent="0.3">
      <c r="A91" s="84"/>
      <c r="B91" s="117"/>
      <c r="C91" s="118"/>
      <c r="D91" s="117" t="s">
        <v>59</v>
      </c>
      <c r="E91" s="62" t="s">
        <v>94</v>
      </c>
      <c r="F91" s="117"/>
      <c r="G91" s="117"/>
      <c r="H91" s="117"/>
      <c r="I91" s="117"/>
      <c r="J91" s="120"/>
      <c r="K91" s="121"/>
      <c r="L91" s="121"/>
      <c r="M91" s="121"/>
      <c r="N91" s="122"/>
      <c r="O91" s="5">
        <f>SUM(M91:N91)</f>
        <v>0</v>
      </c>
    </row>
    <row r="92" spans="1:17" ht="16.5" hidden="1" thickBot="1" x14ac:dyDescent="0.3">
      <c r="A92" s="18"/>
      <c r="B92" s="117"/>
      <c r="C92" s="118"/>
      <c r="D92" s="117" t="s">
        <v>59</v>
      </c>
      <c r="E92" s="62" t="s">
        <v>94</v>
      </c>
      <c r="F92" s="117"/>
      <c r="G92" s="117"/>
      <c r="H92" s="117"/>
      <c r="I92" s="117"/>
      <c r="J92" s="120"/>
      <c r="K92" s="121"/>
      <c r="L92" s="121"/>
      <c r="M92" s="121"/>
      <c r="N92" s="122"/>
      <c r="O92" s="5">
        <f>SUM(M92:N92)</f>
        <v>0</v>
      </c>
    </row>
    <row r="93" spans="1:17" ht="22.5" customHeight="1" thickBot="1" x14ac:dyDescent="0.3">
      <c r="A93" s="37">
        <f>SUM(A88:A92)</f>
        <v>2</v>
      </c>
      <c r="B93" s="207" t="s">
        <v>17</v>
      </c>
      <c r="C93" s="208"/>
      <c r="D93" s="208"/>
      <c r="E93" s="208"/>
      <c r="F93" s="209"/>
      <c r="G93" s="37">
        <f>SUM(G88:G92)</f>
        <v>16</v>
      </c>
      <c r="H93" s="37">
        <f>SUM(H88:H92)</f>
        <v>10</v>
      </c>
      <c r="I93" s="37">
        <f t="shared" ref="I93:J93" si="7">SUM(I88:I92)</f>
        <v>0</v>
      </c>
      <c r="J93" s="24">
        <f t="shared" si="7"/>
        <v>0</v>
      </c>
      <c r="K93" s="24">
        <f>SUM(K88:K92)</f>
        <v>5800</v>
      </c>
      <c r="L93" s="24">
        <f>SUM(L88:L92)</f>
        <v>7000</v>
      </c>
      <c r="M93" s="24">
        <f>SUM(M88:M92)</f>
        <v>10000</v>
      </c>
      <c r="N93" s="24">
        <f>SUM(N88:N92)</f>
        <v>19200</v>
      </c>
      <c r="O93" s="24">
        <f>SUM(O88:O92)</f>
        <v>29200</v>
      </c>
    </row>
    <row r="94" spans="1:17" ht="20.25" customHeight="1" thickBot="1" x14ac:dyDescent="0.3">
      <c r="A94" s="218" t="s">
        <v>18</v>
      </c>
      <c r="B94" s="219"/>
      <c r="C94" s="219"/>
      <c r="D94" s="219"/>
      <c r="E94" s="219"/>
      <c r="F94" s="219"/>
      <c r="G94" s="223"/>
      <c r="H94" s="25"/>
      <c r="I94" s="25"/>
      <c r="J94" s="11"/>
      <c r="K94" s="11"/>
      <c r="L94" s="11"/>
      <c r="M94" s="11">
        <v>0</v>
      </c>
      <c r="N94" s="11">
        <f>-0.1*N93</f>
        <v>-1920</v>
      </c>
      <c r="O94" s="12">
        <f>SUM(N94:N94)</f>
        <v>-1920</v>
      </c>
    </row>
    <row r="95" spans="1:17" ht="15.75" thickBot="1" x14ac:dyDescent="0.3">
      <c r="A95" s="207" t="s">
        <v>21</v>
      </c>
      <c r="B95" s="208"/>
      <c r="C95" s="208"/>
      <c r="D95" s="208"/>
      <c r="E95" s="208"/>
      <c r="F95" s="208"/>
      <c r="G95" s="209"/>
      <c r="H95" s="26"/>
      <c r="I95" s="26"/>
      <c r="J95" s="11"/>
      <c r="K95" s="11"/>
      <c r="L95" s="11"/>
      <c r="M95" s="11">
        <f>SUM(M93:M94)</f>
        <v>10000</v>
      </c>
      <c r="N95" s="11">
        <f>SUM(N93:N94)</f>
        <v>17280</v>
      </c>
      <c r="O95" s="11">
        <f>SUM(O93:O94)</f>
        <v>27280</v>
      </c>
    </row>
    <row r="96" spans="1:17" x14ac:dyDescent="0.25">
      <c r="A96" s="27"/>
      <c r="B96" s="27"/>
      <c r="C96" s="27"/>
      <c r="D96" s="27"/>
      <c r="E96" s="27"/>
      <c r="F96" s="27"/>
      <c r="G96" s="27"/>
      <c r="H96" s="17"/>
      <c r="I96" s="17"/>
      <c r="J96" s="28"/>
      <c r="K96" s="28"/>
      <c r="L96" s="28"/>
      <c r="M96" s="28"/>
      <c r="N96" s="28"/>
      <c r="O96" s="29"/>
    </row>
    <row r="97" spans="1:15" x14ac:dyDescent="0.25">
      <c r="A97" s="27"/>
      <c r="B97" s="27"/>
      <c r="C97" s="27"/>
      <c r="D97" s="27"/>
      <c r="E97" s="27"/>
      <c r="F97" s="27"/>
      <c r="G97" s="27"/>
      <c r="H97" s="17"/>
      <c r="I97" s="17"/>
      <c r="J97" s="28"/>
      <c r="K97" s="28"/>
      <c r="L97" s="28"/>
      <c r="M97" s="28"/>
      <c r="N97" s="28" t="s">
        <v>20</v>
      </c>
      <c r="O97" s="29"/>
    </row>
    <row r="98" spans="1:15" ht="15.75" customHeight="1" thickBot="1" x14ac:dyDescent="0.3">
      <c r="A98" s="27"/>
      <c r="B98" s="27"/>
      <c r="C98" s="27"/>
      <c r="D98" s="27"/>
      <c r="E98" s="27"/>
      <c r="F98" s="27"/>
      <c r="G98" s="27"/>
      <c r="H98" s="17"/>
      <c r="I98" s="17"/>
      <c r="J98" s="28"/>
      <c r="K98" s="28"/>
      <c r="L98" s="28"/>
      <c r="M98" s="28"/>
      <c r="N98" s="28"/>
      <c r="O98" s="29"/>
    </row>
    <row r="99" spans="1:15" ht="36.75" customHeight="1" thickBot="1" x14ac:dyDescent="0.3">
      <c r="A99" s="283" t="s">
        <v>24</v>
      </c>
      <c r="B99" s="284"/>
      <c r="C99" s="285"/>
      <c r="D99" s="232" t="s">
        <v>103</v>
      </c>
      <c r="E99" s="232"/>
      <c r="F99" s="232" t="s">
        <v>93</v>
      </c>
      <c r="G99" s="232"/>
      <c r="H99" s="17"/>
      <c r="I99" s="17"/>
      <c r="J99" s="225" t="s">
        <v>104</v>
      </c>
      <c r="K99" s="226"/>
      <c r="L99" s="226"/>
      <c r="M99" s="226"/>
      <c r="N99" s="226"/>
      <c r="O99" s="227"/>
    </row>
    <row r="100" spans="1:15" ht="20.100000000000001" customHeight="1" thickBot="1" x14ac:dyDescent="0.3">
      <c r="A100" s="244" t="s">
        <v>49</v>
      </c>
      <c r="B100" s="245"/>
      <c r="C100" s="246"/>
      <c r="D100" s="256">
        <v>18000000</v>
      </c>
      <c r="E100" s="257"/>
      <c r="F100" s="240">
        <f>O95+O81+O61+O48</f>
        <v>151220</v>
      </c>
      <c r="G100" s="240"/>
      <c r="H100" s="17"/>
      <c r="I100" s="17"/>
      <c r="J100" s="92" t="s">
        <v>85</v>
      </c>
      <c r="K100" s="146" t="s">
        <v>133</v>
      </c>
      <c r="L100" s="146" t="s">
        <v>86</v>
      </c>
      <c r="M100" s="146" t="s">
        <v>132</v>
      </c>
      <c r="N100" s="148" t="s">
        <v>87</v>
      </c>
      <c r="O100" s="149" t="s">
        <v>21</v>
      </c>
    </row>
    <row r="101" spans="1:15" ht="20.100000000000001" customHeight="1" thickBot="1" x14ac:dyDescent="0.3">
      <c r="A101" s="244" t="s">
        <v>25</v>
      </c>
      <c r="B101" s="245"/>
      <c r="C101" s="246"/>
      <c r="D101" s="243"/>
      <c r="E101" s="243"/>
      <c r="F101" s="240">
        <f>O107</f>
        <v>0</v>
      </c>
      <c r="G101" s="203"/>
      <c r="H101" s="17"/>
      <c r="I101" s="17"/>
      <c r="J101" s="140" t="s">
        <v>57</v>
      </c>
      <c r="K101" s="93">
        <f>L46</f>
        <v>12650</v>
      </c>
      <c r="L101" s="131">
        <f>L93</f>
        <v>7000</v>
      </c>
      <c r="M101" s="93">
        <f>L79</f>
        <v>59325</v>
      </c>
      <c r="N101" s="94">
        <f>L59</f>
        <v>24908</v>
      </c>
      <c r="O101" s="95">
        <f>SUM(K101:N101)</f>
        <v>103883</v>
      </c>
    </row>
    <row r="102" spans="1:15" ht="20.100000000000001" customHeight="1" thickBot="1" x14ac:dyDescent="0.3">
      <c r="A102" s="244" t="s">
        <v>26</v>
      </c>
      <c r="B102" s="245"/>
      <c r="C102" s="246"/>
      <c r="D102" s="247"/>
      <c r="E102" s="248"/>
      <c r="F102" s="247">
        <f>A46+A59+A79+A93</f>
        <v>8</v>
      </c>
      <c r="G102" s="248"/>
      <c r="H102" s="17"/>
      <c r="I102" s="17"/>
      <c r="J102" s="141" t="s">
        <v>56</v>
      </c>
      <c r="K102" s="96">
        <f>K46</f>
        <v>4200</v>
      </c>
      <c r="L102" s="131">
        <f>K93</f>
        <v>5800</v>
      </c>
      <c r="M102" s="96">
        <f>K79</f>
        <v>13300</v>
      </c>
      <c r="N102" s="97">
        <f>K59</f>
        <v>7100</v>
      </c>
      <c r="O102" s="98">
        <f t="shared" ref="O102:O104" si="8">SUM(K102:N102)</f>
        <v>30400</v>
      </c>
    </row>
    <row r="103" spans="1:15" ht="20.100000000000001" customHeight="1" thickBot="1" x14ac:dyDescent="0.3">
      <c r="A103" s="244" t="s">
        <v>27</v>
      </c>
      <c r="B103" s="245"/>
      <c r="C103" s="246"/>
      <c r="D103" s="250"/>
      <c r="E103" s="250"/>
      <c r="F103" s="243">
        <f>H93+I93+H79+I79+H59+I59+H46+I46</f>
        <v>26</v>
      </c>
      <c r="G103" s="243"/>
      <c r="H103" s="17"/>
      <c r="I103" s="17"/>
      <c r="J103" s="142" t="s">
        <v>88</v>
      </c>
      <c r="K103" s="99">
        <f>O48</f>
        <v>20160</v>
      </c>
      <c r="L103" s="132">
        <f>O95</f>
        <v>27280</v>
      </c>
      <c r="M103" s="99">
        <f>O81</f>
        <v>34830</v>
      </c>
      <c r="N103" s="100">
        <f>O61</f>
        <v>68950</v>
      </c>
      <c r="O103" s="101">
        <f>SUM(K103:N103)</f>
        <v>151220</v>
      </c>
    </row>
    <row r="104" spans="1:15" ht="20.100000000000001" customHeight="1" thickBot="1" x14ac:dyDescent="0.3">
      <c r="A104" s="244" t="s">
        <v>38</v>
      </c>
      <c r="B104" s="245"/>
      <c r="C104" s="246"/>
      <c r="D104" s="250"/>
      <c r="E104" s="250"/>
      <c r="F104" s="250">
        <f>G93+G79+G59+G46</f>
        <v>112</v>
      </c>
      <c r="G104" s="250"/>
      <c r="H104" s="17"/>
      <c r="I104" s="17"/>
      <c r="J104" s="143" t="s">
        <v>21</v>
      </c>
      <c r="K104" s="102">
        <f>SUM(K101:K103)</f>
        <v>37010</v>
      </c>
      <c r="L104" s="102">
        <f t="shared" ref="L104:N104" si="9">SUM(L101:L103)</f>
        <v>40080</v>
      </c>
      <c r="M104" s="102">
        <f t="shared" si="9"/>
        <v>107455</v>
      </c>
      <c r="N104" s="103">
        <f t="shared" si="9"/>
        <v>100958</v>
      </c>
      <c r="O104" s="104">
        <f t="shared" si="8"/>
        <v>285503</v>
      </c>
    </row>
    <row r="105" spans="1:15" ht="37.5" customHeight="1" thickBot="1" x14ac:dyDescent="0.3">
      <c r="A105" s="280" t="s">
        <v>28</v>
      </c>
      <c r="B105" s="281"/>
      <c r="C105" s="282"/>
      <c r="D105" s="239"/>
      <c r="E105" s="239"/>
      <c r="F105" s="239">
        <f>M95+M81+M61+M48</f>
        <v>46190</v>
      </c>
      <c r="G105" s="239"/>
      <c r="H105" s="30" t="s">
        <v>20</v>
      </c>
      <c r="I105" s="17"/>
      <c r="J105" s="258" t="s">
        <v>105</v>
      </c>
      <c r="K105" s="259"/>
      <c r="L105" s="259"/>
      <c r="M105" s="259"/>
      <c r="N105" s="259"/>
      <c r="O105" s="260"/>
    </row>
    <row r="106" spans="1:15" ht="17.25" customHeight="1" thickBot="1" x14ac:dyDescent="0.3">
      <c r="A106" s="280" t="s">
        <v>29</v>
      </c>
      <c r="B106" s="281"/>
      <c r="C106" s="282"/>
      <c r="D106" s="239"/>
      <c r="E106" s="239"/>
      <c r="F106" s="239">
        <f>N93+N79+N59+N46</f>
        <v>116700</v>
      </c>
      <c r="G106" s="239"/>
      <c r="H106" s="17"/>
      <c r="I106" s="17"/>
      <c r="J106" s="169" t="s">
        <v>85</v>
      </c>
      <c r="K106" s="147" t="s">
        <v>133</v>
      </c>
      <c r="L106" s="147" t="s">
        <v>86</v>
      </c>
      <c r="M106" s="147" t="s">
        <v>132</v>
      </c>
      <c r="N106" s="150" t="s">
        <v>87</v>
      </c>
      <c r="O106" s="151" t="s">
        <v>21</v>
      </c>
    </row>
    <row r="107" spans="1:15" ht="22.5" customHeight="1" thickBot="1" x14ac:dyDescent="0.3">
      <c r="A107" s="280" t="s">
        <v>30</v>
      </c>
      <c r="B107" s="281"/>
      <c r="C107" s="282"/>
      <c r="D107" s="239"/>
      <c r="E107" s="239"/>
      <c r="F107" s="240">
        <f>N94+N80+N60+N47</f>
        <v>-11670</v>
      </c>
      <c r="G107" s="240"/>
      <c r="H107" s="30" t="s">
        <v>20</v>
      </c>
      <c r="I107" s="17"/>
      <c r="J107" s="144" t="s">
        <v>25</v>
      </c>
      <c r="K107" s="105">
        <v>0</v>
      </c>
      <c r="L107" s="106">
        <v>0</v>
      </c>
      <c r="M107" s="106">
        <v>0</v>
      </c>
      <c r="N107" s="107">
        <v>0</v>
      </c>
      <c r="O107" s="108">
        <f>SUM(K107:N107)</f>
        <v>0</v>
      </c>
    </row>
    <row r="108" spans="1:15" ht="19.5" customHeight="1" thickBot="1" x14ac:dyDescent="0.3">
      <c r="A108" s="277" t="s">
        <v>55</v>
      </c>
      <c r="B108" s="278"/>
      <c r="C108" s="279"/>
      <c r="D108" s="242">
        <f>+D105+D106+D107</f>
        <v>0</v>
      </c>
      <c r="E108" s="242"/>
      <c r="F108" s="242">
        <f>F105+F106+F107</f>
        <v>151220</v>
      </c>
      <c r="G108" s="242"/>
      <c r="H108" s="30" t="s">
        <v>20</v>
      </c>
      <c r="I108" s="30" t="s">
        <v>20</v>
      </c>
      <c r="J108" s="145" t="s">
        <v>89</v>
      </c>
      <c r="K108" s="109">
        <f>A46</f>
        <v>2</v>
      </c>
      <c r="L108" s="106">
        <f>A93</f>
        <v>2</v>
      </c>
      <c r="M108" s="110">
        <f>A79</f>
        <v>2</v>
      </c>
      <c r="N108" s="111">
        <f>A59</f>
        <v>2</v>
      </c>
      <c r="O108" s="108">
        <f>SUM(K108:N108)</f>
        <v>8</v>
      </c>
    </row>
    <row r="109" spans="1:15" x14ac:dyDescent="0.25">
      <c r="A109" s="1"/>
      <c r="B109" s="1"/>
      <c r="C109" s="1"/>
      <c r="D109" s="1"/>
      <c r="E109" s="1"/>
      <c r="F109" s="138"/>
      <c r="G109" s="1"/>
      <c r="H109" s="1"/>
      <c r="I109" s="1"/>
      <c r="J109" s="142" t="s">
        <v>90</v>
      </c>
      <c r="K109" s="109">
        <f>H46+I46</f>
        <v>16</v>
      </c>
      <c r="L109" s="106">
        <f>H93+I93</f>
        <v>10</v>
      </c>
      <c r="M109" s="110">
        <f>H79+I79</f>
        <v>0</v>
      </c>
      <c r="N109" s="111">
        <f>H59+I59</f>
        <v>0</v>
      </c>
      <c r="O109" s="108">
        <f>SUM(K109:N109)</f>
        <v>26</v>
      </c>
    </row>
    <row r="110" spans="1:15" x14ac:dyDescent="0.25">
      <c r="A110" s="1"/>
      <c r="B110" s="1"/>
      <c r="C110" s="1"/>
      <c r="D110" s="1"/>
      <c r="E110" s="1"/>
      <c r="F110" s="32" t="s">
        <v>20</v>
      </c>
      <c r="G110" s="1"/>
      <c r="H110" s="1"/>
      <c r="I110" s="1"/>
      <c r="J110" s="142" t="s">
        <v>91</v>
      </c>
      <c r="K110" s="109">
        <f>G46</f>
        <v>16</v>
      </c>
      <c r="L110" s="106">
        <f>G93</f>
        <v>16</v>
      </c>
      <c r="M110" s="110">
        <f>G79</f>
        <v>48</v>
      </c>
      <c r="N110" s="111">
        <f>G59</f>
        <v>32</v>
      </c>
      <c r="O110" s="108">
        <f t="shared" ref="O110:O112" si="10">SUM(K110:N110)</f>
        <v>112</v>
      </c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42" t="s">
        <v>139</v>
      </c>
      <c r="K111" s="112">
        <f>M46</f>
        <v>0</v>
      </c>
      <c r="L111" s="133">
        <f>M95</f>
        <v>10000</v>
      </c>
      <c r="M111" s="110">
        <f>M79</f>
        <v>0</v>
      </c>
      <c r="N111" s="97">
        <f>M61</f>
        <v>36190</v>
      </c>
      <c r="O111" s="108">
        <f>SUM(K111:N111)</f>
        <v>46190</v>
      </c>
    </row>
    <row r="112" spans="1:15" ht="28.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42" t="s">
        <v>138</v>
      </c>
      <c r="K112" s="113">
        <f>N48</f>
        <v>20160</v>
      </c>
      <c r="L112" s="132">
        <f>N95</f>
        <v>17280</v>
      </c>
      <c r="M112" s="99">
        <f>N81</f>
        <v>34830</v>
      </c>
      <c r="N112" s="100">
        <f>N61</f>
        <v>32760</v>
      </c>
      <c r="O112" s="108">
        <f t="shared" si="10"/>
        <v>105030</v>
      </c>
    </row>
    <row r="113" spans="1:15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43" t="s">
        <v>21</v>
      </c>
      <c r="K113" s="114">
        <f>K111+K112</f>
        <v>20160</v>
      </c>
      <c r="L113" s="135">
        <f>L111+L112</f>
        <v>27280</v>
      </c>
      <c r="M113" s="102">
        <f t="shared" ref="M113" si="11">M111+M112</f>
        <v>34830</v>
      </c>
      <c r="N113" s="102">
        <f>N111+N112</f>
        <v>68950</v>
      </c>
      <c r="O113" s="134">
        <f>O111+O112</f>
        <v>151220</v>
      </c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6"/>
      <c r="K170" s="6"/>
      <c r="L170" s="6"/>
      <c r="M170" s="6"/>
      <c r="N170" s="6"/>
      <c r="O170" s="6"/>
    </row>
    <row r="171" spans="1:1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</row>
  </sheetData>
  <mergeCells count="120">
    <mergeCell ref="J105:O105"/>
    <mergeCell ref="J99:O99"/>
    <mergeCell ref="B93:F93"/>
    <mergeCell ref="A84:M84"/>
    <mergeCell ref="A81:G81"/>
    <mergeCell ref="A80:G80"/>
    <mergeCell ref="B79:F79"/>
    <mergeCell ref="A23:O23"/>
    <mergeCell ref="A25:O25"/>
    <mergeCell ref="A30:O30"/>
    <mergeCell ref="A32:O32"/>
    <mergeCell ref="A60:G60"/>
    <mergeCell ref="A61:G61"/>
    <mergeCell ref="A51:M51"/>
    <mergeCell ref="A52:A54"/>
    <mergeCell ref="B52:C53"/>
    <mergeCell ref="D52:D54"/>
    <mergeCell ref="E52:E54"/>
    <mergeCell ref="F52:F54"/>
    <mergeCell ref="G52:G54"/>
    <mergeCell ref="H52:I52"/>
    <mergeCell ref="J52:J54"/>
    <mergeCell ref="M52:M54"/>
    <mergeCell ref="A33:A35"/>
    <mergeCell ref="A1:O1"/>
    <mergeCell ref="A6:O6"/>
    <mergeCell ref="A8:N9"/>
    <mergeCell ref="A13:N13"/>
    <mergeCell ref="A14:C14"/>
    <mergeCell ref="A17:O17"/>
    <mergeCell ref="A18:F18"/>
    <mergeCell ref="A20:O20"/>
    <mergeCell ref="A3:O3"/>
    <mergeCell ref="A4:O4"/>
    <mergeCell ref="A11:O11"/>
    <mergeCell ref="B59:F59"/>
    <mergeCell ref="N33:N35"/>
    <mergeCell ref="O33:O35"/>
    <mergeCell ref="B46:F46"/>
    <mergeCell ref="A47:G47"/>
    <mergeCell ref="A48:G48"/>
    <mergeCell ref="F33:F35"/>
    <mergeCell ref="G33:G35"/>
    <mergeCell ref="H33:I33"/>
    <mergeCell ref="J33:J35"/>
    <mergeCell ref="M33:M35"/>
    <mergeCell ref="E33:E35"/>
    <mergeCell ref="N52:N54"/>
    <mergeCell ref="O52:O54"/>
    <mergeCell ref="H53:H54"/>
    <mergeCell ref="I53:I54"/>
    <mergeCell ref="B33:C34"/>
    <mergeCell ref="D33:D35"/>
    <mergeCell ref="L52:L54"/>
    <mergeCell ref="K52:K54"/>
    <mergeCell ref="L33:L35"/>
    <mergeCell ref="K33:K35"/>
    <mergeCell ref="N66:N68"/>
    <mergeCell ref="O66:O68"/>
    <mergeCell ref="H67:H68"/>
    <mergeCell ref="I67:I68"/>
    <mergeCell ref="A65:M65"/>
    <mergeCell ref="A66:A68"/>
    <mergeCell ref="B66:C67"/>
    <mergeCell ref="D66:D68"/>
    <mergeCell ref="E66:E68"/>
    <mergeCell ref="F66:F68"/>
    <mergeCell ref="G66:G68"/>
    <mergeCell ref="H66:I66"/>
    <mergeCell ref="J66:J68"/>
    <mergeCell ref="M66:M68"/>
    <mergeCell ref="L66:L68"/>
    <mergeCell ref="K66:K68"/>
    <mergeCell ref="N85:N87"/>
    <mergeCell ref="O85:O87"/>
    <mergeCell ref="H86:H87"/>
    <mergeCell ref="I86:I87"/>
    <mergeCell ref="A85:A87"/>
    <mergeCell ref="B85:C86"/>
    <mergeCell ref="D85:D87"/>
    <mergeCell ref="E85:E87"/>
    <mergeCell ref="F85:F87"/>
    <mergeCell ref="G85:G87"/>
    <mergeCell ref="H85:I85"/>
    <mergeCell ref="J85:J87"/>
    <mergeCell ref="M85:M87"/>
    <mergeCell ref="K85:K87"/>
    <mergeCell ref="L85:L87"/>
    <mergeCell ref="A100:C100"/>
    <mergeCell ref="D100:E100"/>
    <mergeCell ref="F100:G100"/>
    <mergeCell ref="A101:C101"/>
    <mergeCell ref="D101:E101"/>
    <mergeCell ref="F101:G101"/>
    <mergeCell ref="A94:G94"/>
    <mergeCell ref="A95:G95"/>
    <mergeCell ref="A99:C99"/>
    <mergeCell ref="D99:E99"/>
    <mergeCell ref="F99:G99"/>
    <mergeCell ref="A104:C104"/>
    <mergeCell ref="D104:E104"/>
    <mergeCell ref="F104:G104"/>
    <mergeCell ref="A105:C105"/>
    <mergeCell ref="D105:E105"/>
    <mergeCell ref="F105:G105"/>
    <mergeCell ref="A102:C102"/>
    <mergeCell ref="D102:E102"/>
    <mergeCell ref="F102:G102"/>
    <mergeCell ref="A103:C103"/>
    <mergeCell ref="D103:E103"/>
    <mergeCell ref="F103:G103"/>
    <mergeCell ref="A108:C108"/>
    <mergeCell ref="D108:E108"/>
    <mergeCell ref="F108:G108"/>
    <mergeCell ref="A106:C106"/>
    <mergeCell ref="D106:E106"/>
    <mergeCell ref="F106:G106"/>
    <mergeCell ref="A107:C107"/>
    <mergeCell ref="D107:E107"/>
    <mergeCell ref="F107:G107"/>
  </mergeCells>
  <phoneticPr fontId="16" type="noConversion"/>
  <conditionalFormatting sqref="K101:N10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{D8FD4061-B9DA-4003-9FD9-7A041F2DAB96}</x14:id>
        </ext>
      </extLst>
    </cfRule>
  </conditionalFormatting>
  <conditionalFormatting sqref="K107:N11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{3D419582-AD80-422F-ADD2-6A9993EEDCA8}</x14:id>
        </ext>
      </extLst>
    </cfRule>
  </conditionalFormatting>
  <conditionalFormatting sqref="K113:O1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50" orientation="landscape" r:id="rId1"/>
  <rowBreaks count="2" manualBreakCount="2">
    <brk id="83" max="14" man="1"/>
    <brk id="95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FD4061-B9DA-4003-9FD9-7A041F2DAB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K101:N103</xm:sqref>
        </x14:conditionalFormatting>
        <x14:conditionalFormatting xmlns:xm="http://schemas.microsoft.com/office/excel/2006/main">
          <x14:cfRule type="dataBar" id="{3D419582-AD80-422F-ADD2-6A9993EEDCA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K107:N112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8"/>
  <sheetViews>
    <sheetView topLeftCell="A33" zoomScale="80" zoomScaleNormal="80" workbookViewId="0">
      <selection activeCell="M102" sqref="M102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0" width="21.140625" customWidth="1"/>
    <col min="11" max="12" width="15.5703125" customWidth="1"/>
    <col min="13" max="13" width="15.7109375" customWidth="1"/>
    <col min="14" max="14" width="17.7109375" customWidth="1"/>
    <col min="15" max="15" width="13.140625" customWidth="1"/>
  </cols>
  <sheetData>
    <row r="1" spans="1:15" ht="18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65" t="s">
        <v>1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.75" customHeight="1" x14ac:dyDescent="0.25">
      <c r="A4" s="265" t="s">
        <v>101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66" t="s">
        <v>46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302" t="s">
        <v>47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5"/>
    </row>
    <row r="9" spans="1:15" ht="18" customHeight="1" x14ac:dyDescent="0.25">
      <c r="A9" s="302"/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68" t="s">
        <v>106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267" t="s">
        <v>44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4"/>
    </row>
    <row r="14" spans="1:15" ht="15.75" customHeight="1" x14ac:dyDescent="0.25">
      <c r="A14" s="270" t="s">
        <v>45</v>
      </c>
      <c r="B14" s="270"/>
      <c r="C14" s="2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99" t="s">
        <v>42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</row>
    <row r="18" spans="1:15" x14ac:dyDescent="0.25">
      <c r="A18" s="199" t="s">
        <v>41</v>
      </c>
      <c r="B18" s="199"/>
      <c r="C18" s="199"/>
      <c r="D18" s="199"/>
      <c r="E18" s="199"/>
      <c r="F18" s="199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99" t="s">
        <v>50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99" t="s">
        <v>43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99" t="s">
        <v>4</v>
      </c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271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263" t="s">
        <v>6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</row>
    <row r="33" spans="1:16" ht="27" customHeight="1" thickBot="1" x14ac:dyDescent="0.3">
      <c r="A33" s="253" t="s">
        <v>7</v>
      </c>
      <c r="B33" s="214" t="s">
        <v>8</v>
      </c>
      <c r="C33" s="215"/>
      <c r="D33" s="210" t="s">
        <v>9</v>
      </c>
      <c r="E33" s="210" t="s">
        <v>10</v>
      </c>
      <c r="F33" s="210" t="s">
        <v>11</v>
      </c>
      <c r="G33" s="210" t="s">
        <v>37</v>
      </c>
      <c r="H33" s="214" t="s">
        <v>33</v>
      </c>
      <c r="I33" s="215"/>
      <c r="J33" s="210" t="s">
        <v>130</v>
      </c>
      <c r="K33" s="71"/>
      <c r="L33" s="71"/>
      <c r="M33" s="210" t="s">
        <v>12</v>
      </c>
      <c r="N33" s="210" t="s">
        <v>36</v>
      </c>
      <c r="O33" s="272" t="s">
        <v>13</v>
      </c>
    </row>
    <row r="34" spans="1:16" ht="0.75" customHeight="1" thickBot="1" x14ac:dyDescent="0.3">
      <c r="A34" s="254"/>
      <c r="B34" s="216"/>
      <c r="C34" s="217"/>
      <c r="D34" s="211"/>
      <c r="E34" s="211"/>
      <c r="F34" s="211"/>
      <c r="G34" s="275"/>
      <c r="H34" s="73" t="s">
        <v>14</v>
      </c>
      <c r="I34" s="74"/>
      <c r="J34" s="212"/>
      <c r="K34" s="75"/>
      <c r="L34" s="75"/>
      <c r="M34" s="212"/>
      <c r="N34" s="211"/>
      <c r="O34" s="273"/>
    </row>
    <row r="35" spans="1:16" ht="26.25" customHeight="1" thickBot="1" x14ac:dyDescent="0.3">
      <c r="A35" s="254"/>
      <c r="B35" s="71" t="s">
        <v>15</v>
      </c>
      <c r="C35" s="70" t="s">
        <v>16</v>
      </c>
      <c r="D35" s="211"/>
      <c r="E35" s="211"/>
      <c r="F35" s="211"/>
      <c r="G35" s="276"/>
      <c r="H35" s="76" t="s">
        <v>34</v>
      </c>
      <c r="I35" s="72" t="s">
        <v>35</v>
      </c>
      <c r="J35" s="212"/>
      <c r="K35" s="72" t="s">
        <v>56</v>
      </c>
      <c r="L35" s="72" t="s">
        <v>57</v>
      </c>
      <c r="M35" s="212"/>
      <c r="N35" s="213"/>
      <c r="O35" s="274"/>
    </row>
    <row r="36" spans="1:16" ht="15.75" hidden="1" thickBot="1" x14ac:dyDescent="0.3">
      <c r="A36" s="18">
        <v>0</v>
      </c>
      <c r="B36" s="55"/>
      <c r="C36" s="55"/>
      <c r="D36" s="55"/>
      <c r="E36" s="62"/>
      <c r="F36" s="55"/>
      <c r="G36" s="57"/>
      <c r="H36" s="57"/>
      <c r="I36" s="57"/>
      <c r="J36" s="61"/>
      <c r="K36" s="61"/>
      <c r="L36" s="61"/>
      <c r="M36" s="61"/>
      <c r="N36" s="61"/>
      <c r="O36" s="89">
        <f>SUM(M36:N36)</f>
        <v>0</v>
      </c>
    </row>
    <row r="37" spans="1:16" ht="43.5" thickBot="1" x14ac:dyDescent="0.3">
      <c r="A37" s="18">
        <v>1</v>
      </c>
      <c r="B37" s="55" t="s">
        <v>123</v>
      </c>
      <c r="C37" s="55" t="s">
        <v>124</v>
      </c>
      <c r="D37" s="55" t="s">
        <v>32</v>
      </c>
      <c r="E37" s="62" t="s">
        <v>95</v>
      </c>
      <c r="F37" s="55" t="s">
        <v>125</v>
      </c>
      <c r="G37" s="57">
        <v>8</v>
      </c>
      <c r="H37" s="57">
        <v>6</v>
      </c>
      <c r="I37" s="57">
        <v>2</v>
      </c>
      <c r="J37" s="67">
        <v>208500</v>
      </c>
      <c r="K37" s="67">
        <v>2100</v>
      </c>
      <c r="L37" s="67">
        <v>6325</v>
      </c>
      <c r="M37" s="61">
        <v>40000</v>
      </c>
      <c r="N37" s="61">
        <v>11200</v>
      </c>
      <c r="O37" s="91">
        <f>SUM(M37:N37)</f>
        <v>51200</v>
      </c>
      <c r="P37" s="88"/>
    </row>
    <row r="38" spans="1:16" ht="43.5" thickBot="1" x14ac:dyDescent="0.3">
      <c r="A38" s="18">
        <v>1</v>
      </c>
      <c r="B38" s="55" t="s">
        <v>126</v>
      </c>
      <c r="C38" s="55" t="s">
        <v>124</v>
      </c>
      <c r="D38" s="55" t="s">
        <v>32</v>
      </c>
      <c r="E38" s="62" t="s">
        <v>95</v>
      </c>
      <c r="F38" s="55" t="s">
        <v>127</v>
      </c>
      <c r="G38" s="57">
        <v>8</v>
      </c>
      <c r="H38" s="57">
        <v>6</v>
      </c>
      <c r="I38" s="57">
        <v>2</v>
      </c>
      <c r="J38" s="67">
        <v>208500</v>
      </c>
      <c r="K38" s="67">
        <v>2100</v>
      </c>
      <c r="L38" s="67">
        <v>6325</v>
      </c>
      <c r="M38" s="61">
        <v>40000</v>
      </c>
      <c r="N38" s="61">
        <v>11200</v>
      </c>
      <c r="O38" s="91">
        <f>SUM(M38:N38)</f>
        <v>51200</v>
      </c>
      <c r="P38" s="88"/>
    </row>
    <row r="39" spans="1:16" ht="15.75" hidden="1" thickBot="1" x14ac:dyDescent="0.3">
      <c r="A39" s="18">
        <v>0</v>
      </c>
      <c r="B39" s="55"/>
      <c r="C39" s="55"/>
      <c r="D39" s="55"/>
      <c r="E39" s="62"/>
      <c r="F39" s="55"/>
      <c r="G39" s="57"/>
      <c r="H39" s="57"/>
      <c r="I39" s="57"/>
      <c r="J39" s="61"/>
      <c r="K39" s="61"/>
      <c r="L39" s="61"/>
      <c r="M39" s="61"/>
      <c r="N39" s="86"/>
      <c r="O39" s="91">
        <f t="shared" ref="O39:O44" si="0">SUM(M39:N39)</f>
        <v>0</v>
      </c>
    </row>
    <row r="40" spans="1:16" ht="15.75" hidden="1" thickBot="1" x14ac:dyDescent="0.3">
      <c r="A40" s="18"/>
      <c r="B40" s="55"/>
      <c r="C40" s="55"/>
      <c r="D40" s="55"/>
      <c r="E40" s="62"/>
      <c r="F40" s="55"/>
      <c r="G40" s="57"/>
      <c r="H40" s="57"/>
      <c r="I40" s="57"/>
      <c r="J40" s="61"/>
      <c r="K40" s="61"/>
      <c r="L40" s="61"/>
      <c r="M40" s="61"/>
      <c r="N40" s="61"/>
      <c r="O40" s="91">
        <f t="shared" si="0"/>
        <v>0</v>
      </c>
      <c r="P40" s="88"/>
    </row>
    <row r="41" spans="1:16" ht="15.75" hidden="1" thickBot="1" x14ac:dyDescent="0.3">
      <c r="A41" s="18">
        <v>0</v>
      </c>
      <c r="B41" s="55"/>
      <c r="C41" s="55"/>
      <c r="D41" s="55"/>
      <c r="E41" s="62"/>
      <c r="F41" s="55"/>
      <c r="G41" s="57"/>
      <c r="H41" s="57"/>
      <c r="I41" s="57"/>
      <c r="J41" s="61"/>
      <c r="K41" s="61"/>
      <c r="L41" s="61"/>
      <c r="M41" s="61"/>
      <c r="N41" s="61"/>
      <c r="O41" s="90">
        <f t="shared" si="0"/>
        <v>0</v>
      </c>
    </row>
    <row r="42" spans="1:16" ht="44.25" hidden="1" customHeight="1" thickBot="1" x14ac:dyDescent="0.3">
      <c r="A42" s="18">
        <v>0</v>
      </c>
      <c r="B42" s="55"/>
      <c r="C42" s="55"/>
      <c r="D42" s="55"/>
      <c r="E42" s="62"/>
      <c r="F42" s="55"/>
      <c r="G42" s="57"/>
      <c r="H42" s="57"/>
      <c r="I42" s="57"/>
      <c r="J42" s="61"/>
      <c r="K42" s="61"/>
      <c r="L42" s="61"/>
      <c r="M42" s="61"/>
      <c r="N42" s="61"/>
      <c r="O42" s="61">
        <f t="shared" si="0"/>
        <v>0</v>
      </c>
    </row>
    <row r="43" spans="1:16" ht="15.75" hidden="1" thickBot="1" x14ac:dyDescent="0.3">
      <c r="A43" s="18">
        <v>0</v>
      </c>
      <c r="B43" s="55"/>
      <c r="C43" s="55"/>
      <c r="D43" s="55"/>
      <c r="E43" s="62"/>
      <c r="F43" s="55"/>
      <c r="G43" s="57"/>
      <c r="H43" s="57"/>
      <c r="I43" s="57"/>
      <c r="J43" s="61"/>
      <c r="K43" s="61"/>
      <c r="L43" s="61"/>
      <c r="M43" s="61"/>
      <c r="N43" s="61"/>
      <c r="O43" s="61">
        <f t="shared" si="0"/>
        <v>0</v>
      </c>
    </row>
    <row r="44" spans="1:16" ht="40.5" hidden="1" customHeight="1" thickBot="1" x14ac:dyDescent="0.3">
      <c r="A44" s="18">
        <v>0</v>
      </c>
      <c r="B44" s="55"/>
      <c r="C44" s="55"/>
      <c r="D44" s="55"/>
      <c r="E44" s="62"/>
      <c r="F44" s="55"/>
      <c r="G44" s="57"/>
      <c r="H44" s="57"/>
      <c r="I44" s="57"/>
      <c r="J44" s="67"/>
      <c r="K44" s="67"/>
      <c r="L44" s="67"/>
      <c r="M44" s="61"/>
      <c r="N44" s="61"/>
      <c r="O44" s="61">
        <f t="shared" si="0"/>
        <v>0</v>
      </c>
    </row>
    <row r="45" spans="1:16" ht="15.75" customHeight="1" thickBot="1" x14ac:dyDescent="0.3">
      <c r="A45" s="19">
        <f>SUM(A36:A44)</f>
        <v>2</v>
      </c>
      <c r="B45" s="203" t="s">
        <v>17</v>
      </c>
      <c r="C45" s="203"/>
      <c r="D45" s="203"/>
      <c r="E45" s="203"/>
      <c r="F45" s="203"/>
      <c r="G45" s="7">
        <f t="shared" ref="G45:O45" si="1">SUM(G36:G44)</f>
        <v>16</v>
      </c>
      <c r="H45" s="7">
        <f t="shared" si="1"/>
        <v>12</v>
      </c>
      <c r="I45" s="7">
        <f t="shared" si="1"/>
        <v>4</v>
      </c>
      <c r="J45" s="60">
        <f t="shared" si="1"/>
        <v>417000</v>
      </c>
      <c r="K45" s="60">
        <f t="shared" si="1"/>
        <v>4200</v>
      </c>
      <c r="L45" s="60">
        <f t="shared" si="1"/>
        <v>12650</v>
      </c>
      <c r="M45" s="22">
        <f t="shared" si="1"/>
        <v>80000</v>
      </c>
      <c r="N45" s="22">
        <f t="shared" si="1"/>
        <v>22400</v>
      </c>
      <c r="O45" s="22">
        <f t="shared" si="1"/>
        <v>102400</v>
      </c>
      <c r="P45" s="68" t="s">
        <v>20</v>
      </c>
    </row>
    <row r="46" spans="1:16" ht="15.75" customHeight="1" thickBot="1" x14ac:dyDescent="0.3">
      <c r="A46" s="261" t="s">
        <v>18</v>
      </c>
      <c r="B46" s="262"/>
      <c r="C46" s="262"/>
      <c r="D46" s="262"/>
      <c r="E46" s="262"/>
      <c r="F46" s="262"/>
      <c r="G46" s="262"/>
      <c r="H46" s="63"/>
      <c r="I46" s="63"/>
      <c r="J46" s="64"/>
      <c r="K46" s="64"/>
      <c r="L46" s="64"/>
      <c r="M46" s="22">
        <v>0</v>
      </c>
      <c r="N46" s="22">
        <f>N45*-0.1</f>
        <v>-2240</v>
      </c>
      <c r="O46" s="22">
        <f>N46</f>
        <v>-2240</v>
      </c>
    </row>
    <row r="47" spans="1:16" ht="15.75" customHeight="1" thickBot="1" x14ac:dyDescent="0.3">
      <c r="A47" s="203" t="s">
        <v>19</v>
      </c>
      <c r="B47" s="203"/>
      <c r="C47" s="203"/>
      <c r="D47" s="203"/>
      <c r="E47" s="203"/>
      <c r="F47" s="203"/>
      <c r="G47" s="203"/>
      <c r="H47" s="65"/>
      <c r="I47" s="65"/>
      <c r="J47" s="66"/>
      <c r="K47" s="66"/>
      <c r="L47" s="66"/>
      <c r="M47" s="22">
        <f>SUM(M45:M46)</f>
        <v>80000</v>
      </c>
      <c r="N47" s="22">
        <f>SUM(N45:N46)</f>
        <v>20160</v>
      </c>
      <c r="O47" s="22">
        <f>O46+O45</f>
        <v>100160</v>
      </c>
    </row>
    <row r="48" spans="1:16" x14ac:dyDescent="0.25">
      <c r="A48" s="39"/>
      <c r="B48" s="39"/>
      <c r="C48" s="39"/>
      <c r="D48" s="39"/>
      <c r="E48" s="39"/>
      <c r="F48" s="39"/>
      <c r="G48" s="39"/>
      <c r="H48" s="40"/>
      <c r="I48" s="40"/>
      <c r="J48" s="41"/>
      <c r="K48" s="41"/>
      <c r="L48" s="41"/>
      <c r="M48" s="41"/>
      <c r="N48" s="41"/>
      <c r="O48" s="42"/>
    </row>
    <row r="49" spans="1:15" x14ac:dyDescent="0.25">
      <c r="A49" s="39"/>
      <c r="B49" s="39"/>
      <c r="C49" s="39"/>
      <c r="D49" s="39"/>
      <c r="E49" s="39"/>
      <c r="F49" s="39"/>
      <c r="G49" s="39"/>
      <c r="H49" s="40"/>
      <c r="I49" s="40"/>
      <c r="J49" s="41"/>
      <c r="K49" s="41"/>
      <c r="L49" s="41"/>
      <c r="M49" s="41"/>
      <c r="N49" s="41"/>
      <c r="O49" s="42"/>
    </row>
    <row r="50" spans="1:15" ht="15.75" thickBot="1" x14ac:dyDescent="0.3">
      <c r="A50" s="251" t="s">
        <v>22</v>
      </c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43"/>
      <c r="O50" s="43"/>
    </row>
    <row r="51" spans="1:15" ht="24.75" customHeight="1" thickBot="1" x14ac:dyDescent="0.3">
      <c r="A51" s="253" t="s">
        <v>7</v>
      </c>
      <c r="B51" s="214" t="s">
        <v>8</v>
      </c>
      <c r="C51" s="215"/>
      <c r="D51" s="210" t="s">
        <v>9</v>
      </c>
      <c r="E51" s="210" t="s">
        <v>10</v>
      </c>
      <c r="F51" s="210" t="s">
        <v>11</v>
      </c>
      <c r="G51" s="210" t="s">
        <v>37</v>
      </c>
      <c r="H51" s="253" t="s">
        <v>33</v>
      </c>
      <c r="I51" s="253"/>
      <c r="J51" s="210" t="s">
        <v>130</v>
      </c>
      <c r="K51" s="71"/>
      <c r="L51" s="71"/>
      <c r="M51" s="210" t="s">
        <v>12</v>
      </c>
      <c r="N51" s="210" t="s">
        <v>36</v>
      </c>
      <c r="O51" s="272" t="s">
        <v>13</v>
      </c>
    </row>
    <row r="52" spans="1:15" ht="3.75" customHeight="1" thickBot="1" x14ac:dyDescent="0.3">
      <c r="A52" s="254"/>
      <c r="B52" s="216"/>
      <c r="C52" s="217"/>
      <c r="D52" s="211"/>
      <c r="E52" s="211"/>
      <c r="F52" s="211"/>
      <c r="G52" s="212"/>
      <c r="H52" s="211" t="s">
        <v>34</v>
      </c>
      <c r="I52" s="211" t="s">
        <v>35</v>
      </c>
      <c r="J52" s="212"/>
      <c r="K52" s="75"/>
      <c r="L52" s="75"/>
      <c r="M52" s="212"/>
      <c r="N52" s="211"/>
      <c r="O52" s="273"/>
    </row>
    <row r="53" spans="1:15" ht="27.75" customHeight="1" thickBot="1" x14ac:dyDescent="0.3">
      <c r="A53" s="254"/>
      <c r="B53" s="71" t="s">
        <v>15</v>
      </c>
      <c r="C53" s="70" t="s">
        <v>16</v>
      </c>
      <c r="D53" s="211"/>
      <c r="E53" s="211"/>
      <c r="F53" s="211"/>
      <c r="G53" s="252"/>
      <c r="H53" s="213"/>
      <c r="I53" s="213"/>
      <c r="J53" s="212"/>
      <c r="K53" s="72" t="s">
        <v>56</v>
      </c>
      <c r="L53" s="72" t="s">
        <v>57</v>
      </c>
      <c r="M53" s="212"/>
      <c r="N53" s="213"/>
      <c r="O53" s="274"/>
    </row>
    <row r="54" spans="1:15" ht="18" hidden="1" customHeight="1" thickBot="1" x14ac:dyDescent="0.3">
      <c r="A54" s="18"/>
      <c r="B54" s="55"/>
      <c r="C54" s="55" t="s">
        <v>80</v>
      </c>
      <c r="D54" s="55" t="s">
        <v>23</v>
      </c>
      <c r="E54" s="56" t="s">
        <v>81</v>
      </c>
      <c r="F54" s="55" t="s">
        <v>79</v>
      </c>
      <c r="G54" s="57"/>
      <c r="H54" s="57"/>
      <c r="I54" s="57"/>
      <c r="J54" s="58">
        <v>600000</v>
      </c>
      <c r="K54" s="59"/>
      <c r="L54" s="59"/>
      <c r="M54" s="59">
        <v>0</v>
      </c>
      <c r="N54" s="58"/>
      <c r="O54" s="58">
        <f>+M54+N54</f>
        <v>0</v>
      </c>
    </row>
    <row r="55" spans="1:15" ht="72" thickBot="1" x14ac:dyDescent="0.3">
      <c r="A55" s="190">
        <v>1</v>
      </c>
      <c r="B55" s="193" t="s">
        <v>145</v>
      </c>
      <c r="C55" s="193" t="s">
        <v>150</v>
      </c>
      <c r="D55" s="193" t="s">
        <v>23</v>
      </c>
      <c r="E55" s="62" t="s">
        <v>95</v>
      </c>
      <c r="F55" s="192" t="s">
        <v>144</v>
      </c>
      <c r="G55" s="184">
        <v>16</v>
      </c>
      <c r="H55" s="185"/>
      <c r="I55" s="185"/>
      <c r="J55" s="186"/>
      <c r="K55" s="187">
        <v>3000</v>
      </c>
      <c r="L55" s="187">
        <v>12454</v>
      </c>
      <c r="M55" s="186">
        <v>3000</v>
      </c>
      <c r="N55" s="187">
        <f>11200*2</f>
        <v>22400</v>
      </c>
      <c r="O55" s="188">
        <f>+M55+N55</f>
        <v>25400</v>
      </c>
    </row>
    <row r="56" spans="1:15" ht="90.75" customHeight="1" thickBot="1" x14ac:dyDescent="0.3">
      <c r="A56" s="191">
        <v>1</v>
      </c>
      <c r="B56" s="55" t="s">
        <v>67</v>
      </c>
      <c r="C56" s="182" t="s">
        <v>147</v>
      </c>
      <c r="D56" s="55" t="s">
        <v>23</v>
      </c>
      <c r="E56" s="62" t="s">
        <v>95</v>
      </c>
      <c r="F56" s="194" t="s">
        <v>148</v>
      </c>
      <c r="G56" s="57">
        <v>16</v>
      </c>
      <c r="H56" s="57">
        <v>0</v>
      </c>
      <c r="I56" s="57"/>
      <c r="J56" s="58">
        <v>390000</v>
      </c>
      <c r="K56" s="127">
        <v>5500</v>
      </c>
      <c r="L56" s="61">
        <v>9304</v>
      </c>
      <c r="M56" s="183"/>
      <c r="N56" s="61">
        <v>23800</v>
      </c>
      <c r="O56" s="189">
        <f>+M56+N56</f>
        <v>23800</v>
      </c>
    </row>
    <row r="57" spans="1:15" ht="15.75" thickBot="1" x14ac:dyDescent="0.3">
      <c r="A57" s="19">
        <f>SUM(A54:A56)</f>
        <v>2</v>
      </c>
      <c r="B57" s="207" t="s">
        <v>17</v>
      </c>
      <c r="C57" s="208"/>
      <c r="D57" s="208"/>
      <c r="E57" s="208"/>
      <c r="F57" s="209"/>
      <c r="G57" s="7">
        <f>SUM(G54:G56)</f>
        <v>32</v>
      </c>
      <c r="H57" s="7">
        <f>SUM(H54:H56)</f>
        <v>0</v>
      </c>
      <c r="I57" s="7">
        <f>SUM(I54:I56)</f>
        <v>0</v>
      </c>
      <c r="J57" s="60">
        <f>SUM(J54:J56)</f>
        <v>990000</v>
      </c>
      <c r="K57" s="60">
        <f>SUM(K55)</f>
        <v>3000</v>
      </c>
      <c r="L57" s="60">
        <f>SUM(L55:L56)</f>
        <v>21758</v>
      </c>
      <c r="M57" s="15">
        <f>SUM(M54:M56)</f>
        <v>3000</v>
      </c>
      <c r="N57" s="15">
        <f>SUM(N54:N56)</f>
        <v>46200</v>
      </c>
      <c r="O57" s="15">
        <f>SUM(O54:O56)</f>
        <v>49200</v>
      </c>
    </row>
    <row r="58" spans="1:15" ht="15.75" thickBot="1" x14ac:dyDescent="0.3">
      <c r="A58" s="218" t="s">
        <v>18</v>
      </c>
      <c r="B58" s="219"/>
      <c r="C58" s="219"/>
      <c r="D58" s="219"/>
      <c r="E58" s="219"/>
      <c r="F58" s="219"/>
      <c r="G58" s="219"/>
      <c r="H58" s="8"/>
      <c r="I58" s="9"/>
      <c r="J58" s="10"/>
      <c r="K58" s="10"/>
      <c r="L58" s="10"/>
      <c r="M58" s="15">
        <v>0</v>
      </c>
      <c r="N58" s="15">
        <f>N57*-0.1</f>
        <v>-4620</v>
      </c>
      <c r="O58" s="15">
        <f>N58</f>
        <v>-4620</v>
      </c>
    </row>
    <row r="59" spans="1:15" ht="19.5" customHeight="1" thickBot="1" x14ac:dyDescent="0.3">
      <c r="A59" s="207" t="s">
        <v>21</v>
      </c>
      <c r="B59" s="208"/>
      <c r="C59" s="208"/>
      <c r="D59" s="208"/>
      <c r="E59" s="208"/>
      <c r="F59" s="208"/>
      <c r="G59" s="208"/>
      <c r="H59" s="13"/>
      <c r="I59" s="13"/>
      <c r="J59" s="14"/>
      <c r="K59" s="14"/>
      <c r="L59" s="14"/>
      <c r="M59" s="15">
        <f>SUM(M57:M58)</f>
        <v>3000</v>
      </c>
      <c r="N59" s="15">
        <f>SUM(N57:N58)</f>
        <v>41580</v>
      </c>
      <c r="O59" s="15">
        <f>O58+O57</f>
        <v>44580</v>
      </c>
    </row>
    <row r="60" spans="1:15" x14ac:dyDescent="0.25">
      <c r="A60" s="44"/>
      <c r="B60" s="44"/>
      <c r="C60" s="44"/>
      <c r="D60" s="44"/>
      <c r="E60" s="44"/>
      <c r="F60" s="44"/>
      <c r="G60" s="44"/>
      <c r="H60" s="45"/>
      <c r="I60" s="45"/>
      <c r="J60" s="46"/>
      <c r="K60" s="46"/>
      <c r="L60" s="46"/>
      <c r="M60" s="47"/>
      <c r="N60" s="48"/>
      <c r="O60" s="48"/>
    </row>
    <row r="61" spans="1:15" x14ac:dyDescent="0.25">
      <c r="A61" s="39"/>
      <c r="B61" s="39"/>
      <c r="C61" s="39"/>
      <c r="D61" s="39"/>
      <c r="E61" s="39"/>
      <c r="F61" s="39"/>
      <c r="G61" s="39"/>
      <c r="H61" s="40"/>
      <c r="I61" s="40"/>
      <c r="J61" s="49"/>
      <c r="K61" s="49"/>
      <c r="L61" s="49"/>
      <c r="M61" s="50"/>
      <c r="N61" s="42"/>
      <c r="O61" s="42"/>
    </row>
    <row r="62" spans="1:15" x14ac:dyDescent="0.25">
      <c r="A62" s="39"/>
      <c r="B62" s="39"/>
      <c r="C62" s="39"/>
      <c r="D62" s="39"/>
      <c r="E62" s="39"/>
      <c r="F62" s="39"/>
      <c r="G62" s="39"/>
      <c r="H62" s="40"/>
      <c r="I62" s="40"/>
      <c r="J62" s="49"/>
      <c r="K62" s="49"/>
      <c r="L62" s="49"/>
      <c r="M62" s="50"/>
      <c r="N62" s="42"/>
      <c r="O62" s="42"/>
    </row>
    <row r="63" spans="1:15" ht="16.5" customHeight="1" thickBot="1" x14ac:dyDescent="0.3">
      <c r="A63" s="251" t="s">
        <v>40</v>
      </c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51"/>
      <c r="O63" s="51"/>
    </row>
    <row r="64" spans="1:15" ht="29.25" customHeight="1" thickBot="1" x14ac:dyDescent="0.3">
      <c r="A64" s="232" t="s">
        <v>7</v>
      </c>
      <c r="B64" s="221" t="s">
        <v>8</v>
      </c>
      <c r="C64" s="222"/>
      <c r="D64" s="204" t="s">
        <v>9</v>
      </c>
      <c r="E64" s="204" t="s">
        <v>10</v>
      </c>
      <c r="F64" s="204" t="s">
        <v>11</v>
      </c>
      <c r="G64" s="204" t="s">
        <v>51</v>
      </c>
      <c r="H64" s="221" t="s">
        <v>33</v>
      </c>
      <c r="I64" s="222"/>
      <c r="J64" s="210" t="s">
        <v>130</v>
      </c>
      <c r="K64" s="78"/>
      <c r="L64" s="78"/>
      <c r="M64" s="204" t="s">
        <v>12</v>
      </c>
      <c r="N64" s="204" t="s">
        <v>36</v>
      </c>
      <c r="O64" s="228" t="s">
        <v>52</v>
      </c>
    </row>
    <row r="65" spans="1:16" ht="13.5" customHeight="1" thickBot="1" x14ac:dyDescent="0.3">
      <c r="A65" s="233"/>
      <c r="B65" s="234"/>
      <c r="C65" s="235"/>
      <c r="D65" s="205"/>
      <c r="E65" s="205"/>
      <c r="F65" s="205"/>
      <c r="G65" s="206"/>
      <c r="H65" s="204" t="s">
        <v>34</v>
      </c>
      <c r="I65" s="204" t="s">
        <v>35</v>
      </c>
      <c r="J65" s="212"/>
      <c r="K65" s="80"/>
      <c r="L65" s="80"/>
      <c r="M65" s="220"/>
      <c r="N65" s="205"/>
      <c r="O65" s="229"/>
    </row>
    <row r="66" spans="1:16" ht="26.25" customHeight="1" thickBot="1" x14ac:dyDescent="0.3">
      <c r="A66" s="233"/>
      <c r="B66" s="78" t="s">
        <v>15</v>
      </c>
      <c r="C66" s="77" t="s">
        <v>16</v>
      </c>
      <c r="D66" s="205"/>
      <c r="E66" s="205"/>
      <c r="F66" s="205"/>
      <c r="G66" s="236"/>
      <c r="H66" s="224"/>
      <c r="I66" s="224"/>
      <c r="J66" s="212"/>
      <c r="K66" s="79" t="s">
        <v>56</v>
      </c>
      <c r="L66" s="79" t="s">
        <v>57</v>
      </c>
      <c r="M66" s="220"/>
      <c r="N66" s="224"/>
      <c r="O66" s="230"/>
    </row>
    <row r="67" spans="1:16" ht="54" hidden="1" customHeight="1" thickBot="1" x14ac:dyDescent="0.3">
      <c r="A67" s="57">
        <v>0</v>
      </c>
      <c r="B67" s="55" t="s">
        <v>60</v>
      </c>
      <c r="C67" s="55" t="s">
        <v>61</v>
      </c>
      <c r="D67" s="55" t="s">
        <v>39</v>
      </c>
      <c r="E67" s="55" t="s">
        <v>68</v>
      </c>
      <c r="F67" s="55" t="s">
        <v>62</v>
      </c>
      <c r="G67" s="85"/>
      <c r="H67" s="85"/>
      <c r="I67" s="85"/>
      <c r="J67" s="61"/>
      <c r="K67" s="86"/>
      <c r="L67" s="86"/>
      <c r="M67" s="86"/>
      <c r="N67" s="61"/>
      <c r="O67" s="61">
        <f>SUM(M67:N67)</f>
        <v>0</v>
      </c>
      <c r="P67" s="68" t="s">
        <v>20</v>
      </c>
    </row>
    <row r="68" spans="1:16" ht="54" hidden="1" customHeight="1" thickBot="1" x14ac:dyDescent="0.3">
      <c r="A68" s="57">
        <v>0</v>
      </c>
      <c r="B68" s="55" t="s">
        <v>63</v>
      </c>
      <c r="C68" s="55" t="s">
        <v>64</v>
      </c>
      <c r="D68" s="55" t="s">
        <v>39</v>
      </c>
      <c r="E68" s="55"/>
      <c r="F68" s="55" t="s">
        <v>65</v>
      </c>
      <c r="G68" s="57"/>
      <c r="H68" s="57"/>
      <c r="I68" s="57"/>
      <c r="J68" s="61"/>
      <c r="K68" s="86"/>
      <c r="L68" s="86"/>
      <c r="M68" s="86"/>
      <c r="N68" s="61"/>
      <c r="O68" s="61">
        <v>0</v>
      </c>
      <c r="P68" s="68"/>
    </row>
    <row r="69" spans="1:16" ht="54" customHeight="1" thickBot="1" x14ac:dyDescent="0.3">
      <c r="A69" s="18">
        <v>1</v>
      </c>
      <c r="B69" s="38" t="s">
        <v>67</v>
      </c>
      <c r="C69" s="38" t="s">
        <v>118</v>
      </c>
      <c r="D69" s="38" t="s">
        <v>39</v>
      </c>
      <c r="E69" s="62" t="s">
        <v>95</v>
      </c>
      <c r="F69" s="38" t="s">
        <v>119</v>
      </c>
      <c r="G69" s="20">
        <v>24</v>
      </c>
      <c r="H69" s="20"/>
      <c r="I69" s="20"/>
      <c r="J69" s="5"/>
      <c r="K69" s="21">
        <v>5100</v>
      </c>
      <c r="L69" s="21">
        <f>14662.5+12112.5</f>
        <v>26775</v>
      </c>
      <c r="M69" s="21"/>
      <c r="N69" s="5">
        <f>1.5*11400</f>
        <v>17100</v>
      </c>
      <c r="O69" s="61">
        <f>SUM(M69:N69)</f>
        <v>17100</v>
      </c>
      <c r="P69" s="68"/>
    </row>
    <row r="70" spans="1:16" ht="54" customHeight="1" thickBot="1" x14ac:dyDescent="0.3">
      <c r="A70" s="18">
        <v>1</v>
      </c>
      <c r="B70" s="38" t="s">
        <v>63</v>
      </c>
      <c r="C70" s="38" t="s">
        <v>64</v>
      </c>
      <c r="D70" s="38" t="s">
        <v>39</v>
      </c>
      <c r="E70" s="62" t="s">
        <v>95</v>
      </c>
      <c r="F70" s="38" t="s">
        <v>120</v>
      </c>
      <c r="G70" s="20">
        <v>24</v>
      </c>
      <c r="H70" s="20"/>
      <c r="I70" s="20"/>
      <c r="J70" s="5"/>
      <c r="K70" s="21">
        <f>2*4100</f>
        <v>8200</v>
      </c>
      <c r="L70" s="21">
        <f>(8912.5+7362.5)*2</f>
        <v>32550</v>
      </c>
      <c r="M70" s="21"/>
      <c r="N70" s="5">
        <f>2*10800</f>
        <v>21600</v>
      </c>
      <c r="O70" s="61">
        <f t="shared" ref="O70:O71" si="2">SUM(M70:N70)</f>
        <v>21600</v>
      </c>
      <c r="P70" s="68"/>
    </row>
    <row r="71" spans="1:16" ht="54" customHeight="1" thickBot="1" x14ac:dyDescent="0.3">
      <c r="A71" s="18">
        <v>1</v>
      </c>
      <c r="B71" s="38" t="s">
        <v>60</v>
      </c>
      <c r="C71" s="38" t="s">
        <v>128</v>
      </c>
      <c r="D71" s="38" t="s">
        <v>39</v>
      </c>
      <c r="E71" s="62" t="s">
        <v>95</v>
      </c>
      <c r="F71" s="38" t="s">
        <v>122</v>
      </c>
      <c r="G71" s="20">
        <v>24</v>
      </c>
      <c r="H71" s="20">
        <v>20</v>
      </c>
      <c r="I71" s="20"/>
      <c r="J71" s="5"/>
      <c r="K71" s="21">
        <v>4500</v>
      </c>
      <c r="L71" s="21">
        <v>26775</v>
      </c>
      <c r="M71" s="21"/>
      <c r="N71" s="5">
        <f>2*11400</f>
        <v>22800</v>
      </c>
      <c r="O71" s="61">
        <f t="shared" si="2"/>
        <v>22800</v>
      </c>
      <c r="P71" s="68"/>
    </row>
    <row r="72" spans="1:16" ht="60.75" hidden="1" customHeight="1" thickBot="1" x14ac:dyDescent="0.3">
      <c r="A72" s="57">
        <v>0</v>
      </c>
      <c r="B72" s="55" t="s">
        <v>60</v>
      </c>
      <c r="C72" s="55" t="s">
        <v>69</v>
      </c>
      <c r="D72" s="55" t="s">
        <v>39</v>
      </c>
      <c r="E72" s="55"/>
      <c r="F72" s="55" t="s">
        <v>62</v>
      </c>
      <c r="G72" s="85"/>
      <c r="H72" s="85"/>
      <c r="I72" s="85"/>
      <c r="J72" s="61"/>
      <c r="K72" s="86"/>
      <c r="L72" s="86"/>
      <c r="M72" s="86"/>
      <c r="N72" s="61"/>
      <c r="O72" s="61">
        <f>SUM(M72:N72)</f>
        <v>0</v>
      </c>
    </row>
    <row r="73" spans="1:16" ht="60.75" hidden="1" customHeight="1" thickBot="1" x14ac:dyDescent="0.3">
      <c r="A73" s="57">
        <v>0</v>
      </c>
      <c r="B73" s="55" t="s">
        <v>60</v>
      </c>
      <c r="C73" s="55" t="s">
        <v>69</v>
      </c>
      <c r="D73" s="55" t="s">
        <v>39</v>
      </c>
      <c r="E73" s="55"/>
      <c r="F73" s="55" t="s">
        <v>66</v>
      </c>
      <c r="G73" s="57"/>
      <c r="H73" s="57"/>
      <c r="I73" s="57"/>
      <c r="J73" s="61"/>
      <c r="K73" s="86"/>
      <c r="L73" s="86"/>
      <c r="M73" s="86"/>
      <c r="N73" s="61"/>
      <c r="O73" s="61">
        <f t="shared" ref="O73" si="3">SUM(M73:N73)</f>
        <v>0</v>
      </c>
    </row>
    <row r="74" spans="1:16" ht="20.25" customHeight="1" thickBot="1" x14ac:dyDescent="0.3">
      <c r="A74" s="37">
        <f>SUM(A67:A73)</f>
        <v>3</v>
      </c>
      <c r="B74" s="207" t="s">
        <v>17</v>
      </c>
      <c r="C74" s="208"/>
      <c r="D74" s="208"/>
      <c r="E74" s="208"/>
      <c r="F74" s="209"/>
      <c r="G74" s="37">
        <f>SUM(G67:G71)</f>
        <v>72</v>
      </c>
      <c r="H74" s="37">
        <f>SUM(H67:H71)</f>
        <v>20</v>
      </c>
      <c r="I74" s="37">
        <f>SUM(I67:I71)</f>
        <v>0</v>
      </c>
      <c r="J74" s="24">
        <f>SUM(J67:J71)</f>
        <v>0</v>
      </c>
      <c r="K74" s="24">
        <f>SUM(K67:K73)</f>
        <v>17800</v>
      </c>
      <c r="L74" s="24">
        <f>SUM(L67:L73)</f>
        <v>86100</v>
      </c>
      <c r="M74" s="11">
        <f>SUM(M67:M71)</f>
        <v>0</v>
      </c>
      <c r="N74" s="11">
        <f>SUM(N67:N71)</f>
        <v>61500</v>
      </c>
      <c r="O74" s="11">
        <f>SUM(O67:O71)</f>
        <v>61500</v>
      </c>
    </row>
    <row r="75" spans="1:16" ht="15.75" thickBot="1" x14ac:dyDescent="0.3">
      <c r="A75" s="218" t="s">
        <v>18</v>
      </c>
      <c r="B75" s="219"/>
      <c r="C75" s="219"/>
      <c r="D75" s="219"/>
      <c r="E75" s="219"/>
      <c r="F75" s="219"/>
      <c r="G75" s="223"/>
      <c r="H75" s="53"/>
      <c r="I75" s="53"/>
      <c r="J75" s="52"/>
      <c r="K75" s="52"/>
      <c r="L75" s="52"/>
      <c r="M75" s="11">
        <v>0</v>
      </c>
      <c r="N75" s="11">
        <f>-0.1*N74</f>
        <v>-6150</v>
      </c>
      <c r="O75" s="12">
        <f>SUM(N75:N75)</f>
        <v>-6150</v>
      </c>
      <c r="P75" s="68" t="s">
        <v>20</v>
      </c>
    </row>
    <row r="76" spans="1:16" ht="15.75" thickBot="1" x14ac:dyDescent="0.3">
      <c r="A76" s="207" t="s">
        <v>21</v>
      </c>
      <c r="B76" s="208"/>
      <c r="C76" s="208"/>
      <c r="D76" s="208"/>
      <c r="E76" s="208"/>
      <c r="F76" s="208"/>
      <c r="G76" s="209"/>
      <c r="H76" s="54"/>
      <c r="I76" s="54"/>
      <c r="J76" s="52"/>
      <c r="K76" s="52"/>
      <c r="L76" s="52"/>
      <c r="M76" s="11">
        <f>SUM(M74:M75)</f>
        <v>0</v>
      </c>
      <c r="N76" s="11">
        <f>SUM(N74:N75)</f>
        <v>55350</v>
      </c>
      <c r="O76" s="11">
        <f>SUM(O74:O75)</f>
        <v>55350</v>
      </c>
    </row>
    <row r="77" spans="1:16" x14ac:dyDescent="0.25">
      <c r="A77" s="39"/>
      <c r="B77" s="39"/>
      <c r="C77" s="39"/>
      <c r="D77" s="39"/>
      <c r="E77" s="39"/>
      <c r="F77" s="39"/>
      <c r="G77" s="39"/>
      <c r="H77" s="40"/>
      <c r="I77" s="40"/>
      <c r="J77" s="41"/>
      <c r="K77" s="41"/>
      <c r="L77" s="41"/>
      <c r="M77" s="41"/>
      <c r="N77" s="41"/>
      <c r="O77" s="42"/>
    </row>
    <row r="78" spans="1:16" x14ac:dyDescent="0.25">
      <c r="A78" s="27"/>
      <c r="B78" s="27"/>
      <c r="C78" s="27"/>
      <c r="D78" s="27"/>
      <c r="E78" s="27"/>
      <c r="F78" s="27"/>
      <c r="G78" s="27"/>
      <c r="H78" s="17"/>
      <c r="I78" s="17"/>
      <c r="J78" s="28"/>
      <c r="K78" s="28"/>
      <c r="L78" s="28"/>
      <c r="M78" s="28"/>
      <c r="N78" s="28"/>
      <c r="O78" s="29"/>
    </row>
    <row r="79" spans="1:16" ht="15.75" thickBot="1" x14ac:dyDescent="0.3">
      <c r="A79" s="251" t="s">
        <v>53</v>
      </c>
      <c r="B79" s="251"/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31"/>
      <c r="O79" s="31"/>
    </row>
    <row r="80" spans="1:16" ht="30" customHeight="1" thickBot="1" x14ac:dyDescent="0.3">
      <c r="A80" s="232" t="s">
        <v>7</v>
      </c>
      <c r="B80" s="221" t="s">
        <v>8</v>
      </c>
      <c r="C80" s="222"/>
      <c r="D80" s="204" t="s">
        <v>9</v>
      </c>
      <c r="E80" s="204" t="s">
        <v>10</v>
      </c>
      <c r="F80" s="204" t="s">
        <v>11</v>
      </c>
      <c r="G80" s="204" t="s">
        <v>51</v>
      </c>
      <c r="H80" s="221" t="s">
        <v>33</v>
      </c>
      <c r="I80" s="222"/>
      <c r="J80" s="210" t="s">
        <v>130</v>
      </c>
      <c r="K80" s="78"/>
      <c r="L80" s="78"/>
      <c r="M80" s="204" t="s">
        <v>12</v>
      </c>
      <c r="N80" s="204" t="s">
        <v>36</v>
      </c>
      <c r="O80" s="228" t="s">
        <v>52</v>
      </c>
    </row>
    <row r="81" spans="1:19" ht="26.25" customHeight="1" thickBot="1" x14ac:dyDescent="0.3">
      <c r="A81" s="233"/>
      <c r="B81" s="234"/>
      <c r="C81" s="235"/>
      <c r="D81" s="205"/>
      <c r="E81" s="205"/>
      <c r="F81" s="205"/>
      <c r="G81" s="206"/>
      <c r="H81" s="204" t="s">
        <v>34</v>
      </c>
      <c r="I81" s="204" t="s">
        <v>35</v>
      </c>
      <c r="J81" s="212"/>
      <c r="K81" s="80"/>
      <c r="L81" s="80"/>
      <c r="M81" s="220"/>
      <c r="N81" s="205"/>
      <c r="O81" s="229"/>
    </row>
    <row r="82" spans="1:19" ht="30.75" customHeight="1" thickBot="1" x14ac:dyDescent="0.3">
      <c r="A82" s="233"/>
      <c r="B82" s="78" t="s">
        <v>15</v>
      </c>
      <c r="C82" s="77" t="s">
        <v>16</v>
      </c>
      <c r="D82" s="205"/>
      <c r="E82" s="205"/>
      <c r="F82" s="205"/>
      <c r="G82" s="236"/>
      <c r="H82" s="224"/>
      <c r="I82" s="224"/>
      <c r="J82" s="212"/>
      <c r="K82" s="79" t="s">
        <v>56</v>
      </c>
      <c r="L82" s="79" t="s">
        <v>58</v>
      </c>
      <c r="M82" s="220"/>
      <c r="N82" s="224"/>
      <c r="O82" s="230"/>
    </row>
    <row r="83" spans="1:19" ht="52.5" customHeight="1" thickBot="1" x14ac:dyDescent="0.3">
      <c r="A83" s="18">
        <v>1</v>
      </c>
      <c r="B83" s="117" t="s">
        <v>115</v>
      </c>
      <c r="C83" s="118" t="s">
        <v>129</v>
      </c>
      <c r="D83" s="117" t="s">
        <v>59</v>
      </c>
      <c r="E83" s="62" t="s">
        <v>95</v>
      </c>
      <c r="F83" s="117" t="s">
        <v>136</v>
      </c>
      <c r="G83" s="117">
        <v>16</v>
      </c>
      <c r="H83" s="57">
        <v>25</v>
      </c>
      <c r="I83" s="57">
        <v>5</v>
      </c>
      <c r="J83" s="61"/>
      <c r="K83" s="121">
        <v>5800</v>
      </c>
      <c r="L83" s="121">
        <v>7000</v>
      </c>
      <c r="M83" s="121">
        <v>30000</v>
      </c>
      <c r="N83" s="122">
        <v>9600</v>
      </c>
      <c r="O83" s="61">
        <f>SUM(M83:N83)</f>
        <v>39600</v>
      </c>
      <c r="R83" s="130"/>
    </row>
    <row r="84" spans="1:19" ht="16.5" hidden="1" thickBot="1" x14ac:dyDescent="0.3">
      <c r="A84" s="18"/>
      <c r="B84" s="117"/>
      <c r="C84" s="118"/>
      <c r="D84" s="117"/>
      <c r="E84" s="62"/>
      <c r="F84" s="117"/>
      <c r="G84" s="117"/>
      <c r="H84" s="57"/>
      <c r="I84" s="57"/>
      <c r="J84" s="61"/>
      <c r="K84" s="121"/>
      <c r="L84" s="121"/>
      <c r="M84" s="121"/>
      <c r="N84" s="122"/>
      <c r="O84" s="61"/>
      <c r="R84" s="130"/>
    </row>
    <row r="85" spans="1:19" ht="16.5" hidden="1" thickBot="1" x14ac:dyDescent="0.3">
      <c r="A85" s="82"/>
      <c r="B85" s="117"/>
      <c r="C85" s="118"/>
      <c r="D85" s="117" t="s">
        <v>59</v>
      </c>
      <c r="E85" s="119" t="s">
        <v>95</v>
      </c>
      <c r="F85" s="117"/>
      <c r="G85" s="117"/>
      <c r="H85" s="117"/>
      <c r="I85" s="117"/>
      <c r="J85" s="120"/>
      <c r="K85" s="121"/>
      <c r="L85" s="121"/>
      <c r="M85" s="121"/>
      <c r="N85" s="122"/>
      <c r="O85" s="5">
        <f>SUM(M85:N85)</f>
        <v>0</v>
      </c>
    </row>
    <row r="86" spans="1:19" ht="16.5" hidden="1" thickBot="1" x14ac:dyDescent="0.3">
      <c r="A86" s="18"/>
      <c r="B86" s="117"/>
      <c r="C86" s="118"/>
      <c r="D86" s="117" t="s">
        <v>59</v>
      </c>
      <c r="E86" s="119" t="s">
        <v>95</v>
      </c>
      <c r="F86" s="117"/>
      <c r="G86" s="117"/>
      <c r="H86" s="117"/>
      <c r="I86" s="117"/>
      <c r="J86" s="120"/>
      <c r="K86" s="121"/>
      <c r="L86" s="121"/>
      <c r="M86" s="121"/>
      <c r="N86" s="122"/>
      <c r="O86" s="5">
        <f t="shared" ref="O86" si="4">SUM(M86:N86)</f>
        <v>0</v>
      </c>
    </row>
    <row r="87" spans="1:19" ht="22.5" customHeight="1" thickBot="1" x14ac:dyDescent="0.3">
      <c r="A87" s="139">
        <f>SUM(A83:A86)</f>
        <v>1</v>
      </c>
      <c r="B87" s="207" t="s">
        <v>17</v>
      </c>
      <c r="C87" s="208"/>
      <c r="D87" s="208"/>
      <c r="E87" s="208"/>
      <c r="F87" s="209"/>
      <c r="G87" s="37">
        <f t="shared" ref="G87:O87" si="5">SUM(G83:G86)</f>
        <v>16</v>
      </c>
      <c r="H87" s="37">
        <f t="shared" si="5"/>
        <v>25</v>
      </c>
      <c r="I87" s="37">
        <f t="shared" si="5"/>
        <v>5</v>
      </c>
      <c r="J87" s="24">
        <f t="shared" si="5"/>
        <v>0</v>
      </c>
      <c r="K87" s="24">
        <f t="shared" si="5"/>
        <v>5800</v>
      </c>
      <c r="L87" s="24">
        <f t="shared" si="5"/>
        <v>7000</v>
      </c>
      <c r="M87" s="24">
        <f t="shared" si="5"/>
        <v>30000</v>
      </c>
      <c r="N87" s="24">
        <f t="shared" si="5"/>
        <v>9600</v>
      </c>
      <c r="O87" s="24">
        <f t="shared" si="5"/>
        <v>39600</v>
      </c>
    </row>
    <row r="88" spans="1:19" ht="20.25" customHeight="1" thickBot="1" x14ac:dyDescent="0.3">
      <c r="A88" s="218" t="s">
        <v>18</v>
      </c>
      <c r="B88" s="219"/>
      <c r="C88" s="219"/>
      <c r="D88" s="219"/>
      <c r="E88" s="219"/>
      <c r="F88" s="219"/>
      <c r="G88" s="223"/>
      <c r="H88" s="25"/>
      <c r="I88" s="25"/>
      <c r="J88" s="11"/>
      <c r="K88" s="11"/>
      <c r="L88" s="11"/>
      <c r="M88" s="11">
        <v>0</v>
      </c>
      <c r="N88" s="11">
        <f>-0.1*N87</f>
        <v>-960</v>
      </c>
      <c r="O88" s="12">
        <f>SUM(N88:N88)</f>
        <v>-960</v>
      </c>
    </row>
    <row r="89" spans="1:19" ht="15.75" thickBot="1" x14ac:dyDescent="0.3">
      <c r="A89" s="207" t="s">
        <v>21</v>
      </c>
      <c r="B89" s="208"/>
      <c r="C89" s="208"/>
      <c r="D89" s="208"/>
      <c r="E89" s="208"/>
      <c r="F89" s="208"/>
      <c r="G89" s="209"/>
      <c r="H89" s="26"/>
      <c r="I89" s="26"/>
      <c r="J89" s="11"/>
      <c r="K89" s="11"/>
      <c r="L89" s="11"/>
      <c r="M89" s="11">
        <f>SUM(M87:M88)</f>
        <v>30000</v>
      </c>
      <c r="N89" s="11">
        <f>SUM(N87:N88)</f>
        <v>8640</v>
      </c>
      <c r="O89" s="11">
        <f>SUM(O87:O88)</f>
        <v>38640</v>
      </c>
    </row>
    <row r="90" spans="1:19" x14ac:dyDescent="0.25">
      <c r="A90" s="27"/>
      <c r="B90" s="27"/>
      <c r="C90" s="27"/>
      <c r="D90" s="27"/>
      <c r="E90" s="27"/>
      <c r="F90" s="27"/>
      <c r="G90" s="27"/>
      <c r="H90" s="17"/>
      <c r="I90" s="17"/>
      <c r="J90" s="28"/>
      <c r="K90" s="28"/>
      <c r="L90" s="28"/>
      <c r="M90" s="28"/>
      <c r="N90" s="28"/>
      <c r="O90" s="29"/>
    </row>
    <row r="91" spans="1:19" x14ac:dyDescent="0.25">
      <c r="A91" s="27"/>
      <c r="B91" s="27"/>
      <c r="C91" s="27"/>
      <c r="D91" s="27"/>
      <c r="E91" s="27"/>
      <c r="F91" s="27"/>
      <c r="G91" s="27"/>
      <c r="H91" s="17"/>
      <c r="I91" s="17"/>
      <c r="J91" s="28"/>
      <c r="K91" s="28"/>
      <c r="L91" s="28"/>
      <c r="M91" s="28"/>
      <c r="N91" s="28" t="s">
        <v>20</v>
      </c>
      <c r="O91" s="29"/>
    </row>
    <row r="92" spans="1:19" ht="30.75" customHeight="1" thickBot="1" x14ac:dyDescent="0.3">
      <c r="A92" s="27"/>
      <c r="B92" s="27"/>
      <c r="C92" s="27"/>
      <c r="D92" s="27"/>
      <c r="E92" s="27"/>
      <c r="F92" s="27"/>
      <c r="G92" s="27"/>
      <c r="H92" s="17"/>
      <c r="I92" s="17"/>
      <c r="J92" s="28"/>
      <c r="K92" s="28"/>
      <c r="L92" s="28"/>
      <c r="M92" s="28"/>
      <c r="N92" s="28"/>
      <c r="O92" s="29"/>
      <c r="S92" t="s">
        <v>92</v>
      </c>
    </row>
    <row r="93" spans="1:19" ht="24.75" customHeight="1" thickBot="1" x14ac:dyDescent="0.3">
      <c r="A93" s="232" t="s">
        <v>24</v>
      </c>
      <c r="B93" s="232"/>
      <c r="C93" s="232"/>
      <c r="D93" s="232" t="s">
        <v>103</v>
      </c>
      <c r="E93" s="232"/>
      <c r="F93" s="232" t="s">
        <v>97</v>
      </c>
      <c r="G93" s="232"/>
      <c r="H93" s="17"/>
      <c r="I93" s="17"/>
      <c r="J93" s="225" t="s">
        <v>107</v>
      </c>
      <c r="K93" s="226"/>
      <c r="L93" s="226"/>
      <c r="M93" s="226"/>
      <c r="N93" s="226"/>
      <c r="O93" s="227"/>
    </row>
    <row r="94" spans="1:19" ht="39.75" customHeight="1" thickBot="1" x14ac:dyDescent="0.3">
      <c r="A94" s="249" t="s">
        <v>49</v>
      </c>
      <c r="B94" s="249"/>
      <c r="C94" s="249"/>
      <c r="D94" s="256">
        <v>18000000</v>
      </c>
      <c r="E94" s="257"/>
      <c r="F94" s="240">
        <f>O89+O76+O59+O47</f>
        <v>238730</v>
      </c>
      <c r="G94" s="240"/>
      <c r="H94" s="17"/>
      <c r="I94" s="17"/>
      <c r="J94" s="92" t="s">
        <v>85</v>
      </c>
      <c r="K94" s="146" t="s">
        <v>133</v>
      </c>
      <c r="L94" s="146" t="s">
        <v>86</v>
      </c>
      <c r="M94" s="146" t="s">
        <v>132</v>
      </c>
      <c r="N94" s="148" t="s">
        <v>87</v>
      </c>
      <c r="O94" s="149" t="s">
        <v>21</v>
      </c>
    </row>
    <row r="95" spans="1:19" ht="20.100000000000001" customHeight="1" thickBot="1" x14ac:dyDescent="0.3">
      <c r="A95" s="249" t="s">
        <v>25</v>
      </c>
      <c r="B95" s="249"/>
      <c r="C95" s="249"/>
      <c r="D95" s="243"/>
      <c r="E95" s="243"/>
      <c r="F95" s="240">
        <f>A83</f>
        <v>1</v>
      </c>
      <c r="G95" s="203"/>
      <c r="H95" s="17"/>
      <c r="I95" s="17"/>
      <c r="J95" s="140" t="s">
        <v>57</v>
      </c>
      <c r="K95" s="93">
        <f>L45</f>
        <v>12650</v>
      </c>
      <c r="L95" s="93">
        <f>L87</f>
        <v>7000</v>
      </c>
      <c r="M95" s="93">
        <f>L74</f>
        <v>86100</v>
      </c>
      <c r="N95" s="94">
        <f>L57</f>
        <v>21758</v>
      </c>
      <c r="O95" s="95">
        <f>SUM(K95:N95)</f>
        <v>127508</v>
      </c>
    </row>
    <row r="96" spans="1:19" ht="20.100000000000001" customHeight="1" thickBot="1" x14ac:dyDescent="0.3">
      <c r="A96" s="244" t="s">
        <v>26</v>
      </c>
      <c r="B96" s="245"/>
      <c r="C96" s="246"/>
      <c r="D96" s="247"/>
      <c r="E96" s="248"/>
      <c r="F96" s="247">
        <f>A87+A74+A57+A45</f>
        <v>8</v>
      </c>
      <c r="G96" s="248"/>
      <c r="H96" s="17"/>
      <c r="I96" s="17"/>
      <c r="J96" s="141" t="s">
        <v>56</v>
      </c>
      <c r="K96" s="96">
        <f>K45</f>
        <v>4200</v>
      </c>
      <c r="L96" s="93">
        <f>K87</f>
        <v>5800</v>
      </c>
      <c r="M96" s="96">
        <f>K74</f>
        <v>17800</v>
      </c>
      <c r="N96" s="97">
        <f>K57</f>
        <v>3000</v>
      </c>
      <c r="O96" s="98">
        <f t="shared" ref="O96:O98" si="6">SUM(K96:N96)</f>
        <v>30800</v>
      </c>
    </row>
    <row r="97" spans="1:15" ht="20.100000000000001" customHeight="1" thickBot="1" x14ac:dyDescent="0.3">
      <c r="A97" s="249" t="s">
        <v>27</v>
      </c>
      <c r="B97" s="249"/>
      <c r="C97" s="249"/>
      <c r="D97" s="250"/>
      <c r="E97" s="250"/>
      <c r="F97" s="243">
        <f>H87+I87+H74+I74+H57+I57+H45+I45</f>
        <v>66</v>
      </c>
      <c r="G97" s="243"/>
      <c r="H97" s="17"/>
      <c r="I97" s="17"/>
      <c r="J97" s="142" t="s">
        <v>88</v>
      </c>
      <c r="K97" s="99">
        <f>O47</f>
        <v>100160</v>
      </c>
      <c r="L97" s="99">
        <f>O89</f>
        <v>38640</v>
      </c>
      <c r="M97" s="99">
        <f>O76</f>
        <v>55350</v>
      </c>
      <c r="N97" s="100">
        <f>O59</f>
        <v>44580</v>
      </c>
      <c r="O97" s="101">
        <f>SUM(K97:N97)</f>
        <v>238730</v>
      </c>
    </row>
    <row r="98" spans="1:15" ht="20.100000000000001" customHeight="1" thickBot="1" x14ac:dyDescent="0.3">
      <c r="A98" s="249" t="s">
        <v>38</v>
      </c>
      <c r="B98" s="249"/>
      <c r="C98" s="249"/>
      <c r="D98" s="250"/>
      <c r="E98" s="250"/>
      <c r="F98" s="250">
        <f>G87+G74+G57+G45</f>
        <v>136</v>
      </c>
      <c r="G98" s="250"/>
      <c r="H98" s="17"/>
      <c r="I98" s="17"/>
      <c r="J98" s="143" t="s">
        <v>21</v>
      </c>
      <c r="K98" s="102">
        <f>SUM(K95:K97)</f>
        <v>117010</v>
      </c>
      <c r="L98" s="102">
        <f t="shared" ref="L98:N98" si="7">SUM(L95:L97)</f>
        <v>51440</v>
      </c>
      <c r="M98" s="102">
        <f t="shared" si="7"/>
        <v>159250</v>
      </c>
      <c r="N98" s="103">
        <f t="shared" si="7"/>
        <v>69338</v>
      </c>
      <c r="O98" s="104">
        <f t="shared" si="6"/>
        <v>397038</v>
      </c>
    </row>
    <row r="99" spans="1:15" ht="20.100000000000001" customHeight="1" thickBot="1" x14ac:dyDescent="0.3">
      <c r="A99" s="238" t="s">
        <v>28</v>
      </c>
      <c r="B99" s="238"/>
      <c r="C99" s="238"/>
      <c r="D99" s="239"/>
      <c r="E99" s="239"/>
      <c r="F99" s="239">
        <f>M89+M76+M59+M47</f>
        <v>113000</v>
      </c>
      <c r="G99" s="239"/>
      <c r="H99" s="30" t="s">
        <v>20</v>
      </c>
      <c r="I99" s="17"/>
    </row>
    <row r="100" spans="1:15" ht="20.100000000000001" customHeight="1" thickBot="1" x14ac:dyDescent="0.3">
      <c r="A100" s="238" t="s">
        <v>29</v>
      </c>
      <c r="B100" s="238"/>
      <c r="C100" s="238"/>
      <c r="D100" s="239"/>
      <c r="E100" s="239"/>
      <c r="F100" s="239">
        <f>N87+N74+N57+N45</f>
        <v>139700</v>
      </c>
      <c r="G100" s="239"/>
      <c r="H100" s="17"/>
      <c r="I100" s="17"/>
      <c r="J100" s="258" t="s">
        <v>108</v>
      </c>
      <c r="K100" s="259"/>
      <c r="L100" s="259"/>
      <c r="M100" s="259"/>
      <c r="N100" s="259"/>
      <c r="O100" s="260"/>
    </row>
    <row r="101" spans="1:15" ht="36.75" customHeight="1" thickBot="1" x14ac:dyDescent="0.3">
      <c r="A101" s="238" t="s">
        <v>30</v>
      </c>
      <c r="B101" s="238"/>
      <c r="C101" s="238"/>
      <c r="D101" s="239"/>
      <c r="E101" s="239"/>
      <c r="F101" s="239">
        <f>N88+N75+N58+N46</f>
        <v>-13970</v>
      </c>
      <c r="G101" s="239"/>
      <c r="H101" s="30" t="s">
        <v>20</v>
      </c>
      <c r="I101" s="17"/>
      <c r="J101" s="169" t="s">
        <v>85</v>
      </c>
      <c r="K101" s="146" t="s">
        <v>133</v>
      </c>
      <c r="L101" s="146" t="s">
        <v>86</v>
      </c>
      <c r="M101" s="146" t="s">
        <v>132</v>
      </c>
      <c r="N101" s="148" t="s">
        <v>87</v>
      </c>
      <c r="O101" s="149" t="s">
        <v>21</v>
      </c>
    </row>
    <row r="102" spans="1:15" ht="19.5" customHeight="1" thickBot="1" x14ac:dyDescent="0.3">
      <c r="A102" s="241" t="s">
        <v>55</v>
      </c>
      <c r="B102" s="241"/>
      <c r="C102" s="241"/>
      <c r="D102" s="242">
        <f>+D99+D100+D101</f>
        <v>0</v>
      </c>
      <c r="E102" s="242"/>
      <c r="F102" s="242">
        <f>F99+F100+F101</f>
        <v>238730</v>
      </c>
      <c r="G102" s="242"/>
      <c r="H102" s="30" t="s">
        <v>20</v>
      </c>
      <c r="I102" s="30" t="s">
        <v>20</v>
      </c>
      <c r="J102" s="144" t="s">
        <v>25</v>
      </c>
      <c r="K102" s="105">
        <v>0</v>
      </c>
      <c r="L102" s="106">
        <v>1</v>
      </c>
      <c r="M102" s="106">
        <v>1</v>
      </c>
      <c r="N102" s="107">
        <v>0</v>
      </c>
      <c r="O102" s="108">
        <f t="shared" ref="O102:O107" si="8">SUM(K102:N102)</f>
        <v>2</v>
      </c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45" t="s">
        <v>89</v>
      </c>
      <c r="K103" s="109">
        <f>A45</f>
        <v>2</v>
      </c>
      <c r="L103" s="106">
        <f>A87</f>
        <v>1</v>
      </c>
      <c r="M103" s="110">
        <f>A74</f>
        <v>3</v>
      </c>
      <c r="N103" s="111">
        <f>A57</f>
        <v>2</v>
      </c>
      <c r="O103" s="108">
        <f t="shared" si="8"/>
        <v>8</v>
      </c>
    </row>
    <row r="104" spans="1:15" x14ac:dyDescent="0.25">
      <c r="A104" s="1"/>
      <c r="B104" s="1"/>
      <c r="C104" s="1"/>
      <c r="D104" s="1"/>
      <c r="E104" s="1"/>
      <c r="F104" s="138"/>
      <c r="G104" s="1"/>
      <c r="H104" s="1"/>
      <c r="I104" s="1"/>
      <c r="J104" s="142" t="s">
        <v>90</v>
      </c>
      <c r="K104" s="109">
        <f>H45+I45</f>
        <v>16</v>
      </c>
      <c r="L104" s="106">
        <f>H87+I87</f>
        <v>30</v>
      </c>
      <c r="M104" s="110">
        <f>H74+I74</f>
        <v>20</v>
      </c>
      <c r="N104" s="111">
        <f>H57+I57</f>
        <v>0</v>
      </c>
      <c r="O104" s="108">
        <f t="shared" si="8"/>
        <v>66</v>
      </c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42" t="s">
        <v>91</v>
      </c>
      <c r="K105" s="109">
        <f>G45</f>
        <v>16</v>
      </c>
      <c r="L105" s="106">
        <f>G87</f>
        <v>16</v>
      </c>
      <c r="M105" s="110">
        <f>G74</f>
        <v>72</v>
      </c>
      <c r="N105" s="111">
        <f>G57</f>
        <v>32</v>
      </c>
      <c r="O105" s="108">
        <f t="shared" si="8"/>
        <v>136</v>
      </c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42" t="s">
        <v>139</v>
      </c>
      <c r="K106" s="112">
        <f>M45</f>
        <v>80000</v>
      </c>
      <c r="L106" s="106">
        <f>M89</f>
        <v>30000</v>
      </c>
      <c r="M106" s="110">
        <f>M74</f>
        <v>0</v>
      </c>
      <c r="N106" s="97">
        <f>M57</f>
        <v>3000</v>
      </c>
      <c r="O106" s="108">
        <f>SUM(K106:N106)</f>
        <v>113000</v>
      </c>
    </row>
    <row r="107" spans="1:15" ht="28.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42" t="s">
        <v>138</v>
      </c>
      <c r="K107" s="113">
        <f>N47</f>
        <v>20160</v>
      </c>
      <c r="L107" s="99">
        <f>N89</f>
        <v>8640</v>
      </c>
      <c r="M107" s="99">
        <f>N76</f>
        <v>55350</v>
      </c>
      <c r="N107" s="100">
        <f>N59</f>
        <v>41580</v>
      </c>
      <c r="O107" s="108">
        <f t="shared" si="8"/>
        <v>125730</v>
      </c>
    </row>
    <row r="108" spans="1:15" ht="15.75" thickBo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43" t="s">
        <v>21</v>
      </c>
      <c r="K108" s="114">
        <f>K106+K107</f>
        <v>100160</v>
      </c>
      <c r="L108" s="102">
        <f>L106+L107</f>
        <v>38640</v>
      </c>
      <c r="M108" s="102">
        <f>M106+M107</f>
        <v>55350</v>
      </c>
      <c r="N108" s="102">
        <f>N106+N107</f>
        <v>44580</v>
      </c>
      <c r="O108" s="102">
        <f>O106+O107</f>
        <v>238730</v>
      </c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</sheetData>
  <mergeCells count="112">
    <mergeCell ref="A20:O20"/>
    <mergeCell ref="A23:O23"/>
    <mergeCell ref="A25:O25"/>
    <mergeCell ref="A1:O1"/>
    <mergeCell ref="A3:O3"/>
    <mergeCell ref="A4:O4"/>
    <mergeCell ref="A6:O6"/>
    <mergeCell ref="A8:N9"/>
    <mergeCell ref="I52:I53"/>
    <mergeCell ref="A11:N11"/>
    <mergeCell ref="A13:N13"/>
    <mergeCell ref="A14:C14"/>
    <mergeCell ref="A17:O17"/>
    <mergeCell ref="A18:F18"/>
    <mergeCell ref="A46:G46"/>
    <mergeCell ref="A47:G47"/>
    <mergeCell ref="A30:O30"/>
    <mergeCell ref="A32:O32"/>
    <mergeCell ref="A33:A35"/>
    <mergeCell ref="B33:C34"/>
    <mergeCell ref="D33:D35"/>
    <mergeCell ref="H33:I33"/>
    <mergeCell ref="J33:J35"/>
    <mergeCell ref="A63:M63"/>
    <mergeCell ref="M33:M35"/>
    <mergeCell ref="N33:N35"/>
    <mergeCell ref="O33:O35"/>
    <mergeCell ref="A50:M50"/>
    <mergeCell ref="A51:A53"/>
    <mergeCell ref="B51:C52"/>
    <mergeCell ref="D51:D53"/>
    <mergeCell ref="E51:E53"/>
    <mergeCell ref="F51:F53"/>
    <mergeCell ref="G51:G53"/>
    <mergeCell ref="H51:I51"/>
    <mergeCell ref="J51:J53"/>
    <mergeCell ref="M51:M53"/>
    <mergeCell ref="N51:N53"/>
    <mergeCell ref="O51:O53"/>
    <mergeCell ref="H52:H53"/>
    <mergeCell ref="E33:E35"/>
    <mergeCell ref="F33:F35"/>
    <mergeCell ref="G33:G35"/>
    <mergeCell ref="B57:F57"/>
    <mergeCell ref="A58:G58"/>
    <mergeCell ref="A59:G59"/>
    <mergeCell ref="B45:F45"/>
    <mergeCell ref="O64:O66"/>
    <mergeCell ref="H65:H66"/>
    <mergeCell ref="I65:I66"/>
    <mergeCell ref="B74:F74"/>
    <mergeCell ref="A75:G75"/>
    <mergeCell ref="G64:G66"/>
    <mergeCell ref="H64:I64"/>
    <mergeCell ref="J64:J66"/>
    <mergeCell ref="M64:M66"/>
    <mergeCell ref="N64:N66"/>
    <mergeCell ref="A64:A66"/>
    <mergeCell ref="B64:C65"/>
    <mergeCell ref="D64:D66"/>
    <mergeCell ref="E64:E66"/>
    <mergeCell ref="F64:F66"/>
    <mergeCell ref="N80:N82"/>
    <mergeCell ref="O80:O82"/>
    <mergeCell ref="H81:H82"/>
    <mergeCell ref="I81:I82"/>
    <mergeCell ref="B87:F87"/>
    <mergeCell ref="A76:G76"/>
    <mergeCell ref="A79:M79"/>
    <mergeCell ref="A80:A82"/>
    <mergeCell ref="B80:C81"/>
    <mergeCell ref="D80:D82"/>
    <mergeCell ref="E80:E82"/>
    <mergeCell ref="F80:F82"/>
    <mergeCell ref="G80:G82"/>
    <mergeCell ref="H80:I80"/>
    <mergeCell ref="J80:J82"/>
    <mergeCell ref="M80:M82"/>
    <mergeCell ref="D94:E94"/>
    <mergeCell ref="F94:G94"/>
    <mergeCell ref="A95:C95"/>
    <mergeCell ref="D95:E95"/>
    <mergeCell ref="F95:G95"/>
    <mergeCell ref="A88:G88"/>
    <mergeCell ref="A89:G89"/>
    <mergeCell ref="A93:C93"/>
    <mergeCell ref="D93:E93"/>
    <mergeCell ref="F93:G93"/>
    <mergeCell ref="J93:O93"/>
    <mergeCell ref="J100:O100"/>
    <mergeCell ref="A102:C102"/>
    <mergeCell ref="D102:E102"/>
    <mergeCell ref="F102:G102"/>
    <mergeCell ref="A100:C100"/>
    <mergeCell ref="D100:E100"/>
    <mergeCell ref="F100:G100"/>
    <mergeCell ref="A101:C101"/>
    <mergeCell ref="D101:E101"/>
    <mergeCell ref="F101:G101"/>
    <mergeCell ref="A98:C98"/>
    <mergeCell ref="D98:E98"/>
    <mergeCell ref="F98:G98"/>
    <mergeCell ref="A99:C99"/>
    <mergeCell ref="D99:E99"/>
    <mergeCell ref="F99:G99"/>
    <mergeCell ref="A96:C96"/>
    <mergeCell ref="D96:E96"/>
    <mergeCell ref="F96:G96"/>
    <mergeCell ref="A97:C97"/>
    <mergeCell ref="D97:E97"/>
    <mergeCell ref="F97:G97"/>
    <mergeCell ref="A94:C94"/>
  </mergeCells>
  <phoneticPr fontId="16" type="noConversion"/>
  <conditionalFormatting sqref="K95:N97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{007069B7-D67D-4E48-B99C-E2D4FF880F61}</x14:id>
        </ext>
      </extLst>
    </cfRule>
  </conditionalFormatting>
  <conditionalFormatting sqref="K102:N107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{25A3D4DC-C75B-4DFF-BB39-0383493B4039}</x14:id>
        </ext>
      </extLst>
    </cfRule>
  </conditionalFormatting>
  <conditionalFormatting sqref="K108:O10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55" orientation="landscape" r:id="rId1"/>
  <rowBreaks count="2" manualBreakCount="2">
    <brk id="49" max="14" man="1"/>
    <brk id="78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7069B7-D67D-4E48-B99C-E2D4FF880F6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K95:N97</xm:sqref>
        </x14:conditionalFormatting>
        <x14:conditionalFormatting xmlns:xm="http://schemas.microsoft.com/office/excel/2006/main">
          <x14:cfRule type="dataBar" id="{25A3D4DC-C75B-4DFF-BB39-0383493B40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K102:N107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74"/>
  <sheetViews>
    <sheetView topLeftCell="A46" zoomScale="80" zoomScaleNormal="80" workbookViewId="0">
      <selection activeCell="L108" sqref="L108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0" width="19.42578125" customWidth="1"/>
    <col min="11" max="11" width="15.5703125" customWidth="1"/>
    <col min="12" max="12" width="17.28515625" customWidth="1"/>
    <col min="13" max="13" width="14.7109375" customWidth="1"/>
    <col min="14" max="14" width="17.7109375" customWidth="1"/>
    <col min="15" max="15" width="13.140625" customWidth="1"/>
  </cols>
  <sheetData>
    <row r="1" spans="1:15" ht="18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65" t="s">
        <v>1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.75" customHeight="1" x14ac:dyDescent="0.25">
      <c r="A4" s="265" t="s">
        <v>101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66" t="s">
        <v>46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302" t="s">
        <v>47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5"/>
    </row>
    <row r="9" spans="1:15" ht="18" customHeight="1" x14ac:dyDescent="0.25">
      <c r="A9" s="302"/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68" t="s">
        <v>112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267" t="s">
        <v>44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4"/>
    </row>
    <row r="14" spans="1:15" ht="15.75" customHeight="1" x14ac:dyDescent="0.25">
      <c r="A14" s="270" t="s">
        <v>45</v>
      </c>
      <c r="B14" s="270"/>
      <c r="C14" s="2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99" t="s">
        <v>42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</row>
    <row r="18" spans="1:15" x14ac:dyDescent="0.25">
      <c r="A18" s="199" t="s">
        <v>41</v>
      </c>
      <c r="B18" s="199"/>
      <c r="C18" s="199"/>
      <c r="D18" s="199"/>
      <c r="E18" s="199"/>
      <c r="F18" s="199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99" t="s">
        <v>50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99" t="s">
        <v>43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99" t="s">
        <v>4</v>
      </c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271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263" t="s">
        <v>6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</row>
    <row r="33" spans="1:16" ht="27" customHeight="1" thickBot="1" x14ac:dyDescent="0.3">
      <c r="A33" s="253" t="s">
        <v>7</v>
      </c>
      <c r="B33" s="214" t="s">
        <v>8</v>
      </c>
      <c r="C33" s="215"/>
      <c r="D33" s="210" t="s">
        <v>9</v>
      </c>
      <c r="E33" s="210" t="s">
        <v>10</v>
      </c>
      <c r="F33" s="210" t="s">
        <v>11</v>
      </c>
      <c r="G33" s="210" t="s">
        <v>37</v>
      </c>
      <c r="H33" s="214" t="s">
        <v>33</v>
      </c>
      <c r="I33" s="215"/>
      <c r="J33" s="210" t="s">
        <v>130</v>
      </c>
      <c r="K33" s="71"/>
      <c r="L33" s="71"/>
      <c r="M33" s="210" t="s">
        <v>12</v>
      </c>
      <c r="N33" s="210" t="s">
        <v>36</v>
      </c>
      <c r="O33" s="272" t="s">
        <v>13</v>
      </c>
    </row>
    <row r="34" spans="1:16" ht="0.75" customHeight="1" thickBot="1" x14ac:dyDescent="0.3">
      <c r="A34" s="254"/>
      <c r="B34" s="216"/>
      <c r="C34" s="217"/>
      <c r="D34" s="211"/>
      <c r="E34" s="211"/>
      <c r="F34" s="211"/>
      <c r="G34" s="275"/>
      <c r="H34" s="73" t="s">
        <v>14</v>
      </c>
      <c r="I34" s="74"/>
      <c r="J34" s="212"/>
      <c r="K34" s="75"/>
      <c r="L34" s="75"/>
      <c r="M34" s="212"/>
      <c r="N34" s="211"/>
      <c r="O34" s="273"/>
    </row>
    <row r="35" spans="1:16" ht="26.25" customHeight="1" thickBot="1" x14ac:dyDescent="0.3">
      <c r="A35" s="254"/>
      <c r="B35" s="71" t="s">
        <v>15</v>
      </c>
      <c r="C35" s="70" t="s">
        <v>16</v>
      </c>
      <c r="D35" s="211"/>
      <c r="E35" s="211"/>
      <c r="F35" s="211"/>
      <c r="G35" s="276"/>
      <c r="H35" s="76" t="s">
        <v>34</v>
      </c>
      <c r="I35" s="72" t="s">
        <v>35</v>
      </c>
      <c r="J35" s="212"/>
      <c r="K35" s="72" t="s">
        <v>56</v>
      </c>
      <c r="L35" s="72" t="s">
        <v>57</v>
      </c>
      <c r="M35" s="212"/>
      <c r="N35" s="213"/>
      <c r="O35" s="274"/>
    </row>
    <row r="36" spans="1:16" ht="15.75" hidden="1" thickBot="1" x14ac:dyDescent="0.3">
      <c r="A36" s="18">
        <v>0</v>
      </c>
      <c r="B36" s="55"/>
      <c r="C36" s="55"/>
      <c r="D36" s="55"/>
      <c r="E36" s="62"/>
      <c r="F36" s="55"/>
      <c r="G36" s="57"/>
      <c r="H36" s="57"/>
      <c r="I36" s="57"/>
      <c r="J36" s="61"/>
      <c r="K36" s="61"/>
      <c r="L36" s="61"/>
      <c r="M36" s="61"/>
      <c r="N36" s="61"/>
      <c r="O36" s="61">
        <f>SUM(M36:N36)</f>
        <v>0</v>
      </c>
    </row>
    <row r="37" spans="1:16" ht="43.5" thickBot="1" x14ac:dyDescent="0.3">
      <c r="A37" s="18">
        <v>1</v>
      </c>
      <c r="B37" s="55" t="s">
        <v>123</v>
      </c>
      <c r="C37" s="55" t="s">
        <v>124</v>
      </c>
      <c r="D37" s="55" t="s">
        <v>32</v>
      </c>
      <c r="E37" s="62" t="s">
        <v>96</v>
      </c>
      <c r="F37" s="55" t="s">
        <v>125</v>
      </c>
      <c r="G37" s="57">
        <v>24</v>
      </c>
      <c r="H37" s="57">
        <v>6</v>
      </c>
      <c r="I37" s="57">
        <v>2</v>
      </c>
      <c r="J37" s="67">
        <v>168500</v>
      </c>
      <c r="K37" s="67">
        <v>2100</v>
      </c>
      <c r="L37" s="67">
        <v>6325</v>
      </c>
      <c r="M37" s="61"/>
      <c r="N37" s="61">
        <v>11200</v>
      </c>
      <c r="O37" s="61">
        <f>SUM(M37:N37)</f>
        <v>11200</v>
      </c>
      <c r="P37" s="87"/>
    </row>
    <row r="38" spans="1:16" ht="15.75" hidden="1" thickBot="1" x14ac:dyDescent="0.3">
      <c r="A38" s="18">
        <v>0</v>
      </c>
      <c r="B38" s="55"/>
      <c r="C38" s="55"/>
      <c r="D38" s="55"/>
      <c r="E38" s="62"/>
      <c r="F38" s="55"/>
      <c r="G38" s="57"/>
      <c r="H38" s="57"/>
      <c r="I38" s="57"/>
      <c r="J38" s="61"/>
      <c r="K38" s="61"/>
      <c r="L38" s="61"/>
      <c r="M38" s="61"/>
      <c r="N38" s="61"/>
      <c r="O38" s="61"/>
    </row>
    <row r="39" spans="1:16" ht="43.5" thickBot="1" x14ac:dyDescent="0.3">
      <c r="A39" s="18">
        <v>1</v>
      </c>
      <c r="B39" s="55" t="s">
        <v>126</v>
      </c>
      <c r="C39" s="55" t="s">
        <v>124</v>
      </c>
      <c r="D39" s="55" t="s">
        <v>32</v>
      </c>
      <c r="E39" s="62" t="s">
        <v>96</v>
      </c>
      <c r="F39" s="55" t="s">
        <v>127</v>
      </c>
      <c r="G39" s="57">
        <v>24</v>
      </c>
      <c r="H39" s="57">
        <v>6</v>
      </c>
      <c r="I39" s="57">
        <v>2</v>
      </c>
      <c r="J39" s="67">
        <v>168500</v>
      </c>
      <c r="K39" s="67">
        <v>2100</v>
      </c>
      <c r="L39" s="67">
        <v>6325</v>
      </c>
      <c r="M39" s="61"/>
      <c r="N39" s="61">
        <v>11200</v>
      </c>
      <c r="O39" s="61">
        <f>SUM(M39:N39)</f>
        <v>11200</v>
      </c>
      <c r="P39" s="87"/>
    </row>
    <row r="40" spans="1:16" ht="15.75" hidden="1" thickBot="1" x14ac:dyDescent="0.3">
      <c r="A40" s="18"/>
      <c r="B40" s="55"/>
      <c r="C40" s="55"/>
      <c r="D40" s="55"/>
      <c r="E40" s="62"/>
      <c r="F40" s="55"/>
      <c r="G40" s="57"/>
      <c r="H40" s="57"/>
      <c r="I40" s="57"/>
      <c r="J40" s="61"/>
      <c r="K40" s="61"/>
      <c r="L40" s="61"/>
      <c r="M40" s="61"/>
      <c r="N40" s="61"/>
      <c r="O40" s="61"/>
    </row>
    <row r="41" spans="1:16" ht="15.75" hidden="1" thickBot="1" x14ac:dyDescent="0.3">
      <c r="A41" s="18"/>
      <c r="B41" s="55"/>
      <c r="C41" s="55"/>
      <c r="D41" s="55"/>
      <c r="E41" s="62"/>
      <c r="F41" s="55"/>
      <c r="G41" s="57"/>
      <c r="H41" s="57"/>
      <c r="I41" s="57"/>
      <c r="J41" s="61"/>
      <c r="K41" s="61"/>
      <c r="L41" s="61"/>
      <c r="M41" s="61"/>
      <c r="N41" s="61"/>
      <c r="O41" s="61"/>
      <c r="P41" s="87"/>
    </row>
    <row r="42" spans="1:16" ht="44.25" hidden="1" customHeight="1" thickBot="1" x14ac:dyDescent="0.3">
      <c r="A42" s="18"/>
      <c r="B42" s="55"/>
      <c r="C42" s="55"/>
      <c r="D42" s="55"/>
      <c r="E42" s="62"/>
      <c r="F42" s="55"/>
      <c r="G42" s="57"/>
      <c r="H42" s="57"/>
      <c r="I42" s="57"/>
      <c r="J42" s="61"/>
      <c r="K42" s="61"/>
      <c r="L42" s="61"/>
      <c r="M42" s="61"/>
      <c r="N42" s="61"/>
      <c r="O42" s="61"/>
    </row>
    <row r="43" spans="1:16" ht="44.25" hidden="1" customHeight="1" thickBot="1" x14ac:dyDescent="0.3">
      <c r="A43" s="18"/>
      <c r="B43" s="55"/>
      <c r="C43" s="55"/>
      <c r="D43" s="55"/>
      <c r="E43" s="62"/>
      <c r="F43" s="55"/>
      <c r="G43" s="57"/>
      <c r="H43" s="57"/>
      <c r="I43" s="115"/>
      <c r="J43" s="61"/>
      <c r="K43" s="61"/>
      <c r="L43" s="61"/>
      <c r="M43" s="61"/>
      <c r="N43" s="61"/>
      <c r="O43" s="61"/>
      <c r="P43" s="87"/>
    </row>
    <row r="44" spans="1:16" ht="15.75" hidden="1" thickBot="1" x14ac:dyDescent="0.3">
      <c r="A44" s="18"/>
      <c r="B44" s="55"/>
      <c r="C44" s="55"/>
      <c r="D44" s="55"/>
      <c r="E44" s="62"/>
      <c r="F44" s="55"/>
      <c r="G44" s="57"/>
      <c r="H44" s="57"/>
      <c r="I44" s="57"/>
      <c r="J44" s="61"/>
      <c r="K44" s="61"/>
      <c r="L44" s="61"/>
      <c r="M44" s="61"/>
      <c r="N44" s="61"/>
      <c r="O44" s="61"/>
    </row>
    <row r="45" spans="1:16" ht="40.5" hidden="1" customHeight="1" thickBot="1" x14ac:dyDescent="0.3">
      <c r="A45" s="18"/>
      <c r="B45" s="55"/>
      <c r="C45" s="55"/>
      <c r="D45" s="55"/>
      <c r="E45" s="62"/>
      <c r="F45" s="55"/>
      <c r="G45" s="57"/>
      <c r="H45" s="57"/>
      <c r="I45" s="57"/>
      <c r="J45" s="67"/>
      <c r="K45" s="67"/>
      <c r="L45" s="67"/>
      <c r="M45" s="61"/>
      <c r="N45" s="61"/>
      <c r="O45" s="61"/>
    </row>
    <row r="46" spans="1:16" ht="15.75" customHeight="1" thickBot="1" x14ac:dyDescent="0.3">
      <c r="A46" s="19">
        <f>SUM(A36:A45)</f>
        <v>2</v>
      </c>
      <c r="B46" s="200" t="s">
        <v>17</v>
      </c>
      <c r="C46" s="201"/>
      <c r="D46" s="201"/>
      <c r="E46" s="201"/>
      <c r="F46" s="202"/>
      <c r="G46" s="7">
        <f>SUM(G36:G45)</f>
        <v>48</v>
      </c>
      <c r="H46" s="7">
        <f>SUM(H36:H45)</f>
        <v>12</v>
      </c>
      <c r="I46" s="7">
        <f>SUM(I36:I45)</f>
        <v>4</v>
      </c>
      <c r="J46" s="60">
        <f t="shared" ref="J46:N46" si="0">SUM(J36:J45)</f>
        <v>337000</v>
      </c>
      <c r="K46" s="60">
        <f>SUM(K36:K45)</f>
        <v>4200</v>
      </c>
      <c r="L46" s="60">
        <f>SUM(L36:L45)</f>
        <v>12650</v>
      </c>
      <c r="M46" s="22">
        <f t="shared" si="0"/>
        <v>0</v>
      </c>
      <c r="N46" s="22">
        <f t="shared" si="0"/>
        <v>22400</v>
      </c>
      <c r="O46" s="22">
        <f>SUM(O36:O45)</f>
        <v>22400</v>
      </c>
      <c r="P46" s="68" t="s">
        <v>20</v>
      </c>
    </row>
    <row r="47" spans="1:16" ht="15.75" customHeight="1" thickBot="1" x14ac:dyDescent="0.3">
      <c r="A47" s="261" t="s">
        <v>18</v>
      </c>
      <c r="B47" s="262"/>
      <c r="C47" s="262"/>
      <c r="D47" s="262"/>
      <c r="E47" s="262"/>
      <c r="F47" s="262"/>
      <c r="G47" s="262"/>
      <c r="H47" s="63"/>
      <c r="I47" s="63"/>
      <c r="J47" s="64"/>
      <c r="K47" s="64"/>
      <c r="L47" s="64"/>
      <c r="M47" s="22">
        <v>0</v>
      </c>
      <c r="N47" s="22">
        <f>N46*-0.1</f>
        <v>-2240</v>
      </c>
      <c r="O47" s="22">
        <f>N47</f>
        <v>-2240</v>
      </c>
    </row>
    <row r="48" spans="1:16" ht="15.75" customHeight="1" thickBot="1" x14ac:dyDescent="0.3">
      <c r="A48" s="203" t="s">
        <v>19</v>
      </c>
      <c r="B48" s="203"/>
      <c r="C48" s="203"/>
      <c r="D48" s="203"/>
      <c r="E48" s="203"/>
      <c r="F48" s="203"/>
      <c r="G48" s="203"/>
      <c r="H48" s="65"/>
      <c r="I48" s="65"/>
      <c r="J48" s="66"/>
      <c r="K48" s="66"/>
      <c r="L48" s="66"/>
      <c r="M48" s="22">
        <f>SUM(M46:M47)</f>
        <v>0</v>
      </c>
      <c r="N48" s="22">
        <f>SUM(N46:N47)</f>
        <v>20160</v>
      </c>
      <c r="O48" s="22">
        <f>O47+O46</f>
        <v>20160</v>
      </c>
    </row>
    <row r="49" spans="1:15" x14ac:dyDescent="0.25">
      <c r="A49" s="39"/>
      <c r="B49" s="39"/>
      <c r="C49" s="39"/>
      <c r="D49" s="39"/>
      <c r="E49" s="39"/>
      <c r="F49" s="39"/>
      <c r="G49" s="39"/>
      <c r="H49" s="40"/>
      <c r="I49" s="40"/>
      <c r="J49" s="41"/>
      <c r="K49" s="41"/>
      <c r="L49" s="41"/>
      <c r="M49" s="41"/>
      <c r="N49" s="41"/>
      <c r="O49" s="42"/>
    </row>
    <row r="50" spans="1:15" x14ac:dyDescent="0.25">
      <c r="A50" s="39"/>
      <c r="B50" s="39"/>
      <c r="C50" s="39"/>
      <c r="D50" s="39"/>
      <c r="E50" s="39"/>
      <c r="F50" s="39"/>
      <c r="G50" s="39"/>
      <c r="H50" s="40"/>
      <c r="I50" s="40"/>
      <c r="J50" s="41"/>
      <c r="K50" s="41"/>
      <c r="L50" s="41"/>
      <c r="M50" s="41"/>
      <c r="N50" s="41"/>
      <c r="O50" s="42"/>
    </row>
    <row r="51" spans="1:15" ht="15.75" thickBot="1" x14ac:dyDescent="0.3">
      <c r="A51" s="251" t="s">
        <v>22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43"/>
      <c r="O51" s="43"/>
    </row>
    <row r="52" spans="1:15" ht="24.75" customHeight="1" thickBot="1" x14ac:dyDescent="0.3">
      <c r="A52" s="253" t="s">
        <v>7</v>
      </c>
      <c r="B52" s="214" t="s">
        <v>8</v>
      </c>
      <c r="C52" s="215"/>
      <c r="D52" s="210" t="s">
        <v>9</v>
      </c>
      <c r="E52" s="210" t="s">
        <v>10</v>
      </c>
      <c r="F52" s="210" t="s">
        <v>11</v>
      </c>
      <c r="G52" s="210" t="s">
        <v>37</v>
      </c>
      <c r="H52" s="253" t="s">
        <v>33</v>
      </c>
      <c r="I52" s="253"/>
      <c r="J52" s="210" t="s">
        <v>130</v>
      </c>
      <c r="K52" s="71"/>
      <c r="L52" s="71"/>
      <c r="M52" s="210" t="s">
        <v>12</v>
      </c>
      <c r="N52" s="210" t="s">
        <v>36</v>
      </c>
      <c r="O52" s="272" t="s">
        <v>13</v>
      </c>
    </row>
    <row r="53" spans="1:15" ht="3.75" customHeight="1" thickBot="1" x14ac:dyDescent="0.3">
      <c r="A53" s="254"/>
      <c r="B53" s="216"/>
      <c r="C53" s="217"/>
      <c r="D53" s="211"/>
      <c r="E53" s="211"/>
      <c r="F53" s="211"/>
      <c r="G53" s="212"/>
      <c r="H53" s="211" t="s">
        <v>34</v>
      </c>
      <c r="I53" s="211" t="s">
        <v>35</v>
      </c>
      <c r="J53" s="212"/>
      <c r="K53" s="75"/>
      <c r="L53" s="75"/>
      <c r="M53" s="212"/>
      <c r="N53" s="211"/>
      <c r="O53" s="273"/>
    </row>
    <row r="54" spans="1:15" ht="27.75" customHeight="1" thickBot="1" x14ac:dyDescent="0.3">
      <c r="A54" s="254"/>
      <c r="B54" s="71" t="s">
        <v>15</v>
      </c>
      <c r="C54" s="70" t="s">
        <v>16</v>
      </c>
      <c r="D54" s="211"/>
      <c r="E54" s="211"/>
      <c r="F54" s="211"/>
      <c r="G54" s="252"/>
      <c r="H54" s="213"/>
      <c r="I54" s="213"/>
      <c r="J54" s="212"/>
      <c r="K54" s="72" t="s">
        <v>56</v>
      </c>
      <c r="L54" s="72" t="s">
        <v>57</v>
      </c>
      <c r="M54" s="212"/>
      <c r="N54" s="213"/>
      <c r="O54" s="274"/>
    </row>
    <row r="55" spans="1:15" ht="153" hidden="1" customHeight="1" thickBot="1" x14ac:dyDescent="0.3">
      <c r="A55" s="18"/>
      <c r="B55" s="55"/>
      <c r="C55" s="55" t="s">
        <v>82</v>
      </c>
      <c r="D55" s="55" t="s">
        <v>23</v>
      </c>
      <c r="E55" s="56" t="s">
        <v>83</v>
      </c>
      <c r="F55" s="55"/>
      <c r="G55" s="57"/>
      <c r="H55" s="57"/>
      <c r="I55" s="57"/>
      <c r="J55" s="58">
        <v>600000</v>
      </c>
      <c r="K55" s="59"/>
      <c r="L55" s="59"/>
      <c r="M55" s="59">
        <v>0</v>
      </c>
      <c r="N55" s="58"/>
      <c r="O55" s="58">
        <f>+M55+N55</f>
        <v>0</v>
      </c>
    </row>
    <row r="56" spans="1:15" ht="112.5" customHeight="1" thickBot="1" x14ac:dyDescent="0.3">
      <c r="A56" s="18">
        <v>1</v>
      </c>
      <c r="B56" s="55" t="s">
        <v>67</v>
      </c>
      <c r="C56" s="182" t="s">
        <v>149</v>
      </c>
      <c r="D56" s="55" t="s">
        <v>23</v>
      </c>
      <c r="E56" s="62" t="s">
        <v>96</v>
      </c>
      <c r="F56" s="55" t="s">
        <v>148</v>
      </c>
      <c r="G56" s="20">
        <v>16</v>
      </c>
      <c r="H56" s="20"/>
      <c r="I56" s="20"/>
      <c r="J56" s="5">
        <v>390000</v>
      </c>
      <c r="K56" s="61">
        <v>5500</v>
      </c>
      <c r="L56" s="61">
        <v>9304</v>
      </c>
      <c r="M56" s="61"/>
      <c r="N56" s="61">
        <v>23800</v>
      </c>
      <c r="O56" s="58">
        <f>SUM(M56:N56)</f>
        <v>23800</v>
      </c>
    </row>
    <row r="57" spans="1:15" ht="112.5" hidden="1" customHeight="1" thickBot="1" x14ac:dyDescent="0.3">
      <c r="A57" s="18"/>
      <c r="B57" s="124"/>
      <c r="C57" s="55"/>
      <c r="D57" s="55" t="s">
        <v>23</v>
      </c>
      <c r="E57" s="62"/>
      <c r="F57" s="55"/>
      <c r="G57" s="125"/>
      <c r="H57" s="125"/>
      <c r="I57" s="125"/>
      <c r="J57" s="126"/>
      <c r="K57" s="129"/>
      <c r="L57" s="128"/>
      <c r="M57" s="126"/>
      <c r="N57" s="128"/>
      <c r="O57" s="58"/>
    </row>
    <row r="58" spans="1:15" ht="72" thickBot="1" x14ac:dyDescent="0.3">
      <c r="A58" s="170">
        <v>1</v>
      </c>
      <c r="B58" s="171" t="s">
        <v>145</v>
      </c>
      <c r="C58" s="171" t="s">
        <v>151</v>
      </c>
      <c r="D58" s="171" t="s">
        <v>23</v>
      </c>
      <c r="E58" s="62" t="s">
        <v>96</v>
      </c>
      <c r="F58" s="171" t="s">
        <v>144</v>
      </c>
      <c r="G58" s="172">
        <v>16</v>
      </c>
      <c r="H58" s="177"/>
      <c r="I58" s="177"/>
      <c r="J58" s="173"/>
      <c r="K58" s="116">
        <v>3000</v>
      </c>
      <c r="L58" s="116">
        <v>12454</v>
      </c>
      <c r="M58" s="173">
        <f>3000+2000</f>
        <v>5000</v>
      </c>
      <c r="N58" s="116">
        <f>11200*2</f>
        <v>22400</v>
      </c>
      <c r="O58" s="58">
        <f>+M58+N58</f>
        <v>27400</v>
      </c>
    </row>
    <row r="59" spans="1:15" ht="15.75" thickBot="1" x14ac:dyDescent="0.3">
      <c r="A59" s="19">
        <f>SUM(A55:A58)</f>
        <v>2</v>
      </c>
      <c r="B59" s="207" t="s">
        <v>17</v>
      </c>
      <c r="C59" s="208"/>
      <c r="D59" s="208"/>
      <c r="E59" s="208"/>
      <c r="F59" s="209"/>
      <c r="G59" s="7">
        <f t="shared" ref="G59:O59" si="1">SUM(G55:G58)</f>
        <v>32</v>
      </c>
      <c r="H59" s="7">
        <f t="shared" si="1"/>
        <v>0</v>
      </c>
      <c r="I59" s="7">
        <f t="shared" si="1"/>
        <v>0</v>
      </c>
      <c r="J59" s="60">
        <f t="shared" si="1"/>
        <v>990000</v>
      </c>
      <c r="K59" s="60">
        <f>SUM(K56:K58)</f>
        <v>8500</v>
      </c>
      <c r="L59" s="60">
        <f>SUM(L56:L58)</f>
        <v>21758</v>
      </c>
      <c r="M59" s="15">
        <f t="shared" si="1"/>
        <v>5000</v>
      </c>
      <c r="N59" s="15">
        <f t="shared" si="1"/>
        <v>46200</v>
      </c>
      <c r="O59" s="15">
        <f t="shared" si="1"/>
        <v>51200</v>
      </c>
    </row>
    <row r="60" spans="1:15" ht="15.75" thickBot="1" x14ac:dyDescent="0.3">
      <c r="A60" s="218" t="s">
        <v>18</v>
      </c>
      <c r="B60" s="219"/>
      <c r="C60" s="219"/>
      <c r="D60" s="219"/>
      <c r="E60" s="219"/>
      <c r="F60" s="219"/>
      <c r="G60" s="219"/>
      <c r="H60" s="8"/>
      <c r="I60" s="9"/>
      <c r="J60" s="10"/>
      <c r="K60" s="10"/>
      <c r="L60" s="10"/>
      <c r="M60" s="15">
        <v>0</v>
      </c>
      <c r="N60" s="15">
        <f>N59*-0.1</f>
        <v>-4620</v>
      </c>
      <c r="O60" s="15">
        <f>N60</f>
        <v>-4620</v>
      </c>
    </row>
    <row r="61" spans="1:15" ht="19.5" customHeight="1" thickBot="1" x14ac:dyDescent="0.3">
      <c r="A61" s="207" t="s">
        <v>21</v>
      </c>
      <c r="B61" s="208"/>
      <c r="C61" s="208"/>
      <c r="D61" s="208"/>
      <c r="E61" s="208"/>
      <c r="F61" s="208"/>
      <c r="G61" s="208"/>
      <c r="H61" s="13"/>
      <c r="I61" s="13"/>
      <c r="J61" s="14"/>
      <c r="K61" s="14"/>
      <c r="L61" s="14"/>
      <c r="M61" s="15">
        <f>SUM(M59:M60)</f>
        <v>5000</v>
      </c>
      <c r="N61" s="15">
        <f>SUM(N59:N60)</f>
        <v>41580</v>
      </c>
      <c r="O61" s="15">
        <f>O60+O59</f>
        <v>46580</v>
      </c>
    </row>
    <row r="62" spans="1:15" x14ac:dyDescent="0.25">
      <c r="A62" s="44"/>
      <c r="B62" s="44"/>
      <c r="C62" s="44"/>
      <c r="D62" s="44"/>
      <c r="E62" s="44"/>
      <c r="F62" s="44"/>
      <c r="G62" s="44"/>
      <c r="H62" s="45"/>
      <c r="I62" s="45"/>
      <c r="J62" s="46"/>
      <c r="K62" s="46"/>
      <c r="L62" s="46"/>
      <c r="M62" s="47"/>
      <c r="N62" s="48"/>
      <c r="O62" s="48"/>
    </row>
    <row r="63" spans="1:15" x14ac:dyDescent="0.25">
      <c r="A63" s="39"/>
      <c r="B63" s="39"/>
      <c r="C63" s="39"/>
      <c r="D63" s="39"/>
      <c r="E63" s="39"/>
      <c r="F63" s="39"/>
      <c r="G63" s="39"/>
      <c r="H63" s="40"/>
      <c r="I63" s="40"/>
      <c r="J63" s="49"/>
      <c r="K63" s="49"/>
      <c r="L63" s="49"/>
      <c r="M63" s="50"/>
      <c r="N63" s="42"/>
      <c r="O63" s="42"/>
    </row>
    <row r="64" spans="1:15" x14ac:dyDescent="0.25">
      <c r="A64" s="39"/>
      <c r="B64" s="39"/>
      <c r="C64" s="39"/>
      <c r="D64" s="39"/>
      <c r="E64" s="39"/>
      <c r="F64" s="39"/>
      <c r="G64" s="39"/>
      <c r="H64" s="40"/>
      <c r="I64" s="40"/>
      <c r="J64" s="49"/>
      <c r="K64" s="49"/>
      <c r="L64" s="49"/>
      <c r="M64" s="50"/>
      <c r="N64" s="42"/>
      <c r="O64" s="42"/>
    </row>
    <row r="65" spans="1:16" ht="16.5" customHeight="1" thickBot="1" x14ac:dyDescent="0.3">
      <c r="A65" s="251" t="s">
        <v>40</v>
      </c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51"/>
      <c r="O65" s="51"/>
    </row>
    <row r="66" spans="1:16" ht="29.25" customHeight="1" thickBot="1" x14ac:dyDescent="0.3">
      <c r="A66" s="232" t="s">
        <v>7</v>
      </c>
      <c r="B66" s="221" t="s">
        <v>8</v>
      </c>
      <c r="C66" s="222"/>
      <c r="D66" s="204" t="s">
        <v>9</v>
      </c>
      <c r="E66" s="204" t="s">
        <v>10</v>
      </c>
      <c r="F66" s="204" t="s">
        <v>11</v>
      </c>
      <c r="G66" s="204" t="s">
        <v>51</v>
      </c>
      <c r="H66" s="221" t="s">
        <v>33</v>
      </c>
      <c r="I66" s="222"/>
      <c r="J66" s="210" t="s">
        <v>130</v>
      </c>
      <c r="K66" s="78"/>
      <c r="L66" s="78"/>
      <c r="M66" s="204" t="s">
        <v>12</v>
      </c>
      <c r="N66" s="204" t="s">
        <v>36</v>
      </c>
      <c r="O66" s="228" t="s">
        <v>52</v>
      </c>
    </row>
    <row r="67" spans="1:16" ht="13.5" customHeight="1" thickBot="1" x14ac:dyDescent="0.3">
      <c r="A67" s="233"/>
      <c r="B67" s="234"/>
      <c r="C67" s="235"/>
      <c r="D67" s="205"/>
      <c r="E67" s="205"/>
      <c r="F67" s="205"/>
      <c r="G67" s="206"/>
      <c r="H67" s="204" t="s">
        <v>34</v>
      </c>
      <c r="I67" s="204" t="s">
        <v>35</v>
      </c>
      <c r="J67" s="212"/>
      <c r="K67" s="80"/>
      <c r="L67" s="80"/>
      <c r="M67" s="220"/>
      <c r="N67" s="205"/>
      <c r="O67" s="229"/>
    </row>
    <row r="68" spans="1:16" ht="26.25" customHeight="1" thickBot="1" x14ac:dyDescent="0.3">
      <c r="A68" s="255"/>
      <c r="B68" s="78" t="s">
        <v>15</v>
      </c>
      <c r="C68" s="77" t="s">
        <v>16</v>
      </c>
      <c r="D68" s="205"/>
      <c r="E68" s="205"/>
      <c r="F68" s="205"/>
      <c r="G68" s="206"/>
      <c r="H68" s="205"/>
      <c r="I68" s="205"/>
      <c r="J68" s="212"/>
      <c r="K68" s="79" t="s">
        <v>56</v>
      </c>
      <c r="L68" s="79" t="s">
        <v>57</v>
      </c>
      <c r="M68" s="220"/>
      <c r="N68" s="205"/>
      <c r="O68" s="237"/>
    </row>
    <row r="69" spans="1:16" ht="36.75" hidden="1" customHeight="1" thickBot="1" x14ac:dyDescent="0.3">
      <c r="A69" s="57">
        <v>0</v>
      </c>
      <c r="B69" s="55" t="s">
        <v>60</v>
      </c>
      <c r="C69" s="55" t="s">
        <v>61</v>
      </c>
      <c r="D69" s="55" t="s">
        <v>39</v>
      </c>
      <c r="E69" s="55"/>
      <c r="F69" s="55" t="s">
        <v>62</v>
      </c>
      <c r="G69" s="85"/>
      <c r="H69" s="85"/>
      <c r="I69" s="85"/>
      <c r="J69" s="61"/>
      <c r="K69" s="86"/>
      <c r="L69" s="86"/>
      <c r="M69" s="86"/>
      <c r="N69" s="61"/>
      <c r="O69" s="61">
        <f t="shared" ref="O69:O70" si="2">SUM(M69:N69)</f>
        <v>0</v>
      </c>
    </row>
    <row r="70" spans="1:16" ht="36.75" hidden="1" customHeight="1" thickBot="1" x14ac:dyDescent="0.3">
      <c r="A70" s="57">
        <v>0</v>
      </c>
      <c r="B70" s="55" t="s">
        <v>63</v>
      </c>
      <c r="C70" s="55" t="s">
        <v>64</v>
      </c>
      <c r="D70" s="55" t="s">
        <v>39</v>
      </c>
      <c r="E70" s="55"/>
      <c r="F70" s="55" t="s">
        <v>65</v>
      </c>
      <c r="G70" s="57"/>
      <c r="H70" s="57"/>
      <c r="I70" s="57"/>
      <c r="J70" s="61"/>
      <c r="K70" s="86"/>
      <c r="L70" s="86"/>
      <c r="M70" s="86"/>
      <c r="N70" s="61"/>
      <c r="O70" s="61">
        <f t="shared" si="2"/>
        <v>0</v>
      </c>
    </row>
    <row r="71" spans="1:16" ht="51" customHeight="1" thickBot="1" x14ac:dyDescent="0.3">
      <c r="A71" s="18">
        <v>1</v>
      </c>
      <c r="B71" s="38" t="s">
        <v>67</v>
      </c>
      <c r="C71" s="38" t="s">
        <v>118</v>
      </c>
      <c r="D71" s="38" t="s">
        <v>39</v>
      </c>
      <c r="E71" s="62" t="s">
        <v>96</v>
      </c>
      <c r="F71" s="38" t="s">
        <v>119</v>
      </c>
      <c r="G71" s="20">
        <v>24</v>
      </c>
      <c r="H71" s="20"/>
      <c r="I71" s="20"/>
      <c r="J71" s="5"/>
      <c r="K71" s="21">
        <v>5100</v>
      </c>
      <c r="L71" s="21">
        <f>14662.5+12112.5</f>
        <v>26775</v>
      </c>
      <c r="M71" s="21"/>
      <c r="N71" s="5">
        <f>1.5*11400</f>
        <v>17100</v>
      </c>
      <c r="O71" s="5">
        <f>SUM(M71:N71)</f>
        <v>17100</v>
      </c>
    </row>
    <row r="72" spans="1:16" ht="54.75" customHeight="1" thickBot="1" x14ac:dyDescent="0.3">
      <c r="A72" s="18">
        <v>1</v>
      </c>
      <c r="B72" s="38" t="s">
        <v>63</v>
      </c>
      <c r="C72" s="38" t="s">
        <v>64</v>
      </c>
      <c r="D72" s="38" t="s">
        <v>39</v>
      </c>
      <c r="E72" s="62" t="s">
        <v>96</v>
      </c>
      <c r="F72" s="38" t="s">
        <v>120</v>
      </c>
      <c r="G72" s="20">
        <v>24</v>
      </c>
      <c r="H72" s="20"/>
      <c r="I72" s="20"/>
      <c r="J72" s="5"/>
      <c r="K72" s="21">
        <f>2*4100</f>
        <v>8200</v>
      </c>
      <c r="L72" s="21">
        <f>(8912.5+7362.5)*2</f>
        <v>32550</v>
      </c>
      <c r="M72" s="21"/>
      <c r="N72" s="5">
        <f>2*10800</f>
        <v>21600</v>
      </c>
      <c r="O72" s="5">
        <f t="shared" ref="O72:O73" si="3">SUM(M72:N72)</f>
        <v>21600</v>
      </c>
    </row>
    <row r="73" spans="1:16" ht="54" customHeight="1" thickBot="1" x14ac:dyDescent="0.3">
      <c r="A73" s="18">
        <v>1</v>
      </c>
      <c r="B73" s="38" t="s">
        <v>60</v>
      </c>
      <c r="C73" s="38" t="s">
        <v>121</v>
      </c>
      <c r="D73" s="38" t="s">
        <v>39</v>
      </c>
      <c r="E73" s="62" t="s">
        <v>96</v>
      </c>
      <c r="F73" s="38" t="s">
        <v>122</v>
      </c>
      <c r="G73" s="20">
        <v>16</v>
      </c>
      <c r="H73" s="20"/>
      <c r="I73" s="20"/>
      <c r="J73" s="5"/>
      <c r="K73" s="21">
        <v>4500</v>
      </c>
      <c r="L73" s="21">
        <v>16275</v>
      </c>
      <c r="M73" s="21"/>
      <c r="N73" s="5">
        <v>11400</v>
      </c>
      <c r="O73" s="5">
        <f t="shared" si="3"/>
        <v>11400</v>
      </c>
      <c r="P73" s="68" t="s">
        <v>20</v>
      </c>
    </row>
    <row r="74" spans="1:16" ht="54" hidden="1" customHeight="1" thickBot="1" x14ac:dyDescent="0.3">
      <c r="A74" s="18">
        <v>0</v>
      </c>
      <c r="B74" s="55"/>
      <c r="C74" s="55"/>
      <c r="D74" s="55" t="s">
        <v>39</v>
      </c>
      <c r="E74" s="62" t="s">
        <v>96</v>
      </c>
      <c r="F74" s="55"/>
      <c r="G74" s="57"/>
      <c r="H74" s="57"/>
      <c r="I74" s="57"/>
      <c r="J74" s="61"/>
      <c r="K74" s="86"/>
      <c r="L74" s="86"/>
      <c r="M74" s="86"/>
      <c r="N74" s="61"/>
      <c r="O74" s="61">
        <f t="shared" ref="O74:O78" si="4">SUM(M74:N74)</f>
        <v>0</v>
      </c>
      <c r="P74" s="68"/>
    </row>
    <row r="75" spans="1:16" ht="54" hidden="1" customHeight="1" thickBot="1" x14ac:dyDescent="0.3">
      <c r="A75" s="18">
        <v>0</v>
      </c>
      <c r="B75" s="55"/>
      <c r="C75" s="55"/>
      <c r="D75" s="55" t="s">
        <v>39</v>
      </c>
      <c r="E75" s="62" t="s">
        <v>96</v>
      </c>
      <c r="F75" s="55"/>
      <c r="G75" s="57"/>
      <c r="H75" s="57"/>
      <c r="I75" s="57"/>
      <c r="J75" s="61"/>
      <c r="K75" s="86"/>
      <c r="L75" s="86"/>
      <c r="M75" s="86"/>
      <c r="N75" s="61"/>
      <c r="O75" s="61">
        <f t="shared" si="4"/>
        <v>0</v>
      </c>
      <c r="P75" s="68"/>
    </row>
    <row r="76" spans="1:16" ht="54" hidden="1" customHeight="1" thickBot="1" x14ac:dyDescent="0.3">
      <c r="A76" s="18">
        <v>0</v>
      </c>
      <c r="B76" s="55"/>
      <c r="C76" s="55"/>
      <c r="D76" s="55" t="s">
        <v>39</v>
      </c>
      <c r="E76" s="62" t="s">
        <v>96</v>
      </c>
      <c r="F76" s="55"/>
      <c r="G76" s="57"/>
      <c r="H76" s="57"/>
      <c r="I76" s="57"/>
      <c r="J76" s="61"/>
      <c r="K76" s="86"/>
      <c r="L76" s="86"/>
      <c r="M76" s="86"/>
      <c r="N76" s="61"/>
      <c r="O76" s="61">
        <f t="shared" si="4"/>
        <v>0</v>
      </c>
      <c r="P76" s="68"/>
    </row>
    <row r="77" spans="1:16" ht="54" hidden="1" customHeight="1" thickBot="1" x14ac:dyDescent="0.3">
      <c r="A77" s="18">
        <v>0</v>
      </c>
      <c r="B77" s="55"/>
      <c r="C77" s="55"/>
      <c r="D77" s="55" t="s">
        <v>39</v>
      </c>
      <c r="E77" s="62" t="s">
        <v>96</v>
      </c>
      <c r="F77" s="55"/>
      <c r="G77" s="57"/>
      <c r="H77" s="57"/>
      <c r="I77" s="57"/>
      <c r="J77" s="61"/>
      <c r="K77" s="86"/>
      <c r="L77" s="86"/>
      <c r="M77" s="86"/>
      <c r="N77" s="61"/>
      <c r="O77" s="61">
        <f t="shared" si="4"/>
        <v>0</v>
      </c>
      <c r="P77" s="68"/>
    </row>
    <row r="78" spans="1:16" ht="54" hidden="1" customHeight="1" thickBot="1" x14ac:dyDescent="0.3">
      <c r="A78" s="18"/>
      <c r="B78" s="55"/>
      <c r="C78" s="38"/>
      <c r="D78" s="38" t="s">
        <v>39</v>
      </c>
      <c r="E78" s="62" t="s">
        <v>96</v>
      </c>
      <c r="F78" s="38"/>
      <c r="G78" s="20"/>
      <c r="H78" s="20"/>
      <c r="I78" s="20"/>
      <c r="J78" s="5"/>
      <c r="K78" s="21"/>
      <c r="L78" s="21"/>
      <c r="M78" s="21"/>
      <c r="N78" s="5"/>
      <c r="O78" s="61">
        <f t="shared" si="4"/>
        <v>0</v>
      </c>
      <c r="P78" s="68"/>
    </row>
    <row r="79" spans="1:16" ht="60.75" hidden="1" customHeight="1" thickBot="1" x14ac:dyDescent="0.3">
      <c r="A79" s="18">
        <v>0</v>
      </c>
      <c r="B79" s="55" t="s">
        <v>60</v>
      </c>
      <c r="C79" s="55" t="s">
        <v>69</v>
      </c>
      <c r="D79" s="55" t="s">
        <v>39</v>
      </c>
      <c r="E79" s="55" t="s">
        <v>70</v>
      </c>
      <c r="F79" s="55" t="s">
        <v>62</v>
      </c>
      <c r="G79" s="85"/>
      <c r="H79" s="85"/>
      <c r="I79" s="85"/>
      <c r="J79" s="61"/>
      <c r="K79" s="86"/>
      <c r="L79" s="86"/>
      <c r="M79" s="86"/>
      <c r="N79" s="61"/>
      <c r="O79" s="61">
        <f>SUM(M79:N79)</f>
        <v>0</v>
      </c>
    </row>
    <row r="80" spans="1:16" ht="53.25" hidden="1" customHeight="1" thickBot="1" x14ac:dyDescent="0.3">
      <c r="A80" s="18">
        <v>0</v>
      </c>
      <c r="B80" s="55" t="s">
        <v>60</v>
      </c>
      <c r="C80" s="55" t="s">
        <v>69</v>
      </c>
      <c r="D80" s="55" t="s">
        <v>39</v>
      </c>
      <c r="E80" s="55" t="s">
        <v>71</v>
      </c>
      <c r="F80" s="55" t="s">
        <v>66</v>
      </c>
      <c r="G80" s="57"/>
      <c r="H80" s="57"/>
      <c r="I80" s="57"/>
      <c r="J80" s="61"/>
      <c r="K80" s="86"/>
      <c r="L80" s="86"/>
      <c r="M80" s="86"/>
      <c r="N80" s="61"/>
      <c r="O80" s="61">
        <f t="shared" ref="O80" si="5">SUM(M80:N80)</f>
        <v>0</v>
      </c>
    </row>
    <row r="81" spans="1:16" ht="15.75" thickBot="1" x14ac:dyDescent="0.3">
      <c r="A81" s="37">
        <f>SUM(A69:A80)</f>
        <v>3</v>
      </c>
      <c r="B81" s="207" t="s">
        <v>17</v>
      </c>
      <c r="C81" s="208"/>
      <c r="D81" s="208"/>
      <c r="E81" s="208"/>
      <c r="F81" s="209"/>
      <c r="G81" s="37">
        <f>SUM(G69:G80)</f>
        <v>64</v>
      </c>
      <c r="H81" s="37">
        <f>SUM(H69:H80)</f>
        <v>0</v>
      </c>
      <c r="I81" s="37">
        <f>SUM(I69:I80)</f>
        <v>0</v>
      </c>
      <c r="J81" s="24">
        <f>SUM(J79:J80)</f>
        <v>0</v>
      </c>
      <c r="K81" s="11">
        <f>SUM(K69:K80)</f>
        <v>17800</v>
      </c>
      <c r="L81" s="11">
        <f>SUM(L69:L80)</f>
        <v>75600</v>
      </c>
      <c r="M81" s="11">
        <f>SUM(M69:M80)</f>
        <v>0</v>
      </c>
      <c r="N81" s="11">
        <f>SUM(N69:N80)</f>
        <v>50100</v>
      </c>
      <c r="O81" s="11">
        <f>SUM(O69:O80)</f>
        <v>50100</v>
      </c>
      <c r="P81" s="68" t="s">
        <v>20</v>
      </c>
    </row>
    <row r="82" spans="1:16" ht="15.75" thickBot="1" x14ac:dyDescent="0.3">
      <c r="A82" s="218" t="s">
        <v>18</v>
      </c>
      <c r="B82" s="219"/>
      <c r="C82" s="219"/>
      <c r="D82" s="219"/>
      <c r="E82" s="219"/>
      <c r="F82" s="219"/>
      <c r="G82" s="223"/>
      <c r="H82" s="53"/>
      <c r="I82" s="53"/>
      <c r="J82" s="52"/>
      <c r="K82" s="52"/>
      <c r="L82" s="52"/>
      <c r="M82" s="11">
        <v>0</v>
      </c>
      <c r="N82" s="11">
        <f>-0.1*N81</f>
        <v>-5010</v>
      </c>
      <c r="O82" s="12">
        <f>SUM(N82:N82)</f>
        <v>-5010</v>
      </c>
    </row>
    <row r="83" spans="1:16" ht="15.75" thickBot="1" x14ac:dyDescent="0.3">
      <c r="A83" s="207" t="s">
        <v>21</v>
      </c>
      <c r="B83" s="208"/>
      <c r="C83" s="208"/>
      <c r="D83" s="208"/>
      <c r="E83" s="208"/>
      <c r="F83" s="208"/>
      <c r="G83" s="209"/>
      <c r="H83" s="54"/>
      <c r="I83" s="54"/>
      <c r="J83" s="52"/>
      <c r="K83" s="52"/>
      <c r="L83" s="52"/>
      <c r="M83" s="11">
        <f>SUM(M81:M82)</f>
        <v>0</v>
      </c>
      <c r="N83" s="11">
        <f>SUM(N81:N82)</f>
        <v>45090</v>
      </c>
      <c r="O83" s="11">
        <f>SUM(O81:O82)</f>
        <v>45090</v>
      </c>
    </row>
    <row r="84" spans="1:16" x14ac:dyDescent="0.25">
      <c r="A84" s="39"/>
      <c r="B84" s="39"/>
      <c r="C84" s="39"/>
      <c r="D84" s="39"/>
      <c r="E84" s="39"/>
      <c r="F84" s="39"/>
      <c r="G84" s="39"/>
      <c r="H84" s="40"/>
      <c r="I84" s="40"/>
      <c r="J84" s="41"/>
      <c r="K84" s="41"/>
      <c r="L84" s="41"/>
      <c r="M84" s="41"/>
      <c r="N84" s="41"/>
      <c r="O84" s="42"/>
    </row>
    <row r="85" spans="1:16" x14ac:dyDescent="0.25">
      <c r="A85" s="27"/>
      <c r="B85" s="27"/>
      <c r="C85" s="27"/>
      <c r="D85" s="27"/>
      <c r="E85" s="27"/>
      <c r="F85" s="27"/>
      <c r="G85" s="27"/>
      <c r="H85" s="17"/>
      <c r="I85" s="17"/>
      <c r="J85" s="28"/>
      <c r="K85" s="28"/>
      <c r="L85" s="28"/>
      <c r="M85" s="28"/>
      <c r="N85" s="28"/>
      <c r="O85" s="29"/>
    </row>
    <row r="86" spans="1:16" ht="21.75" customHeight="1" thickBot="1" x14ac:dyDescent="0.3">
      <c r="A86" s="251" t="s">
        <v>53</v>
      </c>
      <c r="B86" s="251"/>
      <c r="C86" s="251"/>
      <c r="D86" s="251"/>
      <c r="E86" s="251"/>
      <c r="F86" s="251"/>
      <c r="G86" s="251"/>
      <c r="H86" s="251"/>
      <c r="I86" s="251"/>
      <c r="J86" s="251"/>
      <c r="K86" s="251"/>
      <c r="L86" s="251"/>
      <c r="M86" s="251"/>
      <c r="N86" s="31"/>
      <c r="O86" s="31"/>
    </row>
    <row r="87" spans="1:16" ht="41.25" customHeight="1" thickBot="1" x14ac:dyDescent="0.3">
      <c r="A87" s="232" t="s">
        <v>7</v>
      </c>
      <c r="B87" s="221" t="s">
        <v>8</v>
      </c>
      <c r="C87" s="222"/>
      <c r="D87" s="204" t="s">
        <v>9</v>
      </c>
      <c r="E87" s="204" t="s">
        <v>10</v>
      </c>
      <c r="F87" s="204" t="s">
        <v>11</v>
      </c>
      <c r="G87" s="204" t="s">
        <v>51</v>
      </c>
      <c r="H87" s="221" t="s">
        <v>33</v>
      </c>
      <c r="I87" s="222"/>
      <c r="J87" s="298" t="s">
        <v>130</v>
      </c>
      <c r="K87" s="154"/>
      <c r="L87" s="154"/>
      <c r="M87" s="304" t="s">
        <v>12</v>
      </c>
      <c r="N87" s="304" t="s">
        <v>36</v>
      </c>
      <c r="O87" s="307" t="s">
        <v>52</v>
      </c>
    </row>
    <row r="88" spans="1:16" ht="6" customHeight="1" thickBot="1" x14ac:dyDescent="0.3">
      <c r="A88" s="233"/>
      <c r="B88" s="234"/>
      <c r="C88" s="235"/>
      <c r="D88" s="205"/>
      <c r="E88" s="205"/>
      <c r="F88" s="205"/>
      <c r="G88" s="206"/>
      <c r="H88" s="204" t="s">
        <v>34</v>
      </c>
      <c r="I88" s="204" t="s">
        <v>35</v>
      </c>
      <c r="J88" s="310"/>
      <c r="K88" s="155"/>
      <c r="L88" s="155"/>
      <c r="M88" s="311"/>
      <c r="N88" s="305"/>
      <c r="O88" s="308"/>
    </row>
    <row r="89" spans="1:16" ht="28.5" customHeight="1" thickBot="1" x14ac:dyDescent="0.3">
      <c r="A89" s="233"/>
      <c r="B89" s="78" t="s">
        <v>15</v>
      </c>
      <c r="C89" s="77" t="s">
        <v>16</v>
      </c>
      <c r="D89" s="205"/>
      <c r="E89" s="205"/>
      <c r="F89" s="205"/>
      <c r="G89" s="236"/>
      <c r="H89" s="224"/>
      <c r="I89" s="224"/>
      <c r="J89" s="310"/>
      <c r="K89" s="156" t="s">
        <v>56</v>
      </c>
      <c r="L89" s="156" t="s">
        <v>58</v>
      </c>
      <c r="M89" s="311"/>
      <c r="N89" s="306"/>
      <c r="O89" s="309"/>
    </row>
    <row r="90" spans="1:16" ht="57.75" customHeight="1" thickBot="1" x14ac:dyDescent="0.3">
      <c r="A90" s="18">
        <v>1</v>
      </c>
      <c r="B90" s="117" t="s">
        <v>115</v>
      </c>
      <c r="C90" s="118" t="s">
        <v>134</v>
      </c>
      <c r="D90" s="117" t="s">
        <v>59</v>
      </c>
      <c r="E90" s="62" t="s">
        <v>96</v>
      </c>
      <c r="F90" s="117" t="s">
        <v>135</v>
      </c>
      <c r="G90" s="20">
        <v>8</v>
      </c>
      <c r="H90" s="20">
        <v>4</v>
      </c>
      <c r="I90" s="20">
        <v>0</v>
      </c>
      <c r="J90" s="5"/>
      <c r="K90" s="121">
        <v>2900</v>
      </c>
      <c r="L90" s="121">
        <v>3163</v>
      </c>
      <c r="M90" s="121">
        <v>0</v>
      </c>
      <c r="N90" s="122">
        <v>9600</v>
      </c>
      <c r="O90" s="5">
        <f>SUM(M90:N90)</f>
        <v>9600</v>
      </c>
    </row>
    <row r="91" spans="1:16" ht="16.5" hidden="1" thickBot="1" x14ac:dyDescent="0.3">
      <c r="A91" s="82"/>
      <c r="B91" s="117"/>
      <c r="C91" s="118"/>
      <c r="D91" s="117" t="s">
        <v>59</v>
      </c>
      <c r="E91" s="62" t="s">
        <v>96</v>
      </c>
      <c r="F91" s="117"/>
      <c r="G91" s="117"/>
      <c r="H91" s="117"/>
      <c r="I91" s="117"/>
      <c r="J91" s="120"/>
      <c r="K91" s="121"/>
      <c r="L91" s="121"/>
      <c r="M91" s="121"/>
      <c r="N91" s="122"/>
      <c r="O91" s="81">
        <f>SUM(M91:N91)</f>
        <v>0</v>
      </c>
    </row>
    <row r="92" spans="1:16" ht="16.5" hidden="1" thickBot="1" x14ac:dyDescent="0.3">
      <c r="A92" s="18"/>
      <c r="B92" s="117"/>
      <c r="C92" s="118"/>
      <c r="D92" s="117" t="s">
        <v>59</v>
      </c>
      <c r="E92" s="62" t="s">
        <v>96</v>
      </c>
      <c r="F92" s="117"/>
      <c r="G92" s="117"/>
      <c r="H92" s="117"/>
      <c r="I92" s="117"/>
      <c r="J92" s="120"/>
      <c r="K92" s="121"/>
      <c r="L92" s="121"/>
      <c r="M92" s="121"/>
      <c r="N92" s="122"/>
      <c r="O92" s="5">
        <f>SUM(M92:N92)</f>
        <v>0</v>
      </c>
    </row>
    <row r="93" spans="1:16" ht="15.75" thickBot="1" x14ac:dyDescent="0.3">
      <c r="A93" s="37">
        <f>SUM(A90:A92)</f>
        <v>1</v>
      </c>
      <c r="B93" s="207" t="s">
        <v>17</v>
      </c>
      <c r="C93" s="208"/>
      <c r="D93" s="208"/>
      <c r="E93" s="208"/>
      <c r="F93" s="209"/>
      <c r="G93" s="37">
        <f t="shared" ref="G93:O93" si="6">SUM(G90:G92)</f>
        <v>8</v>
      </c>
      <c r="H93" s="37">
        <f t="shared" si="6"/>
        <v>4</v>
      </c>
      <c r="I93" s="37">
        <f t="shared" si="6"/>
        <v>0</v>
      </c>
      <c r="J93" s="24">
        <f t="shared" si="6"/>
        <v>0</v>
      </c>
      <c r="K93" s="24">
        <f t="shared" si="6"/>
        <v>2900</v>
      </c>
      <c r="L93" s="24">
        <f t="shared" si="6"/>
        <v>3163</v>
      </c>
      <c r="M93" s="24">
        <f t="shared" si="6"/>
        <v>0</v>
      </c>
      <c r="N93" s="24">
        <f t="shared" si="6"/>
        <v>9600</v>
      </c>
      <c r="O93" s="24">
        <f t="shared" si="6"/>
        <v>9600</v>
      </c>
    </row>
    <row r="94" spans="1:16" ht="22.5" customHeight="1" thickBot="1" x14ac:dyDescent="0.3">
      <c r="A94" s="218" t="s">
        <v>18</v>
      </c>
      <c r="B94" s="219"/>
      <c r="C94" s="219"/>
      <c r="D94" s="219"/>
      <c r="E94" s="219"/>
      <c r="F94" s="219"/>
      <c r="G94" s="223"/>
      <c r="H94" s="25"/>
      <c r="I94" s="25"/>
      <c r="J94" s="11"/>
      <c r="K94" s="11"/>
      <c r="L94" s="11"/>
      <c r="M94" s="11">
        <v>0</v>
      </c>
      <c r="N94" s="11">
        <f>-0.1*N93</f>
        <v>-960</v>
      </c>
      <c r="O94" s="12">
        <f>SUM(N94:N94)</f>
        <v>-960</v>
      </c>
    </row>
    <row r="95" spans="1:16" ht="20.25" customHeight="1" thickBot="1" x14ac:dyDescent="0.3">
      <c r="A95" s="207" t="s">
        <v>21</v>
      </c>
      <c r="B95" s="208"/>
      <c r="C95" s="208"/>
      <c r="D95" s="208"/>
      <c r="E95" s="208"/>
      <c r="F95" s="208"/>
      <c r="G95" s="209"/>
      <c r="H95" s="26"/>
      <c r="I95" s="26"/>
      <c r="J95" s="11"/>
      <c r="K95" s="11"/>
      <c r="L95" s="11"/>
      <c r="M95" s="11">
        <f>SUM(M93:M94)</f>
        <v>0</v>
      </c>
      <c r="N95" s="11">
        <f>SUM(N93:N94)</f>
        <v>8640</v>
      </c>
      <c r="O95" s="11">
        <f>SUM(O93:O94)</f>
        <v>8640</v>
      </c>
    </row>
    <row r="96" spans="1:16" x14ac:dyDescent="0.25">
      <c r="A96" s="27"/>
      <c r="B96" s="27"/>
      <c r="C96" s="27"/>
      <c r="D96" s="27"/>
      <c r="E96" s="27"/>
      <c r="F96" s="27"/>
      <c r="G96" s="27"/>
      <c r="H96" s="17"/>
      <c r="I96" s="17"/>
      <c r="J96" s="28"/>
      <c r="K96" s="28"/>
      <c r="L96" s="28"/>
      <c r="M96" s="28"/>
      <c r="N96" s="28"/>
      <c r="O96" s="29"/>
    </row>
    <row r="97" spans="1:17" x14ac:dyDescent="0.25">
      <c r="A97" s="27"/>
      <c r="B97" s="27"/>
      <c r="C97" s="27"/>
      <c r="D97" s="27"/>
      <c r="E97" s="27"/>
      <c r="F97" s="27"/>
      <c r="G97" s="27"/>
      <c r="H97" s="17"/>
      <c r="I97" s="17"/>
      <c r="J97" s="28"/>
      <c r="K97" s="28"/>
      <c r="L97" s="28"/>
      <c r="M97" s="28"/>
      <c r="N97" s="28" t="s">
        <v>20</v>
      </c>
      <c r="O97" s="29"/>
    </row>
    <row r="98" spans="1:17" ht="15.75" thickBot="1" x14ac:dyDescent="0.3">
      <c r="A98" s="27"/>
      <c r="B98" s="27"/>
      <c r="C98" s="27"/>
      <c r="D98" s="27"/>
      <c r="E98" s="27"/>
      <c r="F98" s="27"/>
      <c r="G98" s="27"/>
      <c r="H98" s="17"/>
      <c r="I98" s="17"/>
      <c r="J98" s="28"/>
      <c r="K98" s="28"/>
      <c r="L98" s="28"/>
      <c r="M98" s="28"/>
      <c r="N98" s="28"/>
      <c r="O98" s="29"/>
    </row>
    <row r="99" spans="1:17" ht="20.25" customHeight="1" thickBot="1" x14ac:dyDescent="0.3">
      <c r="A99" s="232" t="s">
        <v>24</v>
      </c>
      <c r="B99" s="232"/>
      <c r="C99" s="232"/>
      <c r="D99" s="232" t="s">
        <v>103</v>
      </c>
      <c r="E99" s="232"/>
      <c r="F99" s="232" t="s">
        <v>98</v>
      </c>
      <c r="G99" s="232"/>
      <c r="H99" s="17"/>
      <c r="I99" s="17"/>
      <c r="J99" s="225" t="s">
        <v>109</v>
      </c>
      <c r="K99" s="226"/>
      <c r="L99" s="226"/>
      <c r="M99" s="226"/>
      <c r="N99" s="226"/>
      <c r="O99" s="227"/>
    </row>
    <row r="100" spans="1:17" ht="39.75" customHeight="1" thickBot="1" x14ac:dyDescent="0.3">
      <c r="A100" s="249" t="s">
        <v>49</v>
      </c>
      <c r="B100" s="249"/>
      <c r="C100" s="249"/>
      <c r="D100" s="256">
        <v>18000000</v>
      </c>
      <c r="E100" s="257"/>
      <c r="F100" s="240">
        <f>O95+O83+O61+O48</f>
        <v>120470</v>
      </c>
      <c r="G100" s="240"/>
      <c r="H100" s="17"/>
      <c r="I100" s="17"/>
      <c r="J100" s="92" t="s">
        <v>85</v>
      </c>
      <c r="K100" s="146" t="s">
        <v>133</v>
      </c>
      <c r="L100" s="146" t="s">
        <v>86</v>
      </c>
      <c r="M100" s="146" t="s">
        <v>132</v>
      </c>
      <c r="N100" s="148" t="s">
        <v>87</v>
      </c>
      <c r="O100" s="149" t="s">
        <v>21</v>
      </c>
    </row>
    <row r="101" spans="1:17" ht="20.100000000000001" customHeight="1" thickBot="1" x14ac:dyDescent="0.3">
      <c r="A101" s="249" t="s">
        <v>25</v>
      </c>
      <c r="B101" s="249"/>
      <c r="C101" s="249"/>
      <c r="D101" s="243"/>
      <c r="E101" s="243"/>
      <c r="F101" s="240">
        <f>O108</f>
        <v>0</v>
      </c>
      <c r="G101" s="203"/>
      <c r="H101" s="17"/>
      <c r="I101" s="17"/>
      <c r="J101" s="140" t="s">
        <v>57</v>
      </c>
      <c r="K101" s="93">
        <f>L46</f>
        <v>12650</v>
      </c>
      <c r="L101" s="93">
        <f>L93</f>
        <v>3163</v>
      </c>
      <c r="M101" s="93">
        <f>L81</f>
        <v>75600</v>
      </c>
      <c r="N101" s="94">
        <f>L59</f>
        <v>21758</v>
      </c>
      <c r="O101" s="95">
        <f>SUM(K101:N101)</f>
        <v>113171</v>
      </c>
    </row>
    <row r="102" spans="1:17" ht="20.100000000000001" customHeight="1" thickBot="1" x14ac:dyDescent="0.3">
      <c r="A102" s="244" t="s">
        <v>26</v>
      </c>
      <c r="B102" s="245"/>
      <c r="C102" s="246"/>
      <c r="D102" s="247"/>
      <c r="E102" s="248"/>
      <c r="F102" s="247">
        <f>A93+A81+A59+A46</f>
        <v>8</v>
      </c>
      <c r="G102" s="248"/>
      <c r="H102" s="17"/>
      <c r="I102" s="17"/>
      <c r="J102" s="141" t="s">
        <v>56</v>
      </c>
      <c r="K102" s="96">
        <f>K46</f>
        <v>4200</v>
      </c>
      <c r="L102" s="93">
        <f>K93</f>
        <v>2900</v>
      </c>
      <c r="M102" s="96">
        <f>K81</f>
        <v>17800</v>
      </c>
      <c r="N102" s="97">
        <f>K59</f>
        <v>8500</v>
      </c>
      <c r="O102" s="98">
        <f t="shared" ref="O102:O104" si="7">SUM(K102:N102)</f>
        <v>33400</v>
      </c>
    </row>
    <row r="103" spans="1:17" ht="20.100000000000001" customHeight="1" thickBot="1" x14ac:dyDescent="0.3">
      <c r="A103" s="249" t="s">
        <v>27</v>
      </c>
      <c r="B103" s="249"/>
      <c r="C103" s="249"/>
      <c r="D103" s="250"/>
      <c r="E103" s="250"/>
      <c r="F103" s="243">
        <f>H93+I93+H81+I81+H59+I59+H46+I46</f>
        <v>20</v>
      </c>
      <c r="G103" s="243"/>
      <c r="H103" s="17"/>
      <c r="I103" s="17"/>
      <c r="J103" s="142" t="s">
        <v>88</v>
      </c>
      <c r="K103" s="99">
        <f>O48</f>
        <v>20160</v>
      </c>
      <c r="L103" s="99">
        <f>O95</f>
        <v>8640</v>
      </c>
      <c r="M103" s="99">
        <f>O83</f>
        <v>45090</v>
      </c>
      <c r="N103" s="100">
        <f>O61</f>
        <v>46580</v>
      </c>
      <c r="O103" s="101">
        <f>SUM(K103:N103)</f>
        <v>120470</v>
      </c>
    </row>
    <row r="104" spans="1:17" ht="20.100000000000001" customHeight="1" thickBot="1" x14ac:dyDescent="0.3">
      <c r="A104" s="249" t="s">
        <v>38</v>
      </c>
      <c r="B104" s="249"/>
      <c r="C104" s="249"/>
      <c r="D104" s="250"/>
      <c r="E104" s="250"/>
      <c r="F104" s="250">
        <f>G93+G81+G59+G46</f>
        <v>152</v>
      </c>
      <c r="G104" s="250"/>
      <c r="H104" s="17"/>
      <c r="I104" s="17"/>
      <c r="J104" s="143" t="s">
        <v>21</v>
      </c>
      <c r="K104" s="102">
        <f>SUM(K101:K103)</f>
        <v>37010</v>
      </c>
      <c r="L104" s="102">
        <f t="shared" ref="L104:N104" si="8">SUM(L101:L103)</f>
        <v>14703</v>
      </c>
      <c r="M104" s="102">
        <f t="shared" si="8"/>
        <v>138490</v>
      </c>
      <c r="N104" s="103">
        <f t="shared" si="8"/>
        <v>76838</v>
      </c>
      <c r="O104" s="104">
        <f t="shared" si="7"/>
        <v>267041</v>
      </c>
    </row>
    <row r="105" spans="1:17" ht="20.100000000000001" customHeight="1" thickBot="1" x14ac:dyDescent="0.3">
      <c r="A105" s="238" t="s">
        <v>28</v>
      </c>
      <c r="B105" s="238"/>
      <c r="C105" s="238"/>
      <c r="D105" s="239"/>
      <c r="E105" s="239"/>
      <c r="F105" s="239">
        <f>M95+M83+M61+M48</f>
        <v>5000</v>
      </c>
      <c r="G105" s="239"/>
      <c r="H105" s="30" t="s">
        <v>20</v>
      </c>
      <c r="I105" s="17"/>
    </row>
    <row r="106" spans="1:17" ht="20.100000000000001" customHeight="1" thickBot="1" x14ac:dyDescent="0.3">
      <c r="A106" s="238" t="s">
        <v>29</v>
      </c>
      <c r="B106" s="238"/>
      <c r="C106" s="238"/>
      <c r="D106" s="239"/>
      <c r="E106" s="239"/>
      <c r="F106" s="239">
        <f>N93+N81+N59+N46</f>
        <v>128300</v>
      </c>
      <c r="G106" s="239"/>
      <c r="H106" s="17"/>
      <c r="I106" s="17"/>
      <c r="J106" s="258" t="s">
        <v>110</v>
      </c>
      <c r="K106" s="259"/>
      <c r="L106" s="259"/>
      <c r="M106" s="259"/>
      <c r="N106" s="259"/>
      <c r="O106" s="260"/>
      <c r="Q106" t="s">
        <v>20</v>
      </c>
    </row>
    <row r="107" spans="1:17" ht="36.75" customHeight="1" thickBot="1" x14ac:dyDescent="0.3">
      <c r="A107" s="238" t="s">
        <v>30</v>
      </c>
      <c r="B107" s="238"/>
      <c r="C107" s="238"/>
      <c r="D107" s="239"/>
      <c r="E107" s="239"/>
      <c r="F107" s="239">
        <f>N94+N82+N60+N47</f>
        <v>-12830</v>
      </c>
      <c r="G107" s="239"/>
      <c r="H107" s="30" t="s">
        <v>20</v>
      </c>
      <c r="I107" s="17"/>
      <c r="J107" s="169" t="s">
        <v>85</v>
      </c>
      <c r="K107" s="146" t="s">
        <v>133</v>
      </c>
      <c r="L107" s="146" t="s">
        <v>86</v>
      </c>
      <c r="M107" s="146" t="s">
        <v>132</v>
      </c>
      <c r="N107" s="148" t="s">
        <v>87</v>
      </c>
      <c r="O107" s="149" t="s">
        <v>21</v>
      </c>
    </row>
    <row r="108" spans="1:17" ht="20.100000000000001" customHeight="1" thickBot="1" x14ac:dyDescent="0.3">
      <c r="A108" s="241" t="s">
        <v>55</v>
      </c>
      <c r="B108" s="241"/>
      <c r="C108" s="241"/>
      <c r="D108" s="242">
        <f>+D105+D106+D107</f>
        <v>0</v>
      </c>
      <c r="E108" s="242"/>
      <c r="F108" s="242">
        <f>F105+F106+F107</f>
        <v>120470</v>
      </c>
      <c r="G108" s="242"/>
      <c r="H108" s="30" t="s">
        <v>20</v>
      </c>
      <c r="I108" s="30" t="s">
        <v>20</v>
      </c>
      <c r="J108" s="144" t="s">
        <v>25</v>
      </c>
      <c r="K108" s="105">
        <v>0</v>
      </c>
      <c r="L108" s="106">
        <v>0</v>
      </c>
      <c r="M108" s="106">
        <v>0</v>
      </c>
      <c r="N108" s="107">
        <v>0</v>
      </c>
      <c r="O108" s="108">
        <f t="shared" ref="O108:O113" si="9">SUM(K108:N108)</f>
        <v>0</v>
      </c>
    </row>
    <row r="109" spans="1:17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45" t="s">
        <v>89</v>
      </c>
      <c r="K109" s="109">
        <f>A46</f>
        <v>2</v>
      </c>
      <c r="L109" s="106">
        <f>A93</f>
        <v>1</v>
      </c>
      <c r="M109" s="110">
        <f>A81</f>
        <v>3</v>
      </c>
      <c r="N109" s="111">
        <f>A59</f>
        <v>2</v>
      </c>
      <c r="O109" s="108">
        <f t="shared" si="9"/>
        <v>8</v>
      </c>
    </row>
    <row r="110" spans="1:17" x14ac:dyDescent="0.25">
      <c r="A110" s="1"/>
      <c r="B110" s="1"/>
      <c r="C110" s="1"/>
      <c r="D110" s="1"/>
      <c r="E110" s="1"/>
      <c r="F110" s="138" t="s">
        <v>117</v>
      </c>
      <c r="G110" s="1"/>
      <c r="H110" s="1"/>
      <c r="I110" s="1"/>
      <c r="J110" s="142" t="s">
        <v>90</v>
      </c>
      <c r="K110" s="109">
        <f>H46+I46</f>
        <v>16</v>
      </c>
      <c r="L110" s="106">
        <f>H93+I93</f>
        <v>4</v>
      </c>
      <c r="M110" s="110">
        <f>H81+I81</f>
        <v>0</v>
      </c>
      <c r="N110" s="111">
        <f>H59+I59</f>
        <v>0</v>
      </c>
      <c r="O110" s="108">
        <f t="shared" si="9"/>
        <v>20</v>
      </c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42" t="s">
        <v>91</v>
      </c>
      <c r="K111" s="109">
        <f>G46</f>
        <v>48</v>
      </c>
      <c r="L111" s="106">
        <f>G93</f>
        <v>8</v>
      </c>
      <c r="M111" s="110">
        <f>G81</f>
        <v>64</v>
      </c>
      <c r="N111" s="111">
        <f>G59</f>
        <v>32</v>
      </c>
      <c r="O111" s="108">
        <f t="shared" si="9"/>
        <v>152</v>
      </c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42" t="s">
        <v>139</v>
      </c>
      <c r="K112" s="112">
        <f>M46</f>
        <v>0</v>
      </c>
      <c r="L112" s="106">
        <f>M95</f>
        <v>0</v>
      </c>
      <c r="M112" s="110">
        <f>M81</f>
        <v>0</v>
      </c>
      <c r="N112" s="97">
        <f>M61</f>
        <v>5000</v>
      </c>
      <c r="O112" s="108">
        <f t="shared" si="9"/>
        <v>5000</v>
      </c>
    </row>
    <row r="113" spans="1:15" ht="28.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42" t="s">
        <v>138</v>
      </c>
      <c r="K113" s="113">
        <f>N48</f>
        <v>20160</v>
      </c>
      <c r="L113" s="99">
        <f>N95</f>
        <v>8640</v>
      </c>
      <c r="M113" s="99">
        <f>N83</f>
        <v>45090</v>
      </c>
      <c r="N113" s="100">
        <f>O61</f>
        <v>46580</v>
      </c>
      <c r="O113" s="108">
        <f t="shared" si="9"/>
        <v>120470</v>
      </c>
    </row>
    <row r="114" spans="1:15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43" t="s">
        <v>21</v>
      </c>
      <c r="K114" s="114">
        <f>K112+K113</f>
        <v>20160</v>
      </c>
      <c r="L114" s="102">
        <f>L112+L113</f>
        <v>8640</v>
      </c>
      <c r="M114" s="102">
        <f t="shared" ref="M114:O114" si="10">M112+M113</f>
        <v>45090</v>
      </c>
      <c r="N114" s="102">
        <f t="shared" si="10"/>
        <v>51580</v>
      </c>
      <c r="O114" s="102">
        <f t="shared" si="10"/>
        <v>125470</v>
      </c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</sheetData>
  <mergeCells count="112">
    <mergeCell ref="A32:O32"/>
    <mergeCell ref="A33:A35"/>
    <mergeCell ref="B33:C34"/>
    <mergeCell ref="D33:D35"/>
    <mergeCell ref="E33:E35"/>
    <mergeCell ref="F33:F35"/>
    <mergeCell ref="G33:G35"/>
    <mergeCell ref="H33:I33"/>
    <mergeCell ref="A20:O20"/>
    <mergeCell ref="A23:O23"/>
    <mergeCell ref="A25:O25"/>
    <mergeCell ref="A30:O30"/>
    <mergeCell ref="J33:J35"/>
    <mergeCell ref="M33:M35"/>
    <mergeCell ref="N33:N35"/>
    <mergeCell ref="A11:N11"/>
    <mergeCell ref="A13:N13"/>
    <mergeCell ref="A14:C14"/>
    <mergeCell ref="A17:O17"/>
    <mergeCell ref="A18:F18"/>
    <mergeCell ref="A1:O1"/>
    <mergeCell ref="A3:O3"/>
    <mergeCell ref="A4:O4"/>
    <mergeCell ref="A6:O6"/>
    <mergeCell ref="A8:N9"/>
    <mergeCell ref="H52:I52"/>
    <mergeCell ref="J52:J54"/>
    <mergeCell ref="M52:M54"/>
    <mergeCell ref="N52:N54"/>
    <mergeCell ref="O52:O54"/>
    <mergeCell ref="H53:H54"/>
    <mergeCell ref="I53:I54"/>
    <mergeCell ref="O33:O35"/>
    <mergeCell ref="B46:F46"/>
    <mergeCell ref="A47:G47"/>
    <mergeCell ref="A48:G48"/>
    <mergeCell ref="A51:M51"/>
    <mergeCell ref="A52:A54"/>
    <mergeCell ref="B52:C53"/>
    <mergeCell ref="D52:D54"/>
    <mergeCell ref="E52:E54"/>
    <mergeCell ref="F52:F54"/>
    <mergeCell ref="G52:G54"/>
    <mergeCell ref="N66:N68"/>
    <mergeCell ref="O66:O68"/>
    <mergeCell ref="H67:H68"/>
    <mergeCell ref="I67:I68"/>
    <mergeCell ref="B81:F81"/>
    <mergeCell ref="B59:F59"/>
    <mergeCell ref="A60:G60"/>
    <mergeCell ref="A61:G61"/>
    <mergeCell ref="A65:M65"/>
    <mergeCell ref="A66:A68"/>
    <mergeCell ref="B66:C67"/>
    <mergeCell ref="D66:D68"/>
    <mergeCell ref="E66:E68"/>
    <mergeCell ref="F66:F68"/>
    <mergeCell ref="G66:G68"/>
    <mergeCell ref="H66:I66"/>
    <mergeCell ref="J66:J68"/>
    <mergeCell ref="M66:M68"/>
    <mergeCell ref="N87:N89"/>
    <mergeCell ref="O87:O89"/>
    <mergeCell ref="H88:H89"/>
    <mergeCell ref="I88:I89"/>
    <mergeCell ref="B93:F93"/>
    <mergeCell ref="A82:G82"/>
    <mergeCell ref="A83:G83"/>
    <mergeCell ref="A86:M86"/>
    <mergeCell ref="A87:A89"/>
    <mergeCell ref="B87:C88"/>
    <mergeCell ref="D87:D89"/>
    <mergeCell ref="E87:E89"/>
    <mergeCell ref="F87:F89"/>
    <mergeCell ref="G87:G89"/>
    <mergeCell ref="H87:I87"/>
    <mergeCell ref="J87:J89"/>
    <mergeCell ref="M87:M89"/>
    <mergeCell ref="D100:E100"/>
    <mergeCell ref="F100:G100"/>
    <mergeCell ref="A101:C101"/>
    <mergeCell ref="D101:E101"/>
    <mergeCell ref="F101:G101"/>
    <mergeCell ref="A94:G94"/>
    <mergeCell ref="A95:G95"/>
    <mergeCell ref="A99:C99"/>
    <mergeCell ref="D99:E99"/>
    <mergeCell ref="F99:G99"/>
    <mergeCell ref="J99:O99"/>
    <mergeCell ref="J106:O106"/>
    <mergeCell ref="A108:C108"/>
    <mergeCell ref="D108:E108"/>
    <mergeCell ref="F108:G108"/>
    <mergeCell ref="A106:C106"/>
    <mergeCell ref="D106:E106"/>
    <mergeCell ref="F106:G106"/>
    <mergeCell ref="A107:C107"/>
    <mergeCell ref="D107:E107"/>
    <mergeCell ref="F107:G107"/>
    <mergeCell ref="A104:C104"/>
    <mergeCell ref="D104:E104"/>
    <mergeCell ref="F104:G104"/>
    <mergeCell ref="A105:C105"/>
    <mergeCell ref="D105:E105"/>
    <mergeCell ref="F105:G105"/>
    <mergeCell ref="A102:C102"/>
    <mergeCell ref="D102:E102"/>
    <mergeCell ref="F102:G102"/>
    <mergeCell ref="A103:C103"/>
    <mergeCell ref="D103:E103"/>
    <mergeCell ref="F103:G103"/>
    <mergeCell ref="A100:C100"/>
  </mergeCells>
  <phoneticPr fontId="16" type="noConversion"/>
  <conditionalFormatting sqref="K101:N103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{D2492E2F-8B0D-4C34-9837-EFE60F160C8C}</x14:id>
        </ext>
      </extLst>
    </cfRule>
  </conditionalFormatting>
  <conditionalFormatting sqref="K108:N1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{E7B2A318-F5EB-451A-A882-F28EEE1995EB}</x14:id>
        </ext>
      </extLst>
    </cfRule>
  </conditionalFormatting>
  <conditionalFormatting sqref="K114:O1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499" right="0.23622047244094499" top="0.74803149606299202" bottom="0.74803149606299202" header="0.31496062992126" footer="0.31496062992126"/>
  <pageSetup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492E2F-8B0D-4C34-9837-EFE60F160C8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K101:N103</xm:sqref>
        </x14:conditionalFormatting>
        <x14:conditionalFormatting xmlns:xm="http://schemas.microsoft.com/office/excel/2006/main">
          <x14:cfRule type="dataBar" id="{E7B2A318-F5EB-451A-A882-F28EEE1995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K108:N113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9"/>
  <sheetViews>
    <sheetView tabSelected="1" view="pageBreakPreview" topLeftCell="A82" zoomScale="60" zoomScaleNormal="80" workbookViewId="0">
      <selection activeCell="E119" sqref="E119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4.7109375" customWidth="1"/>
    <col min="6" max="6" width="11.42578125" customWidth="1"/>
    <col min="7" max="7" width="10.85546875" customWidth="1"/>
    <col min="8" max="8" width="11.42578125" customWidth="1"/>
    <col min="9" max="9" width="10.140625" customWidth="1"/>
    <col min="10" max="10" width="20.28515625" customWidth="1"/>
    <col min="11" max="12" width="15.5703125" customWidth="1"/>
    <col min="13" max="13" width="15.7109375" customWidth="1"/>
    <col min="14" max="14" width="17.7109375" customWidth="1"/>
    <col min="15" max="15" width="16" customWidth="1"/>
  </cols>
  <sheetData>
    <row r="1" spans="1:15" ht="18" x14ac:dyDescent="0.2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65" t="s">
        <v>1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.75" customHeight="1" x14ac:dyDescent="0.25">
      <c r="A4" s="265" t="s">
        <v>101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66" t="s">
        <v>154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269" t="s">
        <v>47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35"/>
    </row>
    <row r="9" spans="1:15" ht="18" customHeight="1" x14ac:dyDescent="0.25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68" t="s">
        <v>111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36"/>
    </row>
    <row r="12" spans="1:15" hidden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hidden="1" x14ac:dyDescent="0.25">
      <c r="A13" s="267" t="s">
        <v>44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4"/>
    </row>
    <row r="14" spans="1:15" ht="15.75" hidden="1" customHeight="1" x14ac:dyDescent="0.25">
      <c r="A14" s="270" t="s">
        <v>45</v>
      </c>
      <c r="B14" s="270"/>
      <c r="C14" s="2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ht="34.5" customHeight="1" x14ac:dyDescent="0.25">
      <c r="A17" s="198" t="s">
        <v>152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5"/>
    </row>
    <row r="18" spans="1:15" ht="15" hidden="1" customHeight="1" x14ac:dyDescent="0.25">
      <c r="A18" s="198"/>
      <c r="B18" s="198"/>
      <c r="C18" s="198"/>
      <c r="D18" s="198"/>
      <c r="E18" s="198"/>
      <c r="F18" s="198"/>
      <c r="G18" s="195"/>
      <c r="H18" s="195"/>
      <c r="I18" s="195"/>
      <c r="J18" s="195"/>
      <c r="K18" s="195"/>
      <c r="L18" s="195"/>
      <c r="M18" s="195"/>
      <c r="N18" s="195"/>
      <c r="O18" s="196"/>
    </row>
    <row r="19" spans="1:15" ht="15" hidden="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99" t="s">
        <v>153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"/>
    </row>
    <row r="21" spans="1:15" ht="15" hidden="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ht="15" hidden="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99" t="s">
        <v>43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</row>
    <row r="24" spans="1:15" ht="15" hidden="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99" t="s">
        <v>4</v>
      </c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hidden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hidden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hidden="1" customHeight="1" x14ac:dyDescent="0.25">
      <c r="A30" s="271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</row>
    <row r="31" spans="1:15" hidden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263" t="s">
        <v>6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</row>
    <row r="33" spans="1:20" ht="27" customHeight="1" thickBot="1" x14ac:dyDescent="0.3">
      <c r="A33" s="253" t="s">
        <v>7</v>
      </c>
      <c r="B33" s="214" t="s">
        <v>8</v>
      </c>
      <c r="C33" s="215"/>
      <c r="D33" s="210" t="s">
        <v>9</v>
      </c>
      <c r="E33" s="210" t="s">
        <v>10</v>
      </c>
      <c r="F33" s="210" t="s">
        <v>11</v>
      </c>
      <c r="G33" s="210" t="s">
        <v>37</v>
      </c>
      <c r="H33" s="214" t="s">
        <v>33</v>
      </c>
      <c r="I33" s="215"/>
      <c r="J33" s="210" t="s">
        <v>130</v>
      </c>
      <c r="K33" s="71"/>
      <c r="L33" s="71"/>
      <c r="M33" s="210" t="s">
        <v>12</v>
      </c>
      <c r="N33" s="210" t="s">
        <v>36</v>
      </c>
      <c r="O33" s="272" t="s">
        <v>13</v>
      </c>
    </row>
    <row r="34" spans="1:20" ht="0.75" customHeight="1" thickBot="1" x14ac:dyDescent="0.3">
      <c r="A34" s="254"/>
      <c r="B34" s="216"/>
      <c r="C34" s="217"/>
      <c r="D34" s="211"/>
      <c r="E34" s="211"/>
      <c r="F34" s="211"/>
      <c r="G34" s="275"/>
      <c r="H34" s="73" t="s">
        <v>14</v>
      </c>
      <c r="I34" s="74"/>
      <c r="J34" s="212"/>
      <c r="K34" s="75"/>
      <c r="L34" s="75"/>
      <c r="M34" s="212"/>
      <c r="N34" s="211"/>
      <c r="O34" s="273"/>
    </row>
    <row r="35" spans="1:20" ht="26.25" customHeight="1" thickBot="1" x14ac:dyDescent="0.3">
      <c r="A35" s="254"/>
      <c r="B35" s="71" t="s">
        <v>15</v>
      </c>
      <c r="C35" s="70" t="s">
        <v>16</v>
      </c>
      <c r="D35" s="211"/>
      <c r="E35" s="211"/>
      <c r="F35" s="211"/>
      <c r="G35" s="276"/>
      <c r="H35" s="76" t="s">
        <v>34</v>
      </c>
      <c r="I35" s="72" t="s">
        <v>35</v>
      </c>
      <c r="J35" s="212"/>
      <c r="K35" s="72" t="s">
        <v>56</v>
      </c>
      <c r="L35" s="72" t="s">
        <v>57</v>
      </c>
      <c r="M35" s="212"/>
      <c r="N35" s="213"/>
      <c r="O35" s="274"/>
    </row>
    <row r="36" spans="1:20" ht="53.25" customHeight="1" thickBot="1" x14ac:dyDescent="0.3">
      <c r="A36" s="18">
        <f>ENERO!A37+FEBRERO!A37+MARZO!A37</f>
        <v>3</v>
      </c>
      <c r="B36" s="55" t="s">
        <v>123</v>
      </c>
      <c r="C36" s="55" t="s">
        <v>124</v>
      </c>
      <c r="D36" s="55" t="s">
        <v>32</v>
      </c>
      <c r="E36" s="62" t="s">
        <v>100</v>
      </c>
      <c r="F36" s="55" t="s">
        <v>125</v>
      </c>
      <c r="G36" s="57">
        <f>ENERO!G37+FEBRERO!G37+MARZO!G37</f>
        <v>40</v>
      </c>
      <c r="H36" s="57">
        <f>ENERO!H37+FEBRERO!H37+MARZO!H37</f>
        <v>18</v>
      </c>
      <c r="I36" s="57">
        <f>ENERO!I37+FEBRERO!I37+MARZO!I37</f>
        <v>6</v>
      </c>
      <c r="J36" s="161">
        <f>ENERO!J37+FEBRERO!J37+MARZO!J37</f>
        <v>585500</v>
      </c>
      <c r="K36" s="161">
        <f>ENERO!K37+FEBRERO!K37+MARZO!K37</f>
        <v>6300</v>
      </c>
      <c r="L36" s="161">
        <f>ENERO!L37+FEBRERO!L37+MARZO!L37</f>
        <v>18975</v>
      </c>
      <c r="M36" s="161">
        <f>ENERO!M37+FEBRERO!M37+MARZO!M37</f>
        <v>40000</v>
      </c>
      <c r="N36" s="161">
        <f>ENERO!N37+FEBRERO!N37+MARZO!N37</f>
        <v>33600</v>
      </c>
      <c r="O36" s="161">
        <f>SUM(M36:N36)</f>
        <v>73600</v>
      </c>
    </row>
    <row r="37" spans="1:20" ht="51.75" customHeight="1" thickBot="1" x14ac:dyDescent="0.3">
      <c r="A37" s="18">
        <v>3</v>
      </c>
      <c r="B37" s="55" t="s">
        <v>126</v>
      </c>
      <c r="C37" s="55" t="s">
        <v>124</v>
      </c>
      <c r="D37" s="55" t="s">
        <v>32</v>
      </c>
      <c r="E37" s="62" t="s">
        <v>100</v>
      </c>
      <c r="F37" s="55" t="s">
        <v>127</v>
      </c>
      <c r="G37" s="57">
        <f>ENERO!G38+FEBRERO!G38+MARZO!G39</f>
        <v>40</v>
      </c>
      <c r="H37" s="57">
        <f>ENERO!H38+FEBRERO!H38+MARZO!H39</f>
        <v>18</v>
      </c>
      <c r="I37" s="57">
        <f>ENERO!I38+FEBRERO!I38+MARZO!I39</f>
        <v>6</v>
      </c>
      <c r="J37" s="161">
        <f>ENERO!J38+FEBRERO!J38+MARZO!J39</f>
        <v>585500</v>
      </c>
      <c r="K37" s="161">
        <f>ENERO!K38+FEBRERO!K38+MARZO!K39</f>
        <v>6300</v>
      </c>
      <c r="L37" s="161">
        <f>ENERO!L38+FEBRERO!L38+MARZO!L39</f>
        <v>18975</v>
      </c>
      <c r="M37" s="161">
        <f>ENERO!M38+FEBRERO!M38+MARZO!M39</f>
        <v>40000</v>
      </c>
      <c r="N37" s="161">
        <f>ENERO!N38+FEBRERO!N38+MARZO!N39</f>
        <v>33600</v>
      </c>
      <c r="O37" s="161">
        <f>SUM(M37:N37)</f>
        <v>73600</v>
      </c>
    </row>
    <row r="38" spans="1:20" ht="43.5" hidden="1" thickBot="1" x14ac:dyDescent="0.3">
      <c r="A38" s="18"/>
      <c r="B38" s="55"/>
      <c r="C38" s="55"/>
      <c r="D38" s="55" t="s">
        <v>32</v>
      </c>
      <c r="E38" s="62" t="s">
        <v>100</v>
      </c>
      <c r="F38" s="55"/>
      <c r="G38" s="57"/>
      <c r="H38" s="57"/>
      <c r="I38" s="57"/>
      <c r="J38" s="67"/>
      <c r="K38" s="61"/>
      <c r="L38" s="61"/>
      <c r="M38" s="61"/>
      <c r="N38" s="61"/>
      <c r="O38" s="61">
        <f>SUM(M38:N38)</f>
        <v>0</v>
      </c>
    </row>
    <row r="39" spans="1:20" ht="43.5" hidden="1" thickBot="1" x14ac:dyDescent="0.3">
      <c r="A39" s="18"/>
      <c r="B39" s="55"/>
      <c r="C39" s="55"/>
      <c r="D39" s="55" t="s">
        <v>32</v>
      </c>
      <c r="E39" s="62" t="s">
        <v>100</v>
      </c>
      <c r="F39" s="55"/>
      <c r="G39" s="57"/>
      <c r="H39" s="57"/>
      <c r="I39" s="57"/>
      <c r="J39" s="67"/>
      <c r="K39" s="61"/>
      <c r="L39" s="61"/>
      <c r="M39" s="61"/>
      <c r="N39" s="61"/>
      <c r="O39" s="61">
        <f t="shared" ref="O39:O44" si="0">SUM(M39:N39)</f>
        <v>0</v>
      </c>
    </row>
    <row r="40" spans="1:20" ht="43.5" hidden="1" thickBot="1" x14ac:dyDescent="0.3">
      <c r="A40" s="18"/>
      <c r="B40" s="55"/>
      <c r="C40" s="55"/>
      <c r="D40" s="55" t="s">
        <v>32</v>
      </c>
      <c r="E40" s="62" t="s">
        <v>100</v>
      </c>
      <c r="F40" s="55"/>
      <c r="G40" s="57"/>
      <c r="H40" s="57"/>
      <c r="I40" s="57"/>
      <c r="J40" s="67"/>
      <c r="K40" s="61"/>
      <c r="L40" s="61"/>
      <c r="M40" s="61"/>
      <c r="N40" s="61"/>
      <c r="O40" s="61">
        <f t="shared" si="0"/>
        <v>0</v>
      </c>
    </row>
    <row r="41" spans="1:20" ht="43.5" hidden="1" thickBot="1" x14ac:dyDescent="0.3">
      <c r="A41" s="18"/>
      <c r="B41" s="55"/>
      <c r="C41" s="55"/>
      <c r="D41" s="55" t="s">
        <v>32</v>
      </c>
      <c r="E41" s="62" t="s">
        <v>100</v>
      </c>
      <c r="F41" s="55"/>
      <c r="G41" s="57"/>
      <c r="H41" s="57"/>
      <c r="I41" s="57"/>
      <c r="J41" s="61"/>
      <c r="K41" s="61"/>
      <c r="L41" s="61"/>
      <c r="M41" s="61"/>
      <c r="N41" s="61"/>
      <c r="O41" s="61">
        <f t="shared" si="0"/>
        <v>0</v>
      </c>
    </row>
    <row r="42" spans="1:20" ht="44.25" hidden="1" customHeight="1" thickBot="1" x14ac:dyDescent="0.3">
      <c r="A42" s="18"/>
      <c r="B42" s="55"/>
      <c r="C42" s="55"/>
      <c r="D42" s="55" t="s">
        <v>32</v>
      </c>
      <c r="E42" s="62" t="s">
        <v>100</v>
      </c>
      <c r="F42" s="55"/>
      <c r="G42" s="57"/>
      <c r="H42" s="57"/>
      <c r="I42" s="57"/>
      <c r="J42" s="67"/>
      <c r="K42" s="61"/>
      <c r="L42" s="61"/>
      <c r="M42" s="61"/>
      <c r="N42" s="61"/>
      <c r="O42" s="61">
        <f t="shared" si="0"/>
        <v>0</v>
      </c>
    </row>
    <row r="43" spans="1:20" ht="43.5" hidden="1" thickBot="1" x14ac:dyDescent="0.3">
      <c r="A43" s="18"/>
      <c r="B43" s="55"/>
      <c r="C43" s="55"/>
      <c r="D43" s="55" t="s">
        <v>32</v>
      </c>
      <c r="E43" s="62" t="s">
        <v>100</v>
      </c>
      <c r="F43" s="55"/>
      <c r="G43" s="57"/>
      <c r="H43" s="57"/>
      <c r="I43" s="57"/>
      <c r="J43" s="61"/>
      <c r="K43" s="61"/>
      <c r="L43" s="61"/>
      <c r="M43" s="61"/>
      <c r="N43" s="61"/>
      <c r="O43" s="61">
        <f>SUM(M43:N43)</f>
        <v>0</v>
      </c>
      <c r="T43" s="68"/>
    </row>
    <row r="44" spans="1:20" ht="48" hidden="1" customHeight="1" thickBot="1" x14ac:dyDescent="0.3">
      <c r="A44" s="18"/>
      <c r="B44" s="55"/>
      <c r="C44" s="55"/>
      <c r="D44" s="55" t="s">
        <v>32</v>
      </c>
      <c r="E44" s="62" t="s">
        <v>100</v>
      </c>
      <c r="F44" s="55"/>
      <c r="G44" s="57"/>
      <c r="H44" s="57"/>
      <c r="I44" s="57"/>
      <c r="J44" s="67"/>
      <c r="K44" s="61"/>
      <c r="L44" s="61"/>
      <c r="M44" s="61"/>
      <c r="N44" s="61"/>
      <c r="O44" s="61">
        <f t="shared" si="0"/>
        <v>0</v>
      </c>
    </row>
    <row r="45" spans="1:20" ht="15.75" customHeight="1" thickBot="1" x14ac:dyDescent="0.3">
      <c r="A45" s="19">
        <f>SUM(A36:A44)</f>
        <v>6</v>
      </c>
      <c r="B45" s="200" t="s">
        <v>17</v>
      </c>
      <c r="C45" s="201"/>
      <c r="D45" s="201"/>
      <c r="E45" s="201"/>
      <c r="F45" s="202"/>
      <c r="G45" s="7">
        <f t="shared" ref="G45:O45" si="1">SUM(G36:G44)</f>
        <v>80</v>
      </c>
      <c r="H45" s="7">
        <f t="shared" si="1"/>
        <v>36</v>
      </c>
      <c r="I45" s="7">
        <f t="shared" si="1"/>
        <v>12</v>
      </c>
      <c r="J45" s="60">
        <f t="shared" si="1"/>
        <v>1171000</v>
      </c>
      <c r="K45" s="60">
        <f t="shared" si="1"/>
        <v>12600</v>
      </c>
      <c r="L45" s="60">
        <f t="shared" si="1"/>
        <v>37950</v>
      </c>
      <c r="M45" s="22">
        <f t="shared" si="1"/>
        <v>80000</v>
      </c>
      <c r="N45" s="22">
        <f t="shared" si="1"/>
        <v>67200</v>
      </c>
      <c r="O45" s="22">
        <f t="shared" si="1"/>
        <v>147200</v>
      </c>
      <c r="P45" s="68" t="s">
        <v>20</v>
      </c>
    </row>
    <row r="46" spans="1:20" ht="15.75" customHeight="1" thickBot="1" x14ac:dyDescent="0.3">
      <c r="A46" s="261" t="s">
        <v>18</v>
      </c>
      <c r="B46" s="262"/>
      <c r="C46" s="262"/>
      <c r="D46" s="262"/>
      <c r="E46" s="262"/>
      <c r="F46" s="262"/>
      <c r="G46" s="262"/>
      <c r="H46" s="63"/>
      <c r="I46" s="63"/>
      <c r="J46" s="64"/>
      <c r="K46" s="64"/>
      <c r="L46" s="64"/>
      <c r="M46" s="22">
        <v>0</v>
      </c>
      <c r="N46" s="22">
        <f>N45*-0.1</f>
        <v>-6720</v>
      </c>
      <c r="O46" s="22">
        <f>N46</f>
        <v>-6720</v>
      </c>
      <c r="Q46" s="68"/>
      <c r="S46" s="68"/>
    </row>
    <row r="47" spans="1:20" ht="15.75" customHeight="1" thickBot="1" x14ac:dyDescent="0.3">
      <c r="A47" s="203" t="s">
        <v>19</v>
      </c>
      <c r="B47" s="203"/>
      <c r="C47" s="203"/>
      <c r="D47" s="203"/>
      <c r="E47" s="203"/>
      <c r="F47" s="203"/>
      <c r="G47" s="203"/>
      <c r="H47" s="65"/>
      <c r="I47" s="65"/>
      <c r="J47" s="66"/>
      <c r="K47" s="66"/>
      <c r="L47" s="66"/>
      <c r="M47" s="22">
        <f>SUM(M45:M46)</f>
        <v>80000</v>
      </c>
      <c r="N47" s="22">
        <f>SUM(N45:N46)</f>
        <v>60480</v>
      </c>
      <c r="O47" s="22">
        <f>O46+O45</f>
        <v>140480</v>
      </c>
      <c r="S47" s="68"/>
    </row>
    <row r="48" spans="1:20" x14ac:dyDescent="0.25">
      <c r="A48" s="39"/>
      <c r="B48" s="39"/>
      <c r="C48" s="39"/>
      <c r="D48" s="39"/>
      <c r="E48" s="39"/>
      <c r="F48" s="39"/>
      <c r="G48" s="39"/>
      <c r="H48" s="40"/>
      <c r="I48" s="40"/>
      <c r="J48" s="41"/>
      <c r="K48" s="41"/>
      <c r="L48" s="41"/>
      <c r="M48" s="41"/>
      <c r="N48" s="41"/>
      <c r="O48" s="42"/>
    </row>
    <row r="49" spans="1:21" x14ac:dyDescent="0.25">
      <c r="A49" s="39"/>
      <c r="B49" s="39"/>
      <c r="C49" s="39"/>
      <c r="D49" s="39"/>
      <c r="E49" s="39"/>
      <c r="F49" s="39"/>
      <c r="G49" s="39"/>
      <c r="H49" s="40"/>
      <c r="I49" s="40"/>
      <c r="J49" s="41"/>
      <c r="K49" s="41"/>
      <c r="L49" s="41"/>
      <c r="M49" s="41"/>
      <c r="N49" s="41"/>
      <c r="O49" s="42"/>
      <c r="U49" s="68"/>
    </row>
    <row r="50" spans="1:21" ht="15.75" thickBot="1" x14ac:dyDescent="0.3">
      <c r="A50" s="251" t="s">
        <v>22</v>
      </c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43"/>
      <c r="O50" s="43"/>
    </row>
    <row r="51" spans="1:21" ht="27.75" customHeight="1" thickBot="1" x14ac:dyDescent="0.3">
      <c r="A51" s="253" t="s">
        <v>7</v>
      </c>
      <c r="B51" s="214" t="s">
        <v>8</v>
      </c>
      <c r="C51" s="215"/>
      <c r="D51" s="210" t="s">
        <v>9</v>
      </c>
      <c r="E51" s="210" t="s">
        <v>10</v>
      </c>
      <c r="F51" s="210" t="s">
        <v>11</v>
      </c>
      <c r="G51" s="210" t="s">
        <v>37</v>
      </c>
      <c r="H51" s="253" t="s">
        <v>33</v>
      </c>
      <c r="I51" s="253"/>
      <c r="J51" s="210" t="s">
        <v>130</v>
      </c>
      <c r="K51" s="71"/>
      <c r="L51" s="71"/>
      <c r="M51" s="210" t="s">
        <v>12</v>
      </c>
      <c r="N51" s="210" t="s">
        <v>36</v>
      </c>
      <c r="O51" s="272" t="s">
        <v>13</v>
      </c>
    </row>
    <row r="52" spans="1:21" ht="3.75" customHeight="1" thickBot="1" x14ac:dyDescent="0.3">
      <c r="A52" s="254"/>
      <c r="B52" s="216"/>
      <c r="C52" s="217"/>
      <c r="D52" s="211"/>
      <c r="E52" s="211"/>
      <c r="F52" s="211"/>
      <c r="G52" s="212"/>
      <c r="H52" s="211" t="s">
        <v>34</v>
      </c>
      <c r="I52" s="211" t="s">
        <v>35</v>
      </c>
      <c r="J52" s="212"/>
      <c r="K52" s="75"/>
      <c r="L52" s="75"/>
      <c r="M52" s="212"/>
      <c r="N52" s="211"/>
      <c r="O52" s="273"/>
    </row>
    <row r="53" spans="1:21" ht="27.75" customHeight="1" thickBot="1" x14ac:dyDescent="0.3">
      <c r="A53" s="254"/>
      <c r="B53" s="71" t="s">
        <v>15</v>
      </c>
      <c r="C53" s="70" t="s">
        <v>16</v>
      </c>
      <c r="D53" s="211"/>
      <c r="E53" s="211"/>
      <c r="F53" s="211"/>
      <c r="G53" s="252"/>
      <c r="H53" s="213"/>
      <c r="I53" s="213"/>
      <c r="J53" s="212"/>
      <c r="K53" s="72" t="s">
        <v>56</v>
      </c>
      <c r="L53" s="72" t="s">
        <v>57</v>
      </c>
      <c r="M53" s="212"/>
      <c r="N53" s="213"/>
      <c r="O53" s="274"/>
    </row>
    <row r="54" spans="1:21" ht="72" thickBot="1" x14ac:dyDescent="0.3">
      <c r="A54" s="18">
        <f>ENERO!A57+FEBRERO!A56+MARZO!A56</f>
        <v>3</v>
      </c>
      <c r="B54" s="38" t="s">
        <v>140</v>
      </c>
      <c r="C54" s="55" t="s">
        <v>141</v>
      </c>
      <c r="D54" s="55" t="s">
        <v>23</v>
      </c>
      <c r="E54" s="62" t="s">
        <v>100</v>
      </c>
      <c r="F54" s="178" t="s">
        <v>142</v>
      </c>
      <c r="G54" s="57">
        <f>ENERO!G57+FEBRERO!G56+MARZO!G56</f>
        <v>48</v>
      </c>
      <c r="H54" s="57">
        <f>ENERO!H57+FEBRERO!H56+MARZO!H56</f>
        <v>0</v>
      </c>
      <c r="I54" s="57">
        <f>ENERO!I57+FEBRERO!I56+MARZO!I56</f>
        <v>0</v>
      </c>
      <c r="J54" s="57">
        <f>ENERO!J57+FEBRERO!J56+MARZO!J56</f>
        <v>780000</v>
      </c>
      <c r="K54" s="57">
        <f>ENERO!K57+FEBRERO!K56+MARZO!K56</f>
        <v>15100</v>
      </c>
      <c r="L54" s="57">
        <f>ENERO!L57+FEBRERO!L56+MARZO!L56</f>
        <v>31062</v>
      </c>
      <c r="M54" s="57">
        <f>ENERO!M57+FEBRERO!M56+MARZO!M56</f>
        <v>0</v>
      </c>
      <c r="N54" s="57">
        <f>ENERO!N57+FEBRERO!N56+MARZO!N56</f>
        <v>72800</v>
      </c>
      <c r="O54" s="58">
        <f>M54+N54</f>
        <v>72800</v>
      </c>
    </row>
    <row r="55" spans="1:21" ht="86.25" thickBot="1" x14ac:dyDescent="0.3">
      <c r="A55" s="18">
        <v>3</v>
      </c>
      <c r="B55" s="179" t="s">
        <v>143</v>
      </c>
      <c r="C55" s="55" t="s">
        <v>146</v>
      </c>
      <c r="D55" s="55" t="s">
        <v>23</v>
      </c>
      <c r="E55" s="62" t="s">
        <v>100</v>
      </c>
      <c r="F55" s="55" t="s">
        <v>144</v>
      </c>
      <c r="G55" s="57">
        <f>ENERO!G58</f>
        <v>16</v>
      </c>
      <c r="H55" s="57">
        <f>ENERO!H58</f>
        <v>0</v>
      </c>
      <c r="I55" s="57">
        <f>ENERO!I58</f>
        <v>0</v>
      </c>
      <c r="J55" s="57">
        <f>ENERO!J58</f>
        <v>0</v>
      </c>
      <c r="K55" s="57">
        <f>ENERO!K58</f>
        <v>3000</v>
      </c>
      <c r="L55" s="57">
        <f>ENERO!L58</f>
        <v>12454</v>
      </c>
      <c r="M55" s="57">
        <f>ENERO!M58</f>
        <v>36190</v>
      </c>
      <c r="N55" s="57">
        <f>ENERO!N58</f>
        <v>11200</v>
      </c>
      <c r="O55" s="58">
        <f t="shared" ref="O55:O56" si="2">M55+N55</f>
        <v>47390</v>
      </c>
    </row>
    <row r="56" spans="1:21" ht="45" hidden="1" customHeight="1" thickBot="1" x14ac:dyDescent="0.3">
      <c r="A56" s="18">
        <v>0</v>
      </c>
      <c r="B56" s="55"/>
      <c r="C56" s="55"/>
      <c r="D56" s="55" t="s">
        <v>23</v>
      </c>
      <c r="E56" s="62"/>
      <c r="F56" s="55"/>
      <c r="G56" s="57">
        <f>FEBRERO!G56</f>
        <v>16</v>
      </c>
      <c r="H56" s="57">
        <f>FEBRERO!H56</f>
        <v>0</v>
      </c>
      <c r="I56" s="57">
        <f>FEBRERO!I56</f>
        <v>0</v>
      </c>
      <c r="J56" s="57">
        <f>FEBRERO!J56</f>
        <v>390000</v>
      </c>
      <c r="K56" s="57">
        <f>FEBRERO!K56</f>
        <v>5500</v>
      </c>
      <c r="L56" s="57">
        <f>FEBRERO!L56</f>
        <v>9304</v>
      </c>
      <c r="M56" s="57">
        <f>FEBRERO!M56</f>
        <v>0</v>
      </c>
      <c r="N56" s="57">
        <f>FEBRERO!N56</f>
        <v>23800</v>
      </c>
      <c r="O56" s="58">
        <f t="shared" si="2"/>
        <v>23800</v>
      </c>
    </row>
    <row r="57" spans="1:21" ht="15.75" hidden="1" thickBot="1" x14ac:dyDescent="0.3">
      <c r="A57" s="18">
        <v>0</v>
      </c>
      <c r="B57" s="55"/>
      <c r="C57" s="55"/>
      <c r="D57" s="55" t="s">
        <v>23</v>
      </c>
      <c r="E57" s="62"/>
      <c r="F57" s="55"/>
      <c r="G57" s="57">
        <f>MARZO!G58</f>
        <v>16</v>
      </c>
      <c r="H57" s="57">
        <f>MARZO!H58</f>
        <v>0</v>
      </c>
      <c r="I57" s="57">
        <f>MARZO!I58</f>
        <v>0</v>
      </c>
      <c r="J57" s="57">
        <f>MARZO!J58</f>
        <v>0</v>
      </c>
      <c r="K57" s="57">
        <f>MARZO!K58</f>
        <v>3000</v>
      </c>
      <c r="L57" s="57">
        <f>MARZO!L58</f>
        <v>12454</v>
      </c>
      <c r="M57" s="57">
        <f>MARZO!M58</f>
        <v>5000</v>
      </c>
      <c r="N57" s="57">
        <f>MARZO!N58</f>
        <v>22400</v>
      </c>
      <c r="O57" s="58">
        <f>M57+N57</f>
        <v>27400</v>
      </c>
      <c r="R57" s="68"/>
    </row>
    <row r="58" spans="1:21" ht="15.75" thickBot="1" x14ac:dyDescent="0.3">
      <c r="A58" s="19">
        <f>SUM(A54:A57)</f>
        <v>6</v>
      </c>
      <c r="B58" s="207" t="s">
        <v>17</v>
      </c>
      <c r="C58" s="208"/>
      <c r="D58" s="208"/>
      <c r="E58" s="208"/>
      <c r="F58" s="209"/>
      <c r="G58" s="7">
        <f t="shared" ref="G58:M58" si="3">SUM(G54:G57)</f>
        <v>96</v>
      </c>
      <c r="H58" s="7">
        <f t="shared" si="3"/>
        <v>0</v>
      </c>
      <c r="I58" s="7">
        <f t="shared" si="3"/>
        <v>0</v>
      </c>
      <c r="J58" s="60">
        <f t="shared" si="3"/>
        <v>1170000</v>
      </c>
      <c r="K58" s="60">
        <f>SUM(K54:K57)</f>
        <v>26600</v>
      </c>
      <c r="L58" s="60">
        <f>SUM(L54:L57)</f>
        <v>65274</v>
      </c>
      <c r="M58" s="15">
        <f t="shared" si="3"/>
        <v>41190</v>
      </c>
      <c r="N58" s="15">
        <f>SUM(N54:N57)</f>
        <v>130200</v>
      </c>
      <c r="O58" s="15">
        <f>SUM(O54:O57)</f>
        <v>171390</v>
      </c>
    </row>
    <row r="59" spans="1:21" ht="15.75" thickBot="1" x14ac:dyDescent="0.3">
      <c r="A59" s="218" t="s">
        <v>18</v>
      </c>
      <c r="B59" s="219"/>
      <c r="C59" s="219"/>
      <c r="D59" s="219"/>
      <c r="E59" s="219"/>
      <c r="F59" s="219"/>
      <c r="G59" s="219"/>
      <c r="H59" s="8"/>
      <c r="I59" s="9"/>
      <c r="J59" s="10"/>
      <c r="K59" s="10"/>
      <c r="L59" s="10"/>
      <c r="M59" s="15">
        <v>0</v>
      </c>
      <c r="N59" s="15">
        <f>N58*-0.1</f>
        <v>-13020</v>
      </c>
      <c r="O59" s="15">
        <f>N59</f>
        <v>-13020</v>
      </c>
    </row>
    <row r="60" spans="1:21" ht="19.5" customHeight="1" thickBot="1" x14ac:dyDescent="0.3">
      <c r="A60" s="207" t="s">
        <v>21</v>
      </c>
      <c r="B60" s="208"/>
      <c r="C60" s="208"/>
      <c r="D60" s="208"/>
      <c r="E60" s="208"/>
      <c r="F60" s="208"/>
      <c r="G60" s="208"/>
      <c r="H60" s="13"/>
      <c r="I60" s="13"/>
      <c r="J60" s="14"/>
      <c r="K60" s="14"/>
      <c r="L60" s="14"/>
      <c r="M60" s="15">
        <f>SUM(M58:M59)</f>
        <v>41190</v>
      </c>
      <c r="N60" s="15">
        <f>SUM(N58:N59)</f>
        <v>117180</v>
      </c>
      <c r="O60" s="15">
        <f>O59+O58</f>
        <v>158370</v>
      </c>
    </row>
    <row r="61" spans="1:21" x14ac:dyDescent="0.25">
      <c r="A61" s="44"/>
      <c r="B61" s="44"/>
      <c r="C61" s="44"/>
      <c r="D61" s="44"/>
      <c r="E61" s="44"/>
      <c r="F61" s="44"/>
      <c r="G61" s="44"/>
      <c r="H61" s="45"/>
      <c r="I61" s="45"/>
      <c r="J61" s="46"/>
      <c r="K61" s="46"/>
      <c r="L61" s="46"/>
      <c r="M61" s="47"/>
      <c r="N61" s="48"/>
      <c r="O61" s="48"/>
    </row>
    <row r="62" spans="1:21" x14ac:dyDescent="0.25">
      <c r="A62" s="39"/>
      <c r="B62" s="39"/>
      <c r="C62" s="39"/>
      <c r="D62" s="39"/>
      <c r="E62" s="39"/>
      <c r="F62" s="39"/>
      <c r="G62" s="39"/>
      <c r="H62" s="40"/>
      <c r="I62" s="40"/>
      <c r="J62" s="49"/>
      <c r="K62" s="49"/>
      <c r="L62" s="49"/>
      <c r="M62" s="50"/>
      <c r="N62" s="42"/>
      <c r="O62" s="42"/>
    </row>
    <row r="63" spans="1:21" x14ac:dyDescent="0.25">
      <c r="A63" s="39"/>
      <c r="B63" s="39"/>
      <c r="C63" s="39"/>
      <c r="D63" s="39"/>
      <c r="E63" s="39"/>
      <c r="F63" s="39"/>
      <c r="G63" s="39"/>
      <c r="H63" s="40"/>
      <c r="I63" s="40"/>
      <c r="J63" s="49"/>
      <c r="K63" s="49"/>
      <c r="L63" s="49"/>
      <c r="M63" s="50"/>
      <c r="N63" s="42"/>
      <c r="O63" s="42"/>
    </row>
    <row r="64" spans="1:21" ht="16.5" customHeight="1" thickBot="1" x14ac:dyDescent="0.3">
      <c r="A64" s="251" t="s">
        <v>156</v>
      </c>
      <c r="B64" s="251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51"/>
      <c r="O64" s="51"/>
    </row>
    <row r="65" spans="1:19" ht="29.25" customHeight="1" thickBot="1" x14ac:dyDescent="0.3">
      <c r="A65" s="232" t="s">
        <v>7</v>
      </c>
      <c r="B65" s="221" t="s">
        <v>8</v>
      </c>
      <c r="C65" s="222"/>
      <c r="D65" s="204" t="s">
        <v>9</v>
      </c>
      <c r="E65" s="204" t="s">
        <v>10</v>
      </c>
      <c r="F65" s="204" t="s">
        <v>11</v>
      </c>
      <c r="G65" s="204" t="s">
        <v>51</v>
      </c>
      <c r="H65" s="221" t="s">
        <v>33</v>
      </c>
      <c r="I65" s="222"/>
      <c r="J65" s="210" t="s">
        <v>130</v>
      </c>
      <c r="K65" s="78"/>
      <c r="L65" s="78"/>
      <c r="M65" s="204" t="s">
        <v>12</v>
      </c>
      <c r="N65" s="204" t="s">
        <v>36</v>
      </c>
      <c r="O65" s="228" t="s">
        <v>52</v>
      </c>
    </row>
    <row r="66" spans="1:19" ht="23.25" customHeight="1" thickBot="1" x14ac:dyDescent="0.3">
      <c r="A66" s="233"/>
      <c r="B66" s="234"/>
      <c r="C66" s="235"/>
      <c r="D66" s="205"/>
      <c r="E66" s="205"/>
      <c r="F66" s="205"/>
      <c r="G66" s="206"/>
      <c r="H66" s="204" t="s">
        <v>34</v>
      </c>
      <c r="I66" s="204" t="s">
        <v>35</v>
      </c>
      <c r="J66" s="212"/>
      <c r="K66" s="80"/>
      <c r="L66" s="80"/>
      <c r="M66" s="220"/>
      <c r="N66" s="205"/>
      <c r="O66" s="229"/>
    </row>
    <row r="67" spans="1:19" ht="41.25" customHeight="1" thickBot="1" x14ac:dyDescent="0.3">
      <c r="A67" s="255"/>
      <c r="B67" s="78" t="s">
        <v>15</v>
      </c>
      <c r="C67" s="77" t="s">
        <v>16</v>
      </c>
      <c r="D67" s="205"/>
      <c r="E67" s="205"/>
      <c r="F67" s="205"/>
      <c r="G67" s="206"/>
      <c r="H67" s="205"/>
      <c r="I67" s="205"/>
      <c r="J67" s="212"/>
      <c r="K67" s="79" t="s">
        <v>56</v>
      </c>
      <c r="L67" s="79" t="s">
        <v>57</v>
      </c>
      <c r="M67" s="220"/>
      <c r="N67" s="205"/>
      <c r="O67" s="237"/>
    </row>
    <row r="68" spans="1:19" ht="45" customHeight="1" thickBot="1" x14ac:dyDescent="0.3">
      <c r="A68" s="168">
        <f>ENERO!A69+FEBRERO!A69+MARZO!A71</f>
        <v>3</v>
      </c>
      <c r="B68" s="38" t="s">
        <v>67</v>
      </c>
      <c r="C68" s="38" t="s">
        <v>118</v>
      </c>
      <c r="D68" s="38" t="s">
        <v>39</v>
      </c>
      <c r="E68" s="62" t="s">
        <v>100</v>
      </c>
      <c r="F68" s="38" t="s">
        <v>119</v>
      </c>
      <c r="G68" s="85">
        <f>ENERO!G69+FEBRERO!G69+MARZO!G71</f>
        <v>72</v>
      </c>
      <c r="H68" s="85">
        <f>ENERO!H69+FEBRERO!H69+MARZO!H71</f>
        <v>0</v>
      </c>
      <c r="I68" s="85">
        <f>ENERO!I69+FEBRERO!I69+MARZO!I71</f>
        <v>0</v>
      </c>
      <c r="J68" s="85">
        <f>ENERO!J69+FEBRERO!J69+MARZO!J71</f>
        <v>0</v>
      </c>
      <c r="K68" s="165">
        <f>ENERO!K69+FEBRERO!K69+MARZO!K71</f>
        <v>15300</v>
      </c>
      <c r="L68" s="165">
        <f>ENERO!L69+FEBRERO!L69+MARZO!L71</f>
        <v>80325</v>
      </c>
      <c r="M68" s="165">
        <f>ENERO!M69+FEBRERO!M69+MARZO!M71</f>
        <v>0</v>
      </c>
      <c r="N68" s="165">
        <f>ENERO!N69+FEBRERO!N69+MARZO!N71</f>
        <v>51300</v>
      </c>
      <c r="O68" s="166">
        <f>SUM(M68:N68)</f>
        <v>51300</v>
      </c>
    </row>
    <row r="69" spans="1:19" ht="49.5" customHeight="1" thickBot="1" x14ac:dyDescent="0.3">
      <c r="A69" s="168">
        <f>ENERO!A70+FEBRERO!A70+MARZO!A72</f>
        <v>3</v>
      </c>
      <c r="B69" s="38" t="s">
        <v>63</v>
      </c>
      <c r="C69" s="38" t="s">
        <v>64</v>
      </c>
      <c r="D69" s="38" t="s">
        <v>39</v>
      </c>
      <c r="E69" s="62" t="s">
        <v>100</v>
      </c>
      <c r="F69" s="38" t="s">
        <v>120</v>
      </c>
      <c r="G69" s="85">
        <f>ENERO!G70+FEBRERO!G70+MARZO!G72</f>
        <v>72</v>
      </c>
      <c r="H69" s="85">
        <f>ENERO!H70+FEBRERO!H70+MARZO!H72</f>
        <v>0</v>
      </c>
      <c r="I69" s="85">
        <f>ENERO!I70+FEBRERO!I70+MARZO!I72</f>
        <v>0</v>
      </c>
      <c r="J69" s="85">
        <f>ENERO!J70+FEBRERO!J70+MARZO!J72</f>
        <v>0</v>
      </c>
      <c r="K69" s="165">
        <f>ENERO!K70+FEBRERO!K70+MARZO!K72</f>
        <v>24600</v>
      </c>
      <c r="L69" s="165">
        <f>ENERO!L70+FEBRERO!L70+MARZO!L72</f>
        <v>97650</v>
      </c>
      <c r="M69" s="165">
        <f>ENERO!M70+FEBRERO!M70+MARZO!M72</f>
        <v>0</v>
      </c>
      <c r="N69" s="165">
        <f>ENERO!N70+FEBRERO!N70+MARZO!N72</f>
        <v>64800</v>
      </c>
      <c r="O69" s="166">
        <f>SUM(M69:N69)</f>
        <v>64800</v>
      </c>
    </row>
    <row r="70" spans="1:19" ht="41.25" customHeight="1" thickBot="1" x14ac:dyDescent="0.3">
      <c r="A70" s="168">
        <f>ENERO!A71+FEBRERO!A71+MARZO!A73</f>
        <v>2</v>
      </c>
      <c r="B70" s="38" t="s">
        <v>60</v>
      </c>
      <c r="C70" s="38" t="s">
        <v>121</v>
      </c>
      <c r="D70" s="38" t="s">
        <v>39</v>
      </c>
      <c r="E70" s="62" t="s">
        <v>100</v>
      </c>
      <c r="F70" s="38" t="s">
        <v>122</v>
      </c>
      <c r="G70" s="85">
        <f>FEBRERO!G71+MARZO!G73</f>
        <v>40</v>
      </c>
      <c r="H70" s="85">
        <f>FEBRERO!H71+MARZO!H73</f>
        <v>20</v>
      </c>
      <c r="I70" s="85">
        <f>FEBRERO!I71+MARZO!I73</f>
        <v>0</v>
      </c>
      <c r="J70" s="85">
        <f>FEBRERO!J71+MARZO!J73</f>
        <v>0</v>
      </c>
      <c r="K70" s="165">
        <f>FEBRERO!K71+MARZO!K73</f>
        <v>9000</v>
      </c>
      <c r="L70" s="165">
        <f>FEBRERO!L71+MARZO!L73</f>
        <v>43050</v>
      </c>
      <c r="M70" s="165">
        <f>FEBRERO!M71+MARZO!M73</f>
        <v>0</v>
      </c>
      <c r="N70" s="165">
        <f>FEBRERO!N71+MARZO!N73</f>
        <v>34200</v>
      </c>
      <c r="O70" s="166">
        <f t="shared" ref="O70" si="4">SUM(M70:N70)</f>
        <v>34200</v>
      </c>
      <c r="S70" s="68"/>
    </row>
    <row r="71" spans="1:19" ht="45.75" hidden="1" customHeight="1" thickBot="1" x14ac:dyDescent="0.3">
      <c r="A71" s="18"/>
      <c r="B71" s="55"/>
      <c r="C71" s="55"/>
      <c r="D71" s="55"/>
      <c r="E71" s="62"/>
      <c r="F71" s="55"/>
      <c r="G71" s="85"/>
      <c r="H71" s="85"/>
      <c r="I71" s="85"/>
      <c r="J71" s="61"/>
      <c r="K71" s="166"/>
      <c r="L71" s="166"/>
      <c r="M71" s="166"/>
      <c r="N71" s="166"/>
      <c r="O71" s="166"/>
    </row>
    <row r="72" spans="1:19" ht="49.5" hidden="1" customHeight="1" thickBot="1" x14ac:dyDescent="0.3">
      <c r="A72" s="18"/>
      <c r="B72" s="55"/>
      <c r="C72" s="55"/>
      <c r="D72" s="55"/>
      <c r="E72" s="62"/>
      <c r="F72" s="55"/>
      <c r="G72" s="85"/>
      <c r="H72" s="85"/>
      <c r="I72" s="85"/>
      <c r="J72" s="61"/>
      <c r="K72" s="166"/>
      <c r="L72" s="166"/>
      <c r="M72" s="166"/>
      <c r="N72" s="166"/>
      <c r="O72" s="166"/>
    </row>
    <row r="73" spans="1:19" ht="54" hidden="1" customHeight="1" thickBot="1" x14ac:dyDescent="0.3">
      <c r="A73" s="18"/>
      <c r="B73" s="55"/>
      <c r="C73" s="55"/>
      <c r="D73" s="55"/>
      <c r="E73" s="62"/>
      <c r="F73" s="55"/>
      <c r="G73" s="85"/>
      <c r="H73" s="85"/>
      <c r="I73" s="85"/>
      <c r="J73" s="61"/>
      <c r="K73" s="166"/>
      <c r="L73" s="166"/>
      <c r="M73" s="166"/>
      <c r="N73" s="166"/>
      <c r="O73" s="166"/>
      <c r="P73" s="68" t="s">
        <v>20</v>
      </c>
    </row>
    <row r="74" spans="1:19" ht="54" hidden="1" customHeight="1" thickBot="1" x14ac:dyDescent="0.3">
      <c r="A74" s="18"/>
      <c r="B74" s="55"/>
      <c r="C74" s="55"/>
      <c r="D74" s="55"/>
      <c r="E74" s="62"/>
      <c r="F74" s="55"/>
      <c r="G74" s="85"/>
      <c r="H74" s="85"/>
      <c r="I74" s="85"/>
      <c r="J74" s="61"/>
      <c r="K74" s="166"/>
      <c r="L74" s="166"/>
      <c r="M74" s="166"/>
      <c r="N74" s="166"/>
      <c r="O74" s="166"/>
      <c r="P74" s="68"/>
    </row>
    <row r="75" spans="1:19" ht="54" hidden="1" customHeight="1" thickBot="1" x14ac:dyDescent="0.3">
      <c r="A75" s="18"/>
      <c r="B75" s="55"/>
      <c r="C75" s="55"/>
      <c r="D75" s="55"/>
      <c r="E75" s="62"/>
      <c r="F75" s="55"/>
      <c r="G75" s="85"/>
      <c r="H75" s="85"/>
      <c r="I75" s="85"/>
      <c r="J75" s="61"/>
      <c r="K75" s="166"/>
      <c r="L75" s="166"/>
      <c r="M75" s="166"/>
      <c r="N75" s="166"/>
      <c r="O75" s="166"/>
      <c r="P75" s="68"/>
    </row>
    <row r="76" spans="1:19" ht="15.75" thickBot="1" x14ac:dyDescent="0.3">
      <c r="A76" s="157">
        <f>SUM(A68:A75)</f>
        <v>8</v>
      </c>
      <c r="B76" s="207" t="s">
        <v>17</v>
      </c>
      <c r="C76" s="208"/>
      <c r="D76" s="208"/>
      <c r="E76" s="208"/>
      <c r="F76" s="209"/>
      <c r="G76" s="37">
        <f t="shared" ref="G76:O76" si="5">SUM(G68:G75)</f>
        <v>184</v>
      </c>
      <c r="H76" s="37">
        <f t="shared" si="5"/>
        <v>20</v>
      </c>
      <c r="I76" s="37">
        <f t="shared" si="5"/>
        <v>0</v>
      </c>
      <c r="J76" s="24">
        <f t="shared" si="5"/>
        <v>0</v>
      </c>
      <c r="K76" s="162">
        <f t="shared" si="5"/>
        <v>48900</v>
      </c>
      <c r="L76" s="162">
        <f t="shared" si="5"/>
        <v>221025</v>
      </c>
      <c r="M76" s="163">
        <f t="shared" si="5"/>
        <v>0</v>
      </c>
      <c r="N76" s="163">
        <f t="shared" si="5"/>
        <v>150300</v>
      </c>
      <c r="O76" s="163">
        <f t="shared" si="5"/>
        <v>150300</v>
      </c>
      <c r="P76" s="68" t="s">
        <v>20</v>
      </c>
    </row>
    <row r="77" spans="1:19" ht="15.75" customHeight="1" thickBot="1" x14ac:dyDescent="0.3">
      <c r="A77" s="218" t="s">
        <v>18</v>
      </c>
      <c r="B77" s="219"/>
      <c r="C77" s="219"/>
      <c r="D77" s="219"/>
      <c r="E77" s="219"/>
      <c r="F77" s="219"/>
      <c r="G77" s="223"/>
      <c r="H77" s="53"/>
      <c r="I77" s="53"/>
      <c r="J77" s="52"/>
      <c r="K77" s="167"/>
      <c r="L77" s="167"/>
      <c r="M77" s="163">
        <v>0</v>
      </c>
      <c r="N77" s="163">
        <f>-0.1*N76</f>
        <v>-15030</v>
      </c>
      <c r="O77" s="164">
        <f>SUM(N77:N77)</f>
        <v>-15030</v>
      </c>
    </row>
    <row r="78" spans="1:19" ht="15.75" thickBot="1" x14ac:dyDescent="0.3">
      <c r="A78" s="207" t="s">
        <v>21</v>
      </c>
      <c r="B78" s="208"/>
      <c r="C78" s="208"/>
      <c r="D78" s="208"/>
      <c r="E78" s="208"/>
      <c r="F78" s="208"/>
      <c r="G78" s="209"/>
      <c r="H78" s="54"/>
      <c r="I78" s="54"/>
      <c r="J78" s="52"/>
      <c r="K78" s="167"/>
      <c r="L78" s="167"/>
      <c r="M78" s="163">
        <f>SUM(M76:M77)</f>
        <v>0</v>
      </c>
      <c r="N78" s="163">
        <f>SUM(N76:N77)</f>
        <v>135270</v>
      </c>
      <c r="O78" s="163">
        <f>SUM(O76:O77)</f>
        <v>135270</v>
      </c>
    </row>
    <row r="79" spans="1:19" x14ac:dyDescent="0.25">
      <c r="A79" s="39"/>
      <c r="B79" s="39"/>
      <c r="C79" s="39"/>
      <c r="D79" s="39"/>
      <c r="E79" s="39"/>
      <c r="F79" s="39"/>
      <c r="G79" s="39"/>
      <c r="H79" s="40"/>
      <c r="I79" s="40"/>
      <c r="J79" s="41"/>
      <c r="K79" s="41"/>
      <c r="L79" s="41"/>
      <c r="M79" s="41"/>
      <c r="N79" s="41"/>
      <c r="O79" s="42"/>
    </row>
    <row r="80" spans="1:19" x14ac:dyDescent="0.25">
      <c r="A80" s="27"/>
      <c r="B80" s="27"/>
      <c r="C80" s="27"/>
      <c r="D80" s="27"/>
      <c r="E80" s="27"/>
      <c r="F80" s="27"/>
      <c r="G80" s="27"/>
      <c r="H80" s="17"/>
      <c r="I80" s="17"/>
      <c r="J80" s="28"/>
      <c r="K80" s="28"/>
      <c r="L80" s="28"/>
      <c r="M80" s="28"/>
      <c r="N80" s="28"/>
      <c r="O80" s="29"/>
    </row>
    <row r="81" spans="1:18" ht="35.25" customHeight="1" thickBot="1" x14ac:dyDescent="0.3">
      <c r="A81" s="251" t="s">
        <v>137</v>
      </c>
      <c r="B81" s="251"/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31"/>
      <c r="O81" s="31"/>
    </row>
    <row r="82" spans="1:18" ht="33.75" customHeight="1" thickBot="1" x14ac:dyDescent="0.3">
      <c r="A82" s="232" t="s">
        <v>7</v>
      </c>
      <c r="B82" s="221" t="s">
        <v>8</v>
      </c>
      <c r="C82" s="222"/>
      <c r="D82" s="204" t="s">
        <v>9</v>
      </c>
      <c r="E82" s="204" t="s">
        <v>10</v>
      </c>
      <c r="F82" s="204" t="s">
        <v>11</v>
      </c>
      <c r="G82" s="204" t="s">
        <v>51</v>
      </c>
      <c r="H82" s="221" t="s">
        <v>33</v>
      </c>
      <c r="I82" s="222"/>
      <c r="J82" s="210" t="s">
        <v>130</v>
      </c>
      <c r="K82" s="204" t="s">
        <v>56</v>
      </c>
      <c r="L82" s="204" t="s">
        <v>58</v>
      </c>
      <c r="M82" s="204" t="s">
        <v>12</v>
      </c>
      <c r="N82" s="204" t="s">
        <v>36</v>
      </c>
      <c r="O82" s="228" t="s">
        <v>52</v>
      </c>
    </row>
    <row r="83" spans="1:18" ht="6" customHeight="1" thickBot="1" x14ac:dyDescent="0.3">
      <c r="A83" s="233"/>
      <c r="B83" s="234"/>
      <c r="C83" s="235"/>
      <c r="D83" s="205"/>
      <c r="E83" s="205"/>
      <c r="F83" s="205"/>
      <c r="G83" s="206"/>
      <c r="H83" s="204" t="s">
        <v>34</v>
      </c>
      <c r="I83" s="204" t="s">
        <v>35</v>
      </c>
      <c r="J83" s="212"/>
      <c r="K83" s="205"/>
      <c r="L83" s="205"/>
      <c r="M83" s="220"/>
      <c r="N83" s="205"/>
      <c r="O83" s="229"/>
    </row>
    <row r="84" spans="1:18" ht="43.5" thickBot="1" x14ac:dyDescent="0.3">
      <c r="A84" s="233"/>
      <c r="B84" s="78" t="s">
        <v>15</v>
      </c>
      <c r="C84" s="77" t="s">
        <v>16</v>
      </c>
      <c r="D84" s="205"/>
      <c r="E84" s="205"/>
      <c r="F84" s="205"/>
      <c r="G84" s="236"/>
      <c r="H84" s="224"/>
      <c r="I84" s="224"/>
      <c r="J84" s="212"/>
      <c r="K84" s="224"/>
      <c r="L84" s="224"/>
      <c r="M84" s="220"/>
      <c r="N84" s="224"/>
      <c r="O84" s="230"/>
    </row>
    <row r="85" spans="1:18" ht="63.75" thickBot="1" x14ac:dyDescent="0.3">
      <c r="A85" s="197">
        <f>ENERO!A89+ENERO!A90+FEBRERO!A83+MARZO!A90</f>
        <v>4</v>
      </c>
      <c r="B85" s="117" t="s">
        <v>115</v>
      </c>
      <c r="C85" s="118" t="s">
        <v>155</v>
      </c>
      <c r="D85" s="117" t="s">
        <v>59</v>
      </c>
      <c r="E85" s="62" t="s">
        <v>100</v>
      </c>
      <c r="F85" s="117" t="s">
        <v>116</v>
      </c>
      <c r="G85" s="117">
        <f>ENERO!G89+ENERO!G90+FEBRERO!G83+MARZO!G90</f>
        <v>40</v>
      </c>
      <c r="H85" s="117">
        <f>ENERO!H89+ENERO!H90+FEBRERO!H83+MARZO!H90</f>
        <v>39</v>
      </c>
      <c r="I85" s="117">
        <f>ENERO!I89+ENERO!I90+FEBRERO!I83+MARZO!I90</f>
        <v>5</v>
      </c>
      <c r="J85" s="117">
        <f>ENERO!J89+ENERO!J90+FEBRERO!J83+MARZO!J90</f>
        <v>0</v>
      </c>
      <c r="K85" s="159">
        <f>ENERO!K89+ENERO!K90+FEBRERO!K83+MARZO!K90</f>
        <v>14500</v>
      </c>
      <c r="L85" s="159">
        <f>ENERO!L89+ENERO!L90+FEBRERO!L83+MARZO!L90</f>
        <v>17163</v>
      </c>
      <c r="M85" s="159">
        <f>ENERO!M89+ENERO!M90+FEBRERO!M83+MARZO!M90</f>
        <v>40000</v>
      </c>
      <c r="N85" s="159">
        <f>ENERO!N89+ENERO!N90+FEBRERO!N83+MARZO!N90</f>
        <v>38400</v>
      </c>
      <c r="O85" s="123">
        <f>SUM(M85:N85)</f>
        <v>78400</v>
      </c>
    </row>
    <row r="86" spans="1:18" ht="16.5" hidden="1" thickBot="1" x14ac:dyDescent="0.3">
      <c r="A86" s="55"/>
      <c r="B86" s="117"/>
      <c r="C86" s="118"/>
      <c r="D86" s="117"/>
      <c r="E86" s="62"/>
      <c r="F86" s="117"/>
      <c r="G86" s="117"/>
      <c r="H86" s="117"/>
      <c r="I86" s="117"/>
      <c r="J86" s="120"/>
      <c r="K86" s="160"/>
      <c r="L86" s="160"/>
      <c r="M86" s="160"/>
      <c r="N86" s="159"/>
      <c r="O86" s="123"/>
      <c r="R86" s="158"/>
    </row>
    <row r="87" spans="1:18" ht="16.5" hidden="1" thickBot="1" x14ac:dyDescent="0.3">
      <c r="A87" s="55"/>
      <c r="B87" s="117"/>
      <c r="C87" s="118"/>
      <c r="D87" s="117"/>
      <c r="E87" s="62"/>
      <c r="F87" s="117"/>
      <c r="G87" s="117"/>
      <c r="H87" s="57"/>
      <c r="I87" s="57"/>
      <c r="J87" s="61"/>
      <c r="K87" s="160"/>
      <c r="L87" s="160"/>
      <c r="M87" s="160"/>
      <c r="N87" s="159"/>
      <c r="O87" s="161"/>
      <c r="R87" s="158"/>
    </row>
    <row r="88" spans="1:18" ht="16.5" hidden="1" thickBot="1" x14ac:dyDescent="0.3">
      <c r="A88" s="55"/>
      <c r="B88" s="117"/>
      <c r="C88" s="118"/>
      <c r="D88" s="117"/>
      <c r="E88" s="62"/>
      <c r="F88" s="117"/>
      <c r="G88" s="20"/>
      <c r="H88" s="20"/>
      <c r="I88" s="20"/>
      <c r="J88" s="5"/>
      <c r="K88" s="160"/>
      <c r="L88" s="160"/>
      <c r="M88" s="160"/>
      <c r="N88" s="159"/>
      <c r="O88" s="123"/>
      <c r="R88" s="158"/>
    </row>
    <row r="89" spans="1:18" ht="15.75" thickBot="1" x14ac:dyDescent="0.3">
      <c r="A89" s="37">
        <f>A85</f>
        <v>4</v>
      </c>
      <c r="B89" s="207" t="s">
        <v>17</v>
      </c>
      <c r="C89" s="208"/>
      <c r="D89" s="208"/>
      <c r="E89" s="208"/>
      <c r="F89" s="209"/>
      <c r="G89" s="37">
        <f t="shared" ref="G89:O89" si="6">SUM(G85:G88)</f>
        <v>40</v>
      </c>
      <c r="H89" s="37">
        <f t="shared" si="6"/>
        <v>39</v>
      </c>
      <c r="I89" s="37">
        <f t="shared" si="6"/>
        <v>5</v>
      </c>
      <c r="J89" s="24">
        <f t="shared" si="6"/>
        <v>0</v>
      </c>
      <c r="K89" s="162">
        <f t="shared" si="6"/>
        <v>14500</v>
      </c>
      <c r="L89" s="162">
        <f t="shared" si="6"/>
        <v>17163</v>
      </c>
      <c r="M89" s="162">
        <f t="shared" si="6"/>
        <v>40000</v>
      </c>
      <c r="N89" s="162">
        <f t="shared" si="6"/>
        <v>38400</v>
      </c>
      <c r="O89" s="162">
        <f t="shared" si="6"/>
        <v>78400</v>
      </c>
    </row>
    <row r="90" spans="1:18" ht="22.5" customHeight="1" thickBot="1" x14ac:dyDescent="0.3">
      <c r="A90" s="218" t="s">
        <v>18</v>
      </c>
      <c r="B90" s="219"/>
      <c r="C90" s="219"/>
      <c r="D90" s="219"/>
      <c r="E90" s="219"/>
      <c r="F90" s="219"/>
      <c r="G90" s="223"/>
      <c r="H90" s="25"/>
      <c r="I90" s="25"/>
      <c r="J90" s="11"/>
      <c r="K90" s="163"/>
      <c r="L90" s="163"/>
      <c r="M90" s="163">
        <v>0</v>
      </c>
      <c r="N90" s="163">
        <f>-0.1*N89</f>
        <v>-3840</v>
      </c>
      <c r="O90" s="164">
        <f>SUM(N90:N90)</f>
        <v>-3840</v>
      </c>
    </row>
    <row r="91" spans="1:18" ht="20.25" customHeight="1" thickBot="1" x14ac:dyDescent="0.3">
      <c r="A91" s="207" t="s">
        <v>21</v>
      </c>
      <c r="B91" s="208"/>
      <c r="C91" s="208"/>
      <c r="D91" s="208"/>
      <c r="E91" s="208"/>
      <c r="F91" s="208"/>
      <c r="G91" s="209"/>
      <c r="H91" s="26"/>
      <c r="I91" s="26"/>
      <c r="J91" s="11"/>
      <c r="K91" s="163"/>
      <c r="L91" s="163"/>
      <c r="M91" s="163">
        <f>SUM(M89:M90)</f>
        <v>40000</v>
      </c>
      <c r="N91" s="163">
        <f>SUM(N89:N90)</f>
        <v>34560</v>
      </c>
      <c r="O91" s="163">
        <f>SUM(O89:O90)</f>
        <v>74560</v>
      </c>
      <c r="R91" s="68"/>
    </row>
    <row r="92" spans="1:18" x14ac:dyDescent="0.25">
      <c r="A92" s="27"/>
      <c r="B92" s="27"/>
      <c r="C92" s="27"/>
      <c r="D92" s="27"/>
      <c r="E92" s="27"/>
      <c r="F92" s="27"/>
      <c r="G92" s="27"/>
      <c r="H92" s="17"/>
      <c r="I92" s="17"/>
      <c r="J92" s="28"/>
      <c r="K92" s="28"/>
      <c r="L92" s="28"/>
      <c r="M92" s="28"/>
      <c r="N92" s="28"/>
      <c r="O92" s="29"/>
    </row>
    <row r="93" spans="1:18" ht="15.75" thickBot="1" x14ac:dyDescent="0.3">
      <c r="A93" s="27"/>
      <c r="B93" s="27"/>
      <c r="C93" s="27"/>
      <c r="D93" s="27"/>
      <c r="E93" s="27"/>
      <c r="F93" s="27"/>
      <c r="G93" s="27"/>
      <c r="H93" s="17"/>
      <c r="I93" s="17"/>
      <c r="J93" s="28"/>
      <c r="K93" s="28"/>
      <c r="L93" s="28"/>
      <c r="M93" s="28"/>
      <c r="N93" s="28"/>
      <c r="O93" s="29"/>
    </row>
    <row r="94" spans="1:18" ht="30.75" customHeight="1" thickBot="1" x14ac:dyDescent="0.3">
      <c r="A94" s="231" t="s">
        <v>24</v>
      </c>
      <c r="B94" s="231"/>
      <c r="C94" s="231"/>
      <c r="D94" s="231" t="s">
        <v>103</v>
      </c>
      <c r="E94" s="231"/>
      <c r="F94" s="231" t="s">
        <v>99</v>
      </c>
      <c r="G94" s="231"/>
      <c r="H94" s="17"/>
      <c r="I94" s="17"/>
      <c r="J94" s="225" t="s">
        <v>113</v>
      </c>
      <c r="K94" s="226"/>
      <c r="L94" s="226"/>
      <c r="M94" s="226"/>
      <c r="N94" s="226"/>
      <c r="O94" s="227"/>
    </row>
    <row r="95" spans="1:18" ht="34.5" customHeight="1" thickBot="1" x14ac:dyDescent="0.3">
      <c r="A95" s="249" t="s">
        <v>49</v>
      </c>
      <c r="B95" s="249"/>
      <c r="C95" s="249"/>
      <c r="D95" s="256">
        <v>18000000</v>
      </c>
      <c r="E95" s="257"/>
      <c r="F95" s="240">
        <f>O91+O78+O60+O47</f>
        <v>508680</v>
      </c>
      <c r="G95" s="240"/>
      <c r="H95" s="17"/>
      <c r="I95" s="17"/>
      <c r="J95" s="92" t="s">
        <v>85</v>
      </c>
      <c r="K95" s="146" t="s">
        <v>133</v>
      </c>
      <c r="L95" s="146" t="s">
        <v>86</v>
      </c>
      <c r="M95" s="146" t="s">
        <v>132</v>
      </c>
      <c r="N95" s="148" t="s">
        <v>87</v>
      </c>
      <c r="O95" s="149" t="s">
        <v>21</v>
      </c>
    </row>
    <row r="96" spans="1:18" ht="20.100000000000001" customHeight="1" thickBot="1" x14ac:dyDescent="0.3">
      <c r="A96" s="249" t="s">
        <v>25</v>
      </c>
      <c r="B96" s="249"/>
      <c r="C96" s="249"/>
      <c r="D96" s="243"/>
      <c r="E96" s="243"/>
      <c r="F96" s="240">
        <f>ENERO!F101+FEBRERO!F95+MARZO!F101</f>
        <v>1</v>
      </c>
      <c r="G96" s="203"/>
      <c r="H96" s="17"/>
      <c r="I96" s="17"/>
      <c r="J96" s="140" t="s">
        <v>57</v>
      </c>
      <c r="K96" s="93">
        <f>L45</f>
        <v>37950</v>
      </c>
      <c r="L96" s="93">
        <f>L89</f>
        <v>17163</v>
      </c>
      <c r="M96" s="93">
        <f>L76</f>
        <v>221025</v>
      </c>
      <c r="N96" s="94">
        <f>L58</f>
        <v>65274</v>
      </c>
      <c r="O96" s="95">
        <f>SUM(K96:N96)</f>
        <v>341412</v>
      </c>
    </row>
    <row r="97" spans="1:15" ht="20.100000000000001" customHeight="1" thickBot="1" x14ac:dyDescent="0.3">
      <c r="A97" s="244" t="s">
        <v>26</v>
      </c>
      <c r="B97" s="245"/>
      <c r="C97" s="246"/>
      <c r="D97" s="247"/>
      <c r="E97" s="248"/>
      <c r="F97" s="240">
        <f>ENERO!F102+FEBRERO!F96+MARZO!F102</f>
        <v>24</v>
      </c>
      <c r="G97" s="203"/>
      <c r="H97" s="17"/>
      <c r="I97" s="17"/>
      <c r="J97" s="141" t="s">
        <v>56</v>
      </c>
      <c r="K97" s="96">
        <f>K45</f>
        <v>12600</v>
      </c>
      <c r="L97" s="93">
        <f>K89</f>
        <v>14500</v>
      </c>
      <c r="M97" s="96">
        <f>K76</f>
        <v>48900</v>
      </c>
      <c r="N97" s="97">
        <f>K58</f>
        <v>26600</v>
      </c>
      <c r="O97" s="98">
        <f t="shared" ref="O97:O99" si="7">SUM(K97:N97)</f>
        <v>102600</v>
      </c>
    </row>
    <row r="98" spans="1:15" ht="20.100000000000001" customHeight="1" thickBot="1" x14ac:dyDescent="0.3">
      <c r="A98" s="249" t="s">
        <v>27</v>
      </c>
      <c r="B98" s="249"/>
      <c r="C98" s="249"/>
      <c r="D98" s="250"/>
      <c r="E98" s="250"/>
      <c r="F98" s="240">
        <f>ENERO!F103+FEBRERO!F97+MARZO!F103</f>
        <v>112</v>
      </c>
      <c r="G98" s="203"/>
      <c r="H98" s="17"/>
      <c r="I98" s="17"/>
      <c r="J98" s="142" t="s">
        <v>88</v>
      </c>
      <c r="K98" s="99">
        <f>O47</f>
        <v>140480</v>
      </c>
      <c r="L98" s="99">
        <f>O91</f>
        <v>74560</v>
      </c>
      <c r="M98" s="99">
        <f>O78</f>
        <v>135270</v>
      </c>
      <c r="N98" s="100">
        <f>O60</f>
        <v>158370</v>
      </c>
      <c r="O98" s="101">
        <f>SUM(K98:N98)</f>
        <v>508680</v>
      </c>
    </row>
    <row r="99" spans="1:15" ht="20.100000000000001" customHeight="1" thickBot="1" x14ac:dyDescent="0.3">
      <c r="A99" s="249" t="s">
        <v>38</v>
      </c>
      <c r="B99" s="249"/>
      <c r="C99" s="249"/>
      <c r="D99" s="250"/>
      <c r="E99" s="250"/>
      <c r="F99" s="240">
        <f>ENERO!F104+FEBRERO!F98+MARZO!F104</f>
        <v>400</v>
      </c>
      <c r="G99" s="203"/>
      <c r="H99" s="28"/>
      <c r="I99" s="28"/>
      <c r="J99" s="143" t="s">
        <v>21</v>
      </c>
      <c r="K99" s="102">
        <f>SUM(K96:K98)</f>
        <v>191030</v>
      </c>
      <c r="L99" s="102">
        <f t="shared" ref="L99:N99" si="8">SUM(L96:L98)</f>
        <v>106223</v>
      </c>
      <c r="M99" s="102">
        <f t="shared" si="8"/>
        <v>405195</v>
      </c>
      <c r="N99" s="103">
        <f t="shared" si="8"/>
        <v>250244</v>
      </c>
      <c r="O99" s="104">
        <f t="shared" si="7"/>
        <v>952692</v>
      </c>
    </row>
    <row r="100" spans="1:15" ht="20.100000000000001" customHeight="1" thickBot="1" x14ac:dyDescent="0.3">
      <c r="A100" s="238" t="s">
        <v>28</v>
      </c>
      <c r="B100" s="238"/>
      <c r="C100" s="238"/>
      <c r="D100" s="239"/>
      <c r="E100" s="239"/>
      <c r="F100" s="240">
        <f>M91+M78+M60+M47</f>
        <v>161190</v>
      </c>
      <c r="G100" s="203"/>
      <c r="H100" s="28"/>
      <c r="I100" s="28"/>
    </row>
    <row r="101" spans="1:15" ht="20.100000000000001" customHeight="1" thickBot="1" x14ac:dyDescent="0.3">
      <c r="A101" s="238" t="s">
        <v>29</v>
      </c>
      <c r="B101" s="238"/>
      <c r="C101" s="238"/>
      <c r="D101" s="239"/>
      <c r="E101" s="239"/>
      <c r="F101" s="240">
        <f>N89+N76+N58+N45</f>
        <v>386100</v>
      </c>
      <c r="G101" s="203"/>
      <c r="H101" s="28"/>
      <c r="I101" s="28"/>
      <c r="J101" s="258" t="s">
        <v>114</v>
      </c>
      <c r="K101" s="259"/>
      <c r="L101" s="259"/>
      <c r="M101" s="259"/>
      <c r="N101" s="259"/>
      <c r="O101" s="260"/>
    </row>
    <row r="102" spans="1:15" ht="31.5" customHeight="1" thickBot="1" x14ac:dyDescent="0.3">
      <c r="A102" s="238" t="s">
        <v>30</v>
      </c>
      <c r="B102" s="238"/>
      <c r="C102" s="238"/>
      <c r="D102" s="239"/>
      <c r="E102" s="239"/>
      <c r="F102" s="240">
        <f>N90+N77+N59+N46</f>
        <v>-38610</v>
      </c>
      <c r="G102" s="203"/>
      <c r="H102" s="28"/>
      <c r="I102" s="28"/>
      <c r="J102" s="169" t="s">
        <v>85</v>
      </c>
      <c r="K102" s="146" t="s">
        <v>133</v>
      </c>
      <c r="L102" s="146" t="s">
        <v>86</v>
      </c>
      <c r="M102" s="146" t="s">
        <v>132</v>
      </c>
      <c r="N102" s="148" t="s">
        <v>87</v>
      </c>
      <c r="O102" s="149" t="s">
        <v>21</v>
      </c>
    </row>
    <row r="103" spans="1:15" ht="20.100000000000001" customHeight="1" thickBot="1" x14ac:dyDescent="0.3">
      <c r="A103" s="241" t="s">
        <v>55</v>
      </c>
      <c r="B103" s="241"/>
      <c r="C103" s="241"/>
      <c r="D103" s="242">
        <f>+D100+D101+D102</f>
        <v>0</v>
      </c>
      <c r="E103" s="242"/>
      <c r="F103" s="242">
        <f>SUM(F100:G102)</f>
        <v>508680</v>
      </c>
      <c r="G103" s="242"/>
      <c r="H103" s="28"/>
      <c r="I103" s="28"/>
      <c r="J103" s="144" t="s">
        <v>25</v>
      </c>
      <c r="K103" s="105">
        <v>1</v>
      </c>
      <c r="L103" s="106">
        <v>1</v>
      </c>
      <c r="M103" s="106">
        <v>1</v>
      </c>
      <c r="N103" s="107">
        <v>0</v>
      </c>
      <c r="O103" s="108">
        <f>SUM(K103:N103)</f>
        <v>3</v>
      </c>
    </row>
    <row r="104" spans="1:15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45" t="s">
        <v>89</v>
      </c>
      <c r="K104" s="109">
        <f>A45</f>
        <v>6</v>
      </c>
      <c r="L104" s="106">
        <f>A89</f>
        <v>4</v>
      </c>
      <c r="M104" s="110">
        <f>A76</f>
        <v>8</v>
      </c>
      <c r="N104" s="111">
        <v>6</v>
      </c>
      <c r="O104" s="108">
        <f t="shared" ref="O104:O108" si="9">SUM(K104:N104)</f>
        <v>24</v>
      </c>
    </row>
    <row r="105" spans="1:15" ht="15.75" x14ac:dyDescent="0.25">
      <c r="A105" s="1"/>
      <c r="B105" s="312" t="s">
        <v>157</v>
      </c>
      <c r="C105" s="312"/>
      <c r="D105" s="313"/>
      <c r="E105" s="314" t="s">
        <v>158</v>
      </c>
      <c r="F105" s="315"/>
      <c r="G105" s="316"/>
      <c r="H105" s="1"/>
      <c r="I105" s="1"/>
      <c r="J105" s="142" t="s">
        <v>90</v>
      </c>
      <c r="K105" s="109">
        <f>H45+I45</f>
        <v>48</v>
      </c>
      <c r="L105" s="106">
        <f>H89+I89</f>
        <v>44</v>
      </c>
      <c r="M105" s="110">
        <f>H76+I76</f>
        <v>20</v>
      </c>
      <c r="N105" s="111">
        <f>H58+I58</f>
        <v>0</v>
      </c>
      <c r="O105" s="108">
        <f t="shared" si="9"/>
        <v>112</v>
      </c>
    </row>
    <row r="106" spans="1:15" ht="15.75" x14ac:dyDescent="0.25">
      <c r="A106" s="1"/>
      <c r="B106" s="315"/>
      <c r="C106" s="315"/>
      <c r="D106" s="317"/>
      <c r="E106" s="313"/>
      <c r="F106" s="314"/>
      <c r="G106" s="318"/>
      <c r="H106" s="1"/>
      <c r="I106" s="1"/>
      <c r="J106" s="142" t="s">
        <v>91</v>
      </c>
      <c r="K106" s="109">
        <f>G45</f>
        <v>80</v>
      </c>
      <c r="L106" s="106">
        <f>G89</f>
        <v>40</v>
      </c>
      <c r="M106" s="110">
        <f>G76</f>
        <v>184</v>
      </c>
      <c r="N106" s="111">
        <f>G58</f>
        <v>96</v>
      </c>
      <c r="O106" s="108">
        <f t="shared" si="9"/>
        <v>400</v>
      </c>
    </row>
    <row r="107" spans="1:15" ht="15.75" x14ac:dyDescent="0.25">
      <c r="A107" s="1"/>
      <c r="B107" s="315"/>
      <c r="C107" s="315"/>
      <c r="D107" s="317"/>
      <c r="E107" s="313"/>
      <c r="F107" s="317"/>
      <c r="G107" s="317"/>
      <c r="H107" s="1"/>
      <c r="I107" s="1"/>
      <c r="J107" s="142" t="s">
        <v>139</v>
      </c>
      <c r="K107" s="112">
        <f>M45</f>
        <v>80000</v>
      </c>
      <c r="L107" s="106">
        <f>M91</f>
        <v>40000</v>
      </c>
      <c r="M107" s="110">
        <v>60800</v>
      </c>
      <c r="N107" s="97">
        <f>M60</f>
        <v>41190</v>
      </c>
      <c r="O107" s="108">
        <f t="shared" si="9"/>
        <v>221990</v>
      </c>
    </row>
    <row r="108" spans="1:15" ht="28.5" x14ac:dyDescent="0.25">
      <c r="A108" s="1"/>
      <c r="B108" s="315"/>
      <c r="C108" s="315"/>
      <c r="D108" s="317"/>
      <c r="E108" s="313"/>
      <c r="F108" s="317"/>
      <c r="G108" s="315"/>
      <c r="H108" s="1"/>
      <c r="I108" s="1"/>
      <c r="J108" s="142" t="s">
        <v>138</v>
      </c>
      <c r="K108" s="113">
        <f>N47</f>
        <v>60480</v>
      </c>
      <c r="L108" s="99">
        <f>N91</f>
        <v>34560</v>
      </c>
      <c r="M108" s="99">
        <f>N78</f>
        <v>135270</v>
      </c>
      <c r="N108" s="100">
        <f>N60</f>
        <v>117180</v>
      </c>
      <c r="O108" s="108">
        <f t="shared" si="9"/>
        <v>347490</v>
      </c>
    </row>
    <row r="109" spans="1:15" ht="16.5" thickBot="1" x14ac:dyDescent="0.3">
      <c r="A109" s="1"/>
      <c r="B109" s="315"/>
      <c r="C109" s="315"/>
      <c r="D109" s="317"/>
      <c r="E109" s="313"/>
      <c r="F109" s="317"/>
      <c r="G109" s="315"/>
      <c r="H109" s="1"/>
      <c r="I109" s="1"/>
      <c r="J109" s="143" t="s">
        <v>21</v>
      </c>
      <c r="K109" s="114">
        <f>K107+K108</f>
        <v>140480</v>
      </c>
      <c r="L109" s="102">
        <f>L107+L108</f>
        <v>74560</v>
      </c>
      <c r="M109" s="102">
        <f t="shared" ref="M109:O109" si="10">M107+M108</f>
        <v>196070</v>
      </c>
      <c r="N109" s="102">
        <f t="shared" si="10"/>
        <v>158370</v>
      </c>
      <c r="O109" s="136">
        <f t="shared" si="10"/>
        <v>569480</v>
      </c>
    </row>
    <row r="110" spans="1:15" ht="15.75" x14ac:dyDescent="0.25">
      <c r="A110" s="1"/>
      <c r="B110" s="319" t="s">
        <v>159</v>
      </c>
      <c r="C110" s="319"/>
      <c r="D110" s="318"/>
      <c r="E110" s="320" t="s">
        <v>160</v>
      </c>
      <c r="F110" s="317"/>
      <c r="G110" s="315"/>
      <c r="H110" s="1"/>
      <c r="I110" s="1"/>
      <c r="J110" s="1"/>
      <c r="K110" s="1"/>
      <c r="L110" s="1"/>
      <c r="M110" s="1"/>
      <c r="N110" s="1"/>
      <c r="O110" s="1"/>
    </row>
    <row r="111" spans="1:15" ht="15.75" x14ac:dyDescent="0.25">
      <c r="A111" s="1"/>
      <c r="B111" s="315" t="s">
        <v>161</v>
      </c>
      <c r="C111" s="315"/>
      <c r="D111" s="317"/>
      <c r="E111" s="313" t="s">
        <v>162</v>
      </c>
      <c r="F111" s="321"/>
      <c r="G111" s="315"/>
      <c r="H111" s="1"/>
      <c r="I111" s="1"/>
      <c r="J111" s="1"/>
      <c r="K111" s="1"/>
      <c r="L111" s="1"/>
      <c r="M111" s="1"/>
      <c r="N111" s="1"/>
      <c r="O111" s="1"/>
    </row>
    <row r="112" spans="1:15" ht="15.75" x14ac:dyDescent="0.25">
      <c r="A112" s="1"/>
      <c r="B112" s="315"/>
      <c r="C112" s="315"/>
      <c r="D112" s="315"/>
      <c r="E112" s="315"/>
      <c r="F112" s="315"/>
      <c r="G112" s="315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322"/>
      <c r="C113" s="322"/>
      <c r="D113" s="322"/>
      <c r="E113" s="322"/>
      <c r="F113" s="322"/>
      <c r="G113" s="322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322"/>
      <c r="C114" s="322"/>
      <c r="D114" s="322"/>
      <c r="E114" s="322"/>
      <c r="F114" s="322"/>
      <c r="G114" s="322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</sheetData>
  <mergeCells count="115">
    <mergeCell ref="B113:G114"/>
    <mergeCell ref="A32:O32"/>
    <mergeCell ref="A1:O1"/>
    <mergeCell ref="A3:O3"/>
    <mergeCell ref="A4:O4"/>
    <mergeCell ref="A6:O6"/>
    <mergeCell ref="A18:F18"/>
    <mergeCell ref="A13:N13"/>
    <mergeCell ref="A11:N11"/>
    <mergeCell ref="A8:N9"/>
    <mergeCell ref="A14:C14"/>
    <mergeCell ref="A23:O23"/>
    <mergeCell ref="A25:O25"/>
    <mergeCell ref="A30:O30"/>
    <mergeCell ref="A95:C95"/>
    <mergeCell ref="D95:E95"/>
    <mergeCell ref="F95:G95"/>
    <mergeCell ref="A81:M81"/>
    <mergeCell ref="H82:I82"/>
    <mergeCell ref="J82:J84"/>
    <mergeCell ref="J101:O101"/>
    <mergeCell ref="A33:A35"/>
    <mergeCell ref="J33:J35"/>
    <mergeCell ref="A46:G46"/>
    <mergeCell ref="O33:O35"/>
    <mergeCell ref="N33:N35"/>
    <mergeCell ref="M33:M35"/>
    <mergeCell ref="H33:I33"/>
    <mergeCell ref="G33:G35"/>
    <mergeCell ref="O51:O53"/>
    <mergeCell ref="H52:H53"/>
    <mergeCell ref="D51:D53"/>
    <mergeCell ref="E51:E53"/>
    <mergeCell ref="F51:F53"/>
    <mergeCell ref="G51:G53"/>
    <mergeCell ref="A51:A53"/>
    <mergeCell ref="H51:I51"/>
    <mergeCell ref="J51:J53"/>
    <mergeCell ref="A77:G77"/>
    <mergeCell ref="A78:G78"/>
    <mergeCell ref="A64:M64"/>
    <mergeCell ref="A65:A67"/>
    <mergeCell ref="B65:C66"/>
    <mergeCell ref="A102:C102"/>
    <mergeCell ref="D102:E102"/>
    <mergeCell ref="F102:G102"/>
    <mergeCell ref="A103:C103"/>
    <mergeCell ref="D103:E103"/>
    <mergeCell ref="F103:G103"/>
    <mergeCell ref="D96:E96"/>
    <mergeCell ref="F96:G96"/>
    <mergeCell ref="A97:C97"/>
    <mergeCell ref="D97:E97"/>
    <mergeCell ref="F97:G97"/>
    <mergeCell ref="A100:C100"/>
    <mergeCell ref="D100:E100"/>
    <mergeCell ref="F100:G100"/>
    <mergeCell ref="A101:C101"/>
    <mergeCell ref="D101:E101"/>
    <mergeCell ref="F101:G101"/>
    <mergeCell ref="A99:C99"/>
    <mergeCell ref="D99:E99"/>
    <mergeCell ref="F99:G99"/>
    <mergeCell ref="A98:C98"/>
    <mergeCell ref="D98:E98"/>
    <mergeCell ref="F98:G98"/>
    <mergeCell ref="A96:C96"/>
    <mergeCell ref="M82:M84"/>
    <mergeCell ref="H65:I65"/>
    <mergeCell ref="J65:J67"/>
    <mergeCell ref="M65:M67"/>
    <mergeCell ref="A90:G90"/>
    <mergeCell ref="A91:G91"/>
    <mergeCell ref="H83:H84"/>
    <mergeCell ref="I83:I84"/>
    <mergeCell ref="J94:O94"/>
    <mergeCell ref="L82:L84"/>
    <mergeCell ref="K82:K84"/>
    <mergeCell ref="N82:N84"/>
    <mergeCell ref="O82:O84"/>
    <mergeCell ref="A94:C94"/>
    <mergeCell ref="D94:E94"/>
    <mergeCell ref="F94:G94"/>
    <mergeCell ref="A82:A84"/>
    <mergeCell ref="B82:C83"/>
    <mergeCell ref="D82:D84"/>
    <mergeCell ref="E82:E84"/>
    <mergeCell ref="F82:F84"/>
    <mergeCell ref="G82:G84"/>
    <mergeCell ref="B89:F89"/>
    <mergeCell ref="O65:O67"/>
    <mergeCell ref="A17:N17"/>
    <mergeCell ref="A20:N20"/>
    <mergeCell ref="B45:F45"/>
    <mergeCell ref="A47:G47"/>
    <mergeCell ref="D65:D67"/>
    <mergeCell ref="E65:E67"/>
    <mergeCell ref="F65:F67"/>
    <mergeCell ref="G65:G67"/>
    <mergeCell ref="B76:F76"/>
    <mergeCell ref="F33:F35"/>
    <mergeCell ref="M51:M53"/>
    <mergeCell ref="N51:N53"/>
    <mergeCell ref="E33:E35"/>
    <mergeCell ref="D33:D35"/>
    <mergeCell ref="B33:C34"/>
    <mergeCell ref="B58:F58"/>
    <mergeCell ref="A59:G59"/>
    <mergeCell ref="A60:G60"/>
    <mergeCell ref="N65:N67"/>
    <mergeCell ref="H66:H67"/>
    <mergeCell ref="I66:I67"/>
    <mergeCell ref="I52:I53"/>
    <mergeCell ref="A50:M50"/>
    <mergeCell ref="B51:C52"/>
  </mergeCells>
  <conditionalFormatting sqref="K96:N9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{B43811C5-D440-4AA1-A66C-BBECD47FACB3}</x14:id>
        </ext>
      </extLst>
    </cfRule>
  </conditionalFormatting>
  <conditionalFormatting sqref="K103:N10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{87534274-892C-497E-8239-E1AC355EC9A7}</x14:id>
        </ext>
      </extLst>
    </cfRule>
  </conditionalFormatting>
  <conditionalFormatting sqref="K109:O10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0" orientation="landscape" r:id="rId1"/>
  <rowBreaks count="2" manualBreakCount="2">
    <brk id="49" max="14" man="1"/>
    <brk id="79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3811C5-D440-4AA1-A66C-BBECD47FACB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K96:N98</xm:sqref>
        </x14:conditionalFormatting>
        <x14:conditionalFormatting xmlns:xm="http://schemas.microsoft.com/office/excel/2006/main">
          <x14:cfRule type="dataBar" id="{87534274-892C-497E-8239-E1AC355EC9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K103:N108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ENERO</vt:lpstr>
      <vt:lpstr>FEBRERO</vt:lpstr>
      <vt:lpstr>MARZO</vt:lpstr>
      <vt:lpstr>ENERO-MARZO 2025</vt:lpstr>
      <vt:lpstr>ENERO!Área_de_impresión</vt:lpstr>
      <vt:lpstr>'ENERO-MARZO 2025'!Área_de_impresión</vt:lpstr>
      <vt:lpstr>FEBRERO!Área_de_impresión</vt:lpstr>
      <vt:lpstr>MARZO!Área_de_impresión</vt:lpstr>
      <vt:lpstr>ENERO!Títulos_a_imprimir</vt:lpstr>
      <vt:lpstr>'ENERO-MARZO 2025'!Títulos_a_imprimir</vt:lpstr>
      <vt:lpstr>FEBRERO!Títulos_a_imprimir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Terina Feliz</cp:lastModifiedBy>
  <cp:lastPrinted>2026-04-14T16:19:00Z</cp:lastPrinted>
  <dcterms:created xsi:type="dcterms:W3CDTF">2020-06-29T12:43:52Z</dcterms:created>
  <dcterms:modified xsi:type="dcterms:W3CDTF">2026-04-14T16:20:50Z</dcterms:modified>
</cp:coreProperties>
</file>