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MISIONALES 2025/TRIMEST. JULIO-SEPTIEMBRE 2025/"/>
    </mc:Choice>
  </mc:AlternateContent>
  <xr:revisionPtr revIDLastSave="27" documentId="13_ncr:1_{37F63364-3501-4DCE-8D75-02D37D538CC1}" xr6:coauthVersionLast="47" xr6:coauthVersionMax="47" xr10:uidLastSave="{94F2558E-2D18-4B01-AB82-576948556101}"/>
  <bookViews>
    <workbookView xWindow="-120" yWindow="-120" windowWidth="29040" windowHeight="15720" activeTab="3" xr2:uid="{00000000-000D-0000-FFFF-FFFF00000000}"/>
  </bookViews>
  <sheets>
    <sheet name="JULIO" sheetId="2" r:id="rId1"/>
    <sheet name="AGOSTO" sheetId="3" r:id="rId2"/>
    <sheet name="SEPTIEMBRE" sheetId="4" r:id="rId3"/>
    <sheet name="JULIO-SEPTIEMBRE 2025" sheetId="1" r:id="rId4"/>
  </sheets>
  <definedNames>
    <definedName name="_xlnm.Print_Area" localSheetId="1">AGOSTO!$A$1:$O$105</definedName>
    <definedName name="_xlnm.Print_Area" localSheetId="0">JULIO!$A$1:$O$99</definedName>
    <definedName name="_xlnm.Print_Area" localSheetId="3">'JULIO-SEPTIEMBRE 2025'!$A$1:$O$104</definedName>
    <definedName name="_xlnm.Print_Area" localSheetId="2">SEPTIEMBRE!$A$1:$O$94</definedName>
    <definedName name="_xlnm.Print_Titles" localSheetId="1">AGOSTO!#REF!</definedName>
    <definedName name="_xlnm.Print_Titles" localSheetId="0">JULIO!#REF!</definedName>
    <definedName name="_xlnm.Print_Titles" localSheetId="3">'JULIO-SEPTIEMBRE 2025'!$1:$11</definedName>
    <definedName name="_xlnm.Print_Titles" localSheetId="2">SEPTIEMBRE!#REF!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3" i="2" l="1"/>
  <c r="F87" i="2"/>
  <c r="K94" i="1"/>
  <c r="K93" i="2"/>
  <c r="A64" i="1"/>
  <c r="A67" i="1" s="1"/>
  <c r="A63" i="1"/>
  <c r="J63" i="4"/>
  <c r="H67" i="1"/>
  <c r="I67" i="1"/>
  <c r="J67" i="1"/>
  <c r="K67" i="1"/>
  <c r="L67" i="1"/>
  <c r="M67" i="1"/>
  <c r="N67" i="1"/>
  <c r="O67" i="1"/>
  <c r="G67" i="1"/>
  <c r="G68" i="3"/>
  <c r="J68" i="3"/>
  <c r="K68" i="3"/>
  <c r="M68" i="3"/>
  <c r="N68" i="3"/>
  <c r="O67" i="3"/>
  <c r="O66" i="3"/>
  <c r="L66" i="3"/>
  <c r="L68" i="3" s="1"/>
  <c r="N62" i="4"/>
  <c r="O62" i="4" s="1"/>
  <c r="L62" i="4"/>
  <c r="K62" i="4"/>
  <c r="O65" i="2"/>
  <c r="N65" i="2"/>
  <c r="N64" i="2"/>
  <c r="O64" i="2" s="1"/>
  <c r="L64" i="2"/>
  <c r="A39" i="1" l="1"/>
  <c r="A38" i="1"/>
  <c r="A37" i="1"/>
  <c r="H38" i="1"/>
  <c r="I38" i="1"/>
  <c r="J38" i="1"/>
  <c r="K38" i="1"/>
  <c r="L38" i="1"/>
  <c r="M38" i="1"/>
  <c r="N38" i="1"/>
  <c r="H39" i="1"/>
  <c r="I39" i="1"/>
  <c r="J39" i="1"/>
  <c r="K39" i="1"/>
  <c r="L39" i="1"/>
  <c r="M39" i="1"/>
  <c r="N39" i="1"/>
  <c r="O39" i="1" s="1"/>
  <c r="G39" i="1"/>
  <c r="G38" i="1"/>
  <c r="H37" i="1"/>
  <c r="I37" i="1"/>
  <c r="J37" i="1"/>
  <c r="K37" i="1"/>
  <c r="L37" i="1"/>
  <c r="M37" i="1"/>
  <c r="N37" i="1"/>
  <c r="G37" i="1"/>
  <c r="O38" i="4"/>
  <c r="O37" i="4"/>
  <c r="O38" i="3"/>
  <c r="O37" i="3"/>
  <c r="O39" i="2"/>
  <c r="O38" i="2"/>
  <c r="O37" i="2"/>
  <c r="O37" i="1" s="1"/>
  <c r="O38" i="1" l="1"/>
  <c r="O93" i="2" l="1"/>
  <c r="N94" i="1" l="1"/>
  <c r="O73" i="4"/>
  <c r="N73" i="4"/>
  <c r="M73" i="4"/>
  <c r="L73" i="4"/>
  <c r="K73" i="4"/>
  <c r="N78" i="3"/>
  <c r="M78" i="3"/>
  <c r="L78" i="3"/>
  <c r="K78" i="3"/>
  <c r="I78" i="3"/>
  <c r="G78" i="3"/>
  <c r="G79" i="2"/>
  <c r="L96" i="2" s="1"/>
  <c r="K79" i="2"/>
  <c r="L88" i="2" s="1"/>
  <c r="L79" i="2"/>
  <c r="L87" i="2" s="1"/>
  <c r="M79" i="2"/>
  <c r="F87" i="1" l="1"/>
  <c r="O93" i="3"/>
  <c r="O88" i="4"/>
  <c r="K63" i="4"/>
  <c r="N68" i="2"/>
  <c r="M68" i="2"/>
  <c r="M97" i="2" s="1"/>
  <c r="K68" i="2"/>
  <c r="M88" i="2" s="1"/>
  <c r="O51" i="1" l="1"/>
  <c r="L68" i="2"/>
  <c r="M87" i="2" s="1"/>
  <c r="L63" i="4"/>
  <c r="M96" i="3" l="1"/>
  <c r="K51" i="4"/>
  <c r="N82" i="4" s="1"/>
  <c r="L51" i="4"/>
  <c r="N81" i="4" s="1"/>
  <c r="L82" i="4"/>
  <c r="L81" i="4"/>
  <c r="K54" i="3"/>
  <c r="N87" i="3" s="1"/>
  <c r="L54" i="3"/>
  <c r="N86" i="3" s="1"/>
  <c r="M87" i="3"/>
  <c r="L87" i="3"/>
  <c r="L86" i="3"/>
  <c r="O63" i="2"/>
  <c r="O62" i="2"/>
  <c r="M40" i="2"/>
  <c r="K97" i="2" s="1"/>
  <c r="M42" i="2" l="1"/>
  <c r="O68" i="2"/>
  <c r="K51" i="1" l="1"/>
  <c r="N88" i="1" s="1"/>
  <c r="L51" i="1"/>
  <c r="N87" i="1" s="1"/>
  <c r="N51" i="1"/>
  <c r="M61" i="1"/>
  <c r="N61" i="1"/>
  <c r="M62" i="1"/>
  <c r="N62" i="1"/>
  <c r="L65" i="1"/>
  <c r="M65" i="1"/>
  <c r="N65" i="1"/>
  <c r="L66" i="1"/>
  <c r="M66" i="1"/>
  <c r="N66" i="1"/>
  <c r="K62" i="1"/>
  <c r="K65" i="1"/>
  <c r="K66" i="1"/>
  <c r="K61" i="1"/>
  <c r="G62" i="1"/>
  <c r="H62" i="1"/>
  <c r="I62" i="1"/>
  <c r="G65" i="1"/>
  <c r="H65" i="1"/>
  <c r="I65" i="1"/>
  <c r="G66" i="1"/>
  <c r="H66" i="1"/>
  <c r="I66" i="1"/>
  <c r="H61" i="1"/>
  <c r="I61" i="1"/>
  <c r="G61" i="1"/>
  <c r="A62" i="1"/>
  <c r="A65" i="1"/>
  <c r="A66" i="1"/>
  <c r="A61" i="1"/>
  <c r="A68" i="2"/>
  <c r="M94" i="2" s="1"/>
  <c r="A68" i="3"/>
  <c r="M94" i="3" s="1"/>
  <c r="A63" i="4"/>
  <c r="M89" i="4" s="1"/>
  <c r="G63" i="4"/>
  <c r="M91" i="4" s="1"/>
  <c r="I63" i="4"/>
  <c r="H63" i="4"/>
  <c r="M82" i="4"/>
  <c r="M81" i="4"/>
  <c r="M63" i="4"/>
  <c r="M92" i="4" s="1"/>
  <c r="N63" i="4"/>
  <c r="O61" i="4"/>
  <c r="O60" i="4"/>
  <c r="O67" i="2"/>
  <c r="O66" i="2"/>
  <c r="G68" i="2"/>
  <c r="M96" i="2" s="1"/>
  <c r="L36" i="1"/>
  <c r="M36" i="1"/>
  <c r="M40" i="1" s="1"/>
  <c r="K98" i="1" s="1"/>
  <c r="N36" i="1"/>
  <c r="K36" i="1"/>
  <c r="I36" i="1"/>
  <c r="H36" i="1"/>
  <c r="G36" i="1"/>
  <c r="A36" i="1"/>
  <c r="G39" i="4"/>
  <c r="K91" i="4" s="1"/>
  <c r="I39" i="4"/>
  <c r="H39" i="4"/>
  <c r="K39" i="4"/>
  <c r="K82" i="4" s="1"/>
  <c r="L39" i="4"/>
  <c r="K81" i="4" s="1"/>
  <c r="K40" i="2"/>
  <c r="K88" i="2" s="1"/>
  <c r="N43" i="3"/>
  <c r="N44" i="3" s="1"/>
  <c r="L43" i="3"/>
  <c r="K86" i="3" s="1"/>
  <c r="K43" i="3"/>
  <c r="K87" i="3" s="1"/>
  <c r="O87" i="3" s="1"/>
  <c r="M43" i="3"/>
  <c r="K97" i="3" s="1"/>
  <c r="N40" i="2"/>
  <c r="N41" i="2" s="1"/>
  <c r="L40" i="2"/>
  <c r="K87" i="2" s="1"/>
  <c r="J40" i="2"/>
  <c r="O36" i="4"/>
  <c r="A39" i="4"/>
  <c r="K89" i="4" s="1"/>
  <c r="J39" i="4"/>
  <c r="M39" i="4"/>
  <c r="K92" i="4" s="1"/>
  <c r="N39" i="4"/>
  <c r="N40" i="4" s="1"/>
  <c r="O39" i="3"/>
  <c r="O40" i="3"/>
  <c r="O41" i="3"/>
  <c r="O42" i="3"/>
  <c r="O36" i="3"/>
  <c r="O36" i="2"/>
  <c r="M97" i="3"/>
  <c r="O64" i="3"/>
  <c r="O68" i="3" s="1"/>
  <c r="H68" i="3"/>
  <c r="I68" i="3"/>
  <c r="L62" i="1"/>
  <c r="H68" i="2"/>
  <c r="I68" i="2"/>
  <c r="J68" i="2"/>
  <c r="N69" i="2"/>
  <c r="M95" i="2" l="1"/>
  <c r="O94" i="1"/>
  <c r="K40" i="1"/>
  <c r="K88" i="1" s="1"/>
  <c r="N40" i="1"/>
  <c r="L40" i="1"/>
  <c r="K87" i="1" s="1"/>
  <c r="M95" i="3"/>
  <c r="M90" i="4"/>
  <c r="K90" i="4"/>
  <c r="O63" i="4"/>
  <c r="O82" i="4"/>
  <c r="O81" i="4"/>
  <c r="L61" i="1"/>
  <c r="M86" i="3"/>
  <c r="O86" i="3" s="1"/>
  <c r="A79" i="1"/>
  <c r="L95" i="1" s="1"/>
  <c r="N69" i="3"/>
  <c r="M70" i="2"/>
  <c r="O62" i="1"/>
  <c r="O66" i="1"/>
  <c r="O65" i="1"/>
  <c r="N68" i="1"/>
  <c r="M95" i="1"/>
  <c r="M88" i="1"/>
  <c r="M98" i="1"/>
  <c r="M97" i="1"/>
  <c r="O61" i="1"/>
  <c r="O39" i="4"/>
  <c r="O36" i="1"/>
  <c r="O40" i="2"/>
  <c r="O69" i="2"/>
  <c r="N70" i="2"/>
  <c r="M98" i="2" l="1"/>
  <c r="M99" i="2" s="1"/>
  <c r="M96" i="1"/>
  <c r="O40" i="1"/>
  <c r="M87" i="1"/>
  <c r="O70" i="2"/>
  <c r="O78" i="1"/>
  <c r="M89" i="2" l="1"/>
  <c r="M90" i="2" s="1"/>
  <c r="O77" i="1"/>
  <c r="O79" i="1" s="1"/>
  <c r="L79" i="1"/>
  <c r="L87" i="1" s="1"/>
  <c r="O87" i="1" s="1"/>
  <c r="K79" i="1"/>
  <c r="L88" i="1" s="1"/>
  <c r="O88" i="1" s="1"/>
  <c r="M79" i="1"/>
  <c r="A73" i="4" l="1"/>
  <c r="L89" i="4" s="1"/>
  <c r="G73" i="4"/>
  <c r="L91" i="4" s="1"/>
  <c r="H73" i="4"/>
  <c r="I73" i="4"/>
  <c r="J73" i="4"/>
  <c r="M75" i="4"/>
  <c r="L92" i="4" s="1"/>
  <c r="O77" i="2"/>
  <c r="K52" i="2"/>
  <c r="N88" i="2" s="1"/>
  <c r="O88" i="2" s="1"/>
  <c r="L52" i="2"/>
  <c r="N87" i="2" s="1"/>
  <c r="O87" i="2" s="1"/>
  <c r="M81" i="2"/>
  <c r="L97" i="2" s="1"/>
  <c r="O97" i="2" s="1"/>
  <c r="N79" i="2"/>
  <c r="D88" i="4"/>
  <c r="N64" i="4"/>
  <c r="M65" i="4"/>
  <c r="N51" i="4"/>
  <c r="M51" i="4"/>
  <c r="M53" i="4" s="1"/>
  <c r="N92" i="4" s="1"/>
  <c r="J51" i="4"/>
  <c r="I51" i="4"/>
  <c r="H51" i="4"/>
  <c r="G51" i="4"/>
  <c r="N91" i="4" s="1"/>
  <c r="A51" i="4"/>
  <c r="N89" i="4" s="1"/>
  <c r="O48" i="4"/>
  <c r="M41" i="4"/>
  <c r="D93" i="3"/>
  <c r="M80" i="3"/>
  <c r="L97" i="3" s="1"/>
  <c r="J78" i="3"/>
  <c r="H78" i="3"/>
  <c r="L96" i="3"/>
  <c r="A78" i="3"/>
  <c r="L94" i="3" s="1"/>
  <c r="M70" i="3"/>
  <c r="N54" i="3"/>
  <c r="M54" i="3"/>
  <c r="M56" i="3" s="1"/>
  <c r="N97" i="3" s="1"/>
  <c r="J54" i="3"/>
  <c r="I54" i="3"/>
  <c r="H54" i="3"/>
  <c r="G54" i="3"/>
  <c r="N96" i="3" s="1"/>
  <c r="A54" i="3"/>
  <c r="N94" i="3" s="1"/>
  <c r="O52" i="3"/>
  <c r="M45" i="3"/>
  <c r="J43" i="3"/>
  <c r="I43" i="3"/>
  <c r="H43" i="3"/>
  <c r="G43" i="3"/>
  <c r="K96" i="3" s="1"/>
  <c r="A43" i="3"/>
  <c r="K94" i="3" s="1"/>
  <c r="D94" i="2"/>
  <c r="J79" i="2"/>
  <c r="I79" i="2"/>
  <c r="H79" i="2"/>
  <c r="A79" i="2"/>
  <c r="L94" i="2" s="1"/>
  <c r="N52" i="2"/>
  <c r="N53" i="2" s="1"/>
  <c r="M52" i="2"/>
  <c r="M54" i="2" s="1"/>
  <c r="N97" i="2" s="1"/>
  <c r="J52" i="2"/>
  <c r="I52" i="2"/>
  <c r="H52" i="2"/>
  <c r="G52" i="2"/>
  <c r="N96" i="2" s="1"/>
  <c r="A52" i="2"/>
  <c r="N94" i="2" s="1"/>
  <c r="O50" i="2"/>
  <c r="O49" i="2"/>
  <c r="O52" i="2" s="1"/>
  <c r="I40" i="2"/>
  <c r="H40" i="2"/>
  <c r="G40" i="2"/>
  <c r="K96" i="2" s="1"/>
  <c r="O96" i="2" s="1"/>
  <c r="A40" i="2"/>
  <c r="K94" i="2" s="1"/>
  <c r="D94" i="1"/>
  <c r="N95" i="2" l="1"/>
  <c r="K95" i="2"/>
  <c r="K95" i="3"/>
  <c r="O94" i="2"/>
  <c r="L95" i="2"/>
  <c r="N95" i="3"/>
  <c r="O78" i="3"/>
  <c r="L95" i="3"/>
  <c r="O94" i="3"/>
  <c r="N90" i="4"/>
  <c r="O96" i="3"/>
  <c r="O97" i="3"/>
  <c r="L90" i="4"/>
  <c r="O91" i="4"/>
  <c r="O89" i="4"/>
  <c r="O92" i="4"/>
  <c r="F82" i="4"/>
  <c r="N52" i="4"/>
  <c r="O52" i="4" s="1"/>
  <c r="F86" i="4"/>
  <c r="F83" i="4"/>
  <c r="F91" i="3"/>
  <c r="F87" i="3"/>
  <c r="B105" i="3"/>
  <c r="F88" i="3"/>
  <c r="N55" i="3"/>
  <c r="O55" i="3" s="1"/>
  <c r="F90" i="3"/>
  <c r="N80" i="2"/>
  <c r="N81" i="2" s="1"/>
  <c r="F92" i="2"/>
  <c r="F90" i="2"/>
  <c r="F91" i="2"/>
  <c r="F89" i="2"/>
  <c r="F88" i="2"/>
  <c r="F85" i="4"/>
  <c r="F84" i="4"/>
  <c r="F89" i="3"/>
  <c r="N74" i="4"/>
  <c r="N79" i="3"/>
  <c r="O51" i="4"/>
  <c r="O54" i="3"/>
  <c r="O43" i="3"/>
  <c r="O79" i="2"/>
  <c r="N41" i="4"/>
  <c r="K93" i="4" s="1"/>
  <c r="O40" i="4"/>
  <c r="O64" i="4"/>
  <c r="N45" i="3"/>
  <c r="K98" i="3" s="1"/>
  <c r="O44" i="3"/>
  <c r="N70" i="3"/>
  <c r="M98" i="3" s="1"/>
  <c r="M99" i="3" s="1"/>
  <c r="O69" i="3"/>
  <c r="O53" i="2"/>
  <c r="N54" i="2"/>
  <c r="N98" i="2" s="1"/>
  <c r="O41" i="2"/>
  <c r="N42" i="2"/>
  <c r="O95" i="2" l="1"/>
  <c r="O95" i="3"/>
  <c r="L98" i="2"/>
  <c r="L99" i="2" s="1"/>
  <c r="F88" i="1"/>
  <c r="K98" i="2"/>
  <c r="O98" i="2" s="1"/>
  <c r="O99" i="2" s="1"/>
  <c r="O90" i="4"/>
  <c r="F93" i="2"/>
  <c r="F94" i="2" s="1"/>
  <c r="O80" i="2"/>
  <c r="O81" i="2" s="1"/>
  <c r="L89" i="2" s="1"/>
  <c r="K99" i="3"/>
  <c r="K94" i="4"/>
  <c r="N53" i="4"/>
  <c r="O53" i="4"/>
  <c r="N93" i="4" s="1"/>
  <c r="N94" i="4" s="1"/>
  <c r="F89" i="1"/>
  <c r="N56" i="3"/>
  <c r="O56" i="3"/>
  <c r="N98" i="3" s="1"/>
  <c r="N99" i="3" s="1"/>
  <c r="F92" i="3"/>
  <c r="F90" i="1"/>
  <c r="O74" i="4"/>
  <c r="O75" i="4" s="1"/>
  <c r="L83" i="4" s="1"/>
  <c r="L84" i="4" s="1"/>
  <c r="F87" i="4"/>
  <c r="O79" i="3"/>
  <c r="O80" i="3" s="1"/>
  <c r="L88" i="3" s="1"/>
  <c r="L89" i="3" s="1"/>
  <c r="O41" i="4"/>
  <c r="K83" i="4" s="1"/>
  <c r="K84" i="4" s="1"/>
  <c r="N75" i="4"/>
  <c r="L93" i="4" s="1"/>
  <c r="L94" i="4" s="1"/>
  <c r="N80" i="3"/>
  <c r="L98" i="3" s="1"/>
  <c r="L99" i="3" s="1"/>
  <c r="O65" i="4"/>
  <c r="M83" i="4" s="1"/>
  <c r="M84" i="4" s="1"/>
  <c r="O45" i="3"/>
  <c r="K88" i="3" s="1"/>
  <c r="K89" i="3" s="1"/>
  <c r="O70" i="3"/>
  <c r="M88" i="3" s="1"/>
  <c r="M89" i="3" s="1"/>
  <c r="N65" i="4"/>
  <c r="M93" i="4" s="1"/>
  <c r="M94" i="4" s="1"/>
  <c r="O42" i="2"/>
  <c r="K89" i="2" s="1"/>
  <c r="O54" i="2"/>
  <c r="N99" i="2" l="1"/>
  <c r="N89" i="2"/>
  <c r="O89" i="2" s="1"/>
  <c r="K99" i="2"/>
  <c r="O98" i="3"/>
  <c r="O99" i="3" s="1"/>
  <c r="O93" i="4"/>
  <c r="O94" i="4" s="1"/>
  <c r="F80" i="4"/>
  <c r="N83" i="4"/>
  <c r="N84" i="4" s="1"/>
  <c r="O84" i="4" s="1"/>
  <c r="F93" i="3"/>
  <c r="N88" i="3"/>
  <c r="N89" i="3" s="1"/>
  <c r="O89" i="3" s="1"/>
  <c r="F86" i="2"/>
  <c r="L90" i="2"/>
  <c r="K90" i="2"/>
  <c r="F85" i="3"/>
  <c r="N41" i="1"/>
  <c r="J40" i="1"/>
  <c r="I40" i="1"/>
  <c r="H40" i="1"/>
  <c r="G40" i="1"/>
  <c r="K97" i="1" s="1"/>
  <c r="A40" i="1"/>
  <c r="K95" i="1" s="1"/>
  <c r="N90" i="2" l="1"/>
  <c r="O90" i="2" s="1"/>
  <c r="K96" i="1"/>
  <c r="O83" i="4"/>
  <c r="O88" i="3"/>
  <c r="F88" i="4"/>
  <c r="O41" i="1"/>
  <c r="N42" i="1"/>
  <c r="K99" i="1" s="1"/>
  <c r="K100" i="1" s="1"/>
  <c r="M42" i="1"/>
  <c r="O42" i="1" l="1"/>
  <c r="K89" i="1" s="1"/>
  <c r="K90" i="1" s="1"/>
  <c r="M51" i="1" l="1"/>
  <c r="M53" i="1" s="1"/>
  <c r="N98" i="1" s="1"/>
  <c r="J51" i="1"/>
  <c r="I51" i="1"/>
  <c r="H51" i="1"/>
  <c r="G51" i="1"/>
  <c r="N97" i="1" s="1"/>
  <c r="A51" i="1"/>
  <c r="N95" i="1" l="1"/>
  <c r="O95" i="1" s="1"/>
  <c r="N96" i="1"/>
  <c r="N52" i="1"/>
  <c r="O52" i="1" s="1"/>
  <c r="N53" i="1" l="1"/>
  <c r="N99" i="1" s="1"/>
  <c r="O53" i="1"/>
  <c r="N79" i="1"/>
  <c r="J79" i="1"/>
  <c r="I79" i="1"/>
  <c r="H79" i="1"/>
  <c r="G79" i="1"/>
  <c r="L97" i="1" s="1"/>
  <c r="O97" i="1" s="1"/>
  <c r="L96" i="1" l="1"/>
  <c r="O96" i="1" s="1"/>
  <c r="N89" i="1"/>
  <c r="N90" i="1" s="1"/>
  <c r="N100" i="1"/>
  <c r="F92" i="1"/>
  <c r="N80" i="1"/>
  <c r="F93" i="1" s="1"/>
  <c r="M81" i="1"/>
  <c r="L98" i="1" s="1"/>
  <c r="O98" i="1" l="1"/>
  <c r="N81" i="1"/>
  <c r="L99" i="1" s="1"/>
  <c r="O80" i="1"/>
  <c r="O68" i="1"/>
  <c r="M69" i="1"/>
  <c r="F91" i="1" s="1"/>
  <c r="F94" i="1" s="1"/>
  <c r="L100" i="1" l="1"/>
  <c r="O81" i="1"/>
  <c r="L89" i="1" s="1"/>
  <c r="L90" i="1" s="1"/>
  <c r="O69" i="1"/>
  <c r="N69" i="1"/>
  <c r="M99" i="1" s="1"/>
  <c r="M100" i="1" s="1"/>
  <c r="O99" i="1" l="1"/>
  <c r="O100" i="1" s="1"/>
  <c r="M89" i="1"/>
  <c r="F86" i="1"/>
  <c r="M90" i="1" l="1"/>
  <c r="O90" i="1" s="1"/>
  <c r="O89" i="1"/>
</calcChain>
</file>

<file path=xl/sharedStrings.xml><?xml version="1.0" encoding="utf-8"?>
<sst xmlns="http://schemas.openxmlformats.org/spreadsheetml/2006/main" count="785" uniqueCount="151">
  <si>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</si>
  <si>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</si>
  <si>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</si>
  <si>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</si>
  <si>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</si>
  <si>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</si>
  <si>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</si>
  <si>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</si>
  <si>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</si>
  <si>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</si>
  <si>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</si>
  <si>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</si>
  <si>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</si>
  <si>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TECNICOS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</si>
  <si>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</si>
  <si>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</si>
  <si>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</si>
  <si>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</si>
  <si>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</si>
  <si>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</si>
  <si>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</si>
  <si>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</si>
  <si>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</si>
  <si>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</si>
  <si>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</si>
  <si>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</si>
  <si>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</si>
  <si>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</si>
  <si>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</si>
  <si>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</si>
  <si>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</si>
  <si>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</si>
  <si>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</si>
  <si>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</si>
  <si>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</si>
  <si>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</si>
  <si>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HORAS TRANSFE-RENCIA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</si>
  <si>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</si>
  <si>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</si>
  <si>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</si>
  <si>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</si>
  <si>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</si>
  <si>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</si>
  <si>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</si>
  <si>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</si>
  <si>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PROGRAMACIÓN  DE ACTIVIDADES  PROYECTOS INVERSIÓN PÚBLICA</t>
  </si>
  <si>
    <t>ACTUALIZACIÓN PARA LA INNOVACIÓN TECNOLÓGICA Y COMPETITIVIDAD AGROALIMENTARIA Y  DE FOMENTO A LA EXPORTACIÓN EN LA REPÚBLICA DOMINICANA</t>
  </si>
  <si>
    <r>
      <t xml:space="preserve">Transferencia Tecnológica en el cultivo de </t>
    </r>
    <r>
      <rPr>
        <b/>
        <sz val="11"/>
        <rFont val="Cambria"/>
        <family val="1"/>
      </rPr>
      <t>HABICHUELAS</t>
    </r>
  </si>
  <si>
    <t xml:space="preserve">PRESUPUESTO TOTAL </t>
  </si>
  <si>
    <t>DIVISIÓN DE PLANIFICACIÓN  Y  DESARROLLO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</si>
  <si>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</si>
  <si>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 xml:space="preserve">HORAS </t>
  </si>
  <si>
    <t>DEPARTAMENTO DE ACCESO A LAS CIENCIAS MODERNAS</t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</si>
  <si>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</si>
  <si>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t xml:space="preserve">COSTO TOTAL      (RD$) </t>
  </si>
  <si>
    <t>PRESUPUESTO TOTAL 2024 (RD$)</t>
  </si>
  <si>
    <t>COMBUSTIBLE</t>
  </si>
  <si>
    <t>VIATICOS</t>
  </si>
  <si>
    <t>VIATICO</t>
  </si>
  <si>
    <t>Atiles Peguero</t>
  </si>
  <si>
    <t>Seguimiento a parcela de pasto</t>
  </si>
  <si>
    <t>4 y 5 de julio</t>
  </si>
  <si>
    <t>Santiago Rodriguez</t>
  </si>
  <si>
    <t>Julio De Oleo</t>
  </si>
  <si>
    <t>Seguimiento a parcelas de Mango</t>
  </si>
  <si>
    <t>9 y 10 de julio</t>
  </si>
  <si>
    <t>Bahoruco</t>
  </si>
  <si>
    <t>Las Matas/ San Juan</t>
  </si>
  <si>
    <t>Seguimiento a parcela de Mango</t>
  </si>
  <si>
    <t>Juan Valdez</t>
  </si>
  <si>
    <t>1 y 2 de agosto</t>
  </si>
  <si>
    <t>Transferencia de tecnología en pasto</t>
  </si>
  <si>
    <t>Miguel Angel Rodriguez</t>
  </si>
  <si>
    <t>Julio/Sep</t>
  </si>
  <si>
    <t>Tamayo y Galvan/Neyba, Barahona</t>
  </si>
  <si>
    <t>Benjamin Toral</t>
  </si>
  <si>
    <r>
      <t xml:space="preserve">Transferencia Tecnológica en el cultivo de </t>
    </r>
    <r>
      <rPr>
        <b/>
        <sz val="11"/>
        <rFont val="Cambria"/>
        <family val="1"/>
      </rPr>
      <t>CAFÉ</t>
    </r>
  </si>
  <si>
    <t>Polo/Hondo Valle</t>
  </si>
  <si>
    <t>Instalación dos parcelas de Café</t>
  </si>
  <si>
    <t>Salon Sosa</t>
  </si>
  <si>
    <r>
      <t xml:space="preserve">Transferencia Tecnológica en el cultivo de </t>
    </r>
    <r>
      <rPr>
        <b/>
        <sz val="11"/>
        <rFont val="Cambria"/>
        <family val="1"/>
      </rPr>
      <t>AGUACATE</t>
    </r>
  </si>
  <si>
    <t>Hondo Valle, Elias Pina</t>
  </si>
  <si>
    <t>Salomon Sosa</t>
  </si>
  <si>
    <t>Instalación dos parcelas de aguacate</t>
  </si>
  <si>
    <t>10-11/07/2024</t>
  </si>
  <si>
    <r>
      <t>10/7/2024</t>
    </r>
    <r>
      <rPr>
        <sz val="11"/>
        <color theme="0"/>
        <rFont val="Cambria"/>
        <family val="1"/>
      </rPr>
      <t>.</t>
    </r>
  </si>
  <si>
    <r>
      <t xml:space="preserve">Visita al cultivo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>, donde se odservara el desarrollo del follaje y tuberizacion de las 4 variedades. Coordinacion de abono foliar</t>
    </r>
  </si>
  <si>
    <t>Batey baigua, san rafael del yuma</t>
  </si>
  <si>
    <t>Las lagunas de nisibon, La altagracia</t>
  </si>
  <si>
    <r>
      <t xml:space="preserve">2da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con productores y tecnicos, donde se evauara el desarrollo de la variedad, problemas fitosanitarios, recomendaciones sobre panicula, la 3ra fertilizacion y evaluar la etapa de inicio panicula</t>
    </r>
  </si>
  <si>
    <r>
      <t>13/08/2024</t>
    </r>
    <r>
      <rPr>
        <sz val="11"/>
        <color theme="0"/>
        <rFont val="Cambria"/>
        <family val="1"/>
      </rPr>
      <t>.</t>
    </r>
  </si>
  <si>
    <t>3ra gira tecnica en el cultivo de Arroz con productores y tecnicos, para evaluar la floracion, chequear los problemas de barrenadores, hiede vivos, y helminthosporium orizae.</t>
  </si>
  <si>
    <r>
      <t>11/09/2024</t>
    </r>
    <r>
      <rPr>
        <sz val="11"/>
        <color theme="0"/>
        <rFont val="Cambria"/>
        <family val="1"/>
      </rPr>
      <t>.</t>
    </r>
  </si>
  <si>
    <r>
      <t xml:space="preserve">1era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variedad robusta con productores y tecnicos, donde se evaluara el desarrollo de la variedad, enfermedades, y se dejaran las recomendaciones para fertilizacion y control de plagas</t>
    </r>
  </si>
  <si>
    <t>DPTO</t>
  </si>
  <si>
    <t>Agric. Competitiva</t>
  </si>
  <si>
    <t>Ciencias Modernas</t>
  </si>
  <si>
    <t>Medio Amb. Y Rec. Nat.</t>
  </si>
  <si>
    <t>COMBUST.</t>
  </si>
  <si>
    <t>PROYECTOS</t>
  </si>
  <si>
    <t>SEGUIMIENTO</t>
  </si>
  <si>
    <t>BENEFICIARIOS</t>
  </si>
  <si>
    <t>HORAS/ACTV.</t>
  </si>
  <si>
    <t>COSTO LOG.</t>
  </si>
  <si>
    <t xml:space="preserve"> COSTOFACIL.</t>
  </si>
  <si>
    <t>Octubre</t>
  </si>
  <si>
    <t>.</t>
  </si>
  <si>
    <t>META AÑO 2025</t>
  </si>
  <si>
    <t>Pobreza Rural</t>
  </si>
  <si>
    <t xml:space="preserve">META ABRIL-JUNIO </t>
  </si>
  <si>
    <t>PROGRAMACION  INDICADORES ABRIL-JUNIO  2025</t>
  </si>
  <si>
    <t>PROGRAMACION ABRIL-JUNIO  2025</t>
  </si>
  <si>
    <t>MES: JULIO 2025</t>
  </si>
  <si>
    <t xml:space="preserve">JULIO </t>
  </si>
  <si>
    <t>AGOSTO</t>
  </si>
  <si>
    <t>SEPTIEMBRE</t>
  </si>
  <si>
    <t xml:space="preserve">JUNIO / SEPTIEMBRE </t>
  </si>
  <si>
    <t xml:space="preserve">JULIO / SEPTIEMBRE </t>
  </si>
  <si>
    <t>TRIMESTRE:  JULIO -  SEPTIEMBRE 2025</t>
  </si>
  <si>
    <t>MES: SEPTIEMBRE 2025</t>
  </si>
  <si>
    <t>MES: AGOSTO 2025</t>
  </si>
  <si>
    <t>META JULIO</t>
  </si>
  <si>
    <t>PROGRAMACION JULIO 2025</t>
  </si>
  <si>
    <t>PROGRAMACION  INDICADORES JULIO 2025</t>
  </si>
  <si>
    <t>META  JULIO</t>
  </si>
  <si>
    <t>META SEPTIEMBRE</t>
  </si>
  <si>
    <t>PROGRAMACION SEPTIEMBRE 2025</t>
  </si>
  <si>
    <t>PROGRAMACION  INDICADORES SEPTIEMBRE 2025</t>
  </si>
  <si>
    <t>Transferencia de tecnologias ( Dia de campo) platano</t>
  </si>
  <si>
    <t>Tamayo /Neyba, Barahona</t>
  </si>
  <si>
    <t>Francisco Ceballos</t>
  </si>
  <si>
    <t>Seguimiento a parcelas de café</t>
  </si>
  <si>
    <t>Seguimiento a parcelas de aguacate</t>
  </si>
  <si>
    <t>Seguimiento a parcelas de transferencia de tecnologias de café</t>
  </si>
  <si>
    <t>Seguimiento a parcelas de transferencia de tecnologias de aguacate</t>
  </si>
  <si>
    <t>Transferencia de tecnologias (Dia de campo) platano</t>
  </si>
  <si>
    <t>Seguimiento a parcela de Carne y Leche</t>
  </si>
  <si>
    <t>JULIO</t>
  </si>
  <si>
    <t>Las Matas, San Juan/ Neyba/ Santiago Rodriguez</t>
  </si>
  <si>
    <t>Neyba</t>
  </si>
  <si>
    <t>PRESUPUESTO TOTAL 2025 (RD$)</t>
  </si>
  <si>
    <t>PRESUPUESTO TOTAL 2025(RD$)</t>
  </si>
  <si>
    <t>COSTO TOTAL MEPyD</t>
  </si>
  <si>
    <t>TOTAL MEPyD</t>
  </si>
  <si>
    <t>DEPARTAMENTO DE PLANIFICACIÓN  Y  DESARROLLO</t>
  </si>
  <si>
    <t>Preparado por:</t>
  </si>
  <si>
    <t>Aprobado por:</t>
  </si>
  <si>
    <t>Dra. Ana Maria Barcelo Larocca</t>
  </si>
  <si>
    <t>Directora Ejecutiva</t>
  </si>
  <si>
    <t>Lic.Terina Feliz Lockhart</t>
  </si>
  <si>
    <t>Analista Departamento Planificvacion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</si>
</sst>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8"/>
      <name val="Calibri"/>
      <family val="2"/>
      <scheme val="minor"/>
    </font>
    <font>
      <sz val="11"/>
      <color theme="0"/>
      <name val="Cambri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0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3" fontId="7" fillId="2" borderId="1" xfId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4" fontId="5" fillId="0" borderId="1" xfId="0" quotePrefix="1" applyNumberFormat="1" applyFont="1" applyBorder="1" applyAlignment="1">
      <alignment horizontal="center" vertical="center"/>
    </xf>
    <xf numFmtId="4" fontId="0" fillId="0" borderId="0" xfId="0" applyNumberFormat="1"/>
    <xf numFmtId="0" fontId="5" fillId="2" borderId="1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/>
    </xf>
    <xf numFmtId="3" fontId="15" fillId="8" borderId="12" xfId="0" applyNumberFormat="1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3" fontId="15" fillId="8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0" fontId="7" fillId="9" borderId="19" xfId="0" applyFont="1" applyFill="1" applyBorder="1" applyAlignment="1">
      <alignment wrapText="1"/>
    </xf>
    <xf numFmtId="0" fontId="9" fillId="9" borderId="20" xfId="0" applyFont="1" applyFill="1" applyBorder="1" applyAlignment="1">
      <alignment horizontal="left" wrapText="1"/>
    </xf>
    <xf numFmtId="0" fontId="9" fillId="9" borderId="20" xfId="0" applyFont="1" applyFill="1" applyBorder="1" applyAlignment="1">
      <alignment wrapText="1"/>
    </xf>
    <xf numFmtId="4" fontId="9" fillId="9" borderId="21" xfId="0" applyNumberFormat="1" applyFont="1" applyFill="1" applyBorder="1" applyAlignment="1">
      <alignment horizontal="left" wrapText="1"/>
    </xf>
    <xf numFmtId="4" fontId="7" fillId="9" borderId="1" xfId="0" applyNumberFormat="1" applyFont="1" applyFill="1" applyBorder="1" applyAlignment="1">
      <alignment horizontal="left" wrapText="1"/>
    </xf>
    <xf numFmtId="0" fontId="7" fillId="9" borderId="22" xfId="0" applyFont="1" applyFill="1" applyBorder="1" applyAlignment="1">
      <alignment wrapText="1"/>
    </xf>
    <xf numFmtId="43" fontId="5" fillId="0" borderId="23" xfId="0" applyNumberFormat="1" applyFont="1" applyBorder="1" applyAlignment="1">
      <alignment horizontal="right" wrapText="1"/>
    </xf>
    <xf numFmtId="4" fontId="5" fillId="0" borderId="24" xfId="0" applyNumberFormat="1" applyFont="1" applyBorder="1" applyAlignment="1">
      <alignment horizontal="right" wrapText="1"/>
    </xf>
    <xf numFmtId="4" fontId="7" fillId="0" borderId="25" xfId="0" applyNumberFormat="1" applyFont="1" applyBorder="1" applyAlignment="1">
      <alignment horizontal="right" wrapText="1"/>
    </xf>
    <xf numFmtId="0" fontId="7" fillId="9" borderId="26" xfId="0" applyFont="1" applyFill="1" applyBorder="1" applyAlignment="1">
      <alignment horizont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5" fillId="2" borderId="28" xfId="0" applyNumberFormat="1" applyFont="1" applyFill="1" applyBorder="1" applyAlignment="1">
      <alignment horizontal="right" vertical="center" wrapText="1"/>
    </xf>
    <xf numFmtId="4" fontId="7" fillId="0" borderId="29" xfId="0" applyNumberFormat="1" applyFont="1" applyBorder="1" applyAlignment="1">
      <alignment horizontal="right" wrapText="1"/>
    </xf>
    <xf numFmtId="0" fontId="7" fillId="9" borderId="30" xfId="0" applyFont="1" applyFill="1" applyBorder="1" applyAlignment="1">
      <alignment wrapText="1"/>
    </xf>
    <xf numFmtId="4" fontId="5" fillId="2" borderId="18" xfId="0" applyNumberFormat="1" applyFont="1" applyFill="1" applyBorder="1" applyAlignment="1">
      <alignment horizontal="right" vertical="center" wrapText="1"/>
    </xf>
    <xf numFmtId="4" fontId="5" fillId="2" borderId="31" xfId="0" applyNumberFormat="1" applyFont="1" applyFill="1" applyBorder="1" applyAlignment="1">
      <alignment horizontal="right" vertical="center" wrapText="1"/>
    </xf>
    <xf numFmtId="4" fontId="7" fillId="10" borderId="29" xfId="0" applyNumberFormat="1" applyFont="1" applyFill="1" applyBorder="1" applyAlignment="1">
      <alignment horizontal="right" wrapText="1"/>
    </xf>
    <xf numFmtId="0" fontId="7" fillId="9" borderId="32" xfId="0" applyFont="1" applyFill="1" applyBorder="1" applyAlignment="1">
      <alignment wrapText="1"/>
    </xf>
    <xf numFmtId="4" fontId="7" fillId="9" borderId="33" xfId="0" applyNumberFormat="1" applyFont="1" applyFill="1" applyBorder="1" applyAlignment="1">
      <alignment horizontal="right" vertical="center" wrapText="1"/>
    </xf>
    <xf numFmtId="4" fontId="7" fillId="9" borderId="34" xfId="0" applyNumberFormat="1" applyFont="1" applyFill="1" applyBorder="1" applyAlignment="1">
      <alignment horizontal="right" vertical="center" wrapText="1"/>
    </xf>
    <xf numFmtId="4" fontId="7" fillId="9" borderId="35" xfId="0" applyNumberFormat="1" applyFont="1" applyFill="1" applyBorder="1" applyAlignment="1">
      <alignment horizontal="right" wrapText="1"/>
    </xf>
    <xf numFmtId="0" fontId="7" fillId="9" borderId="22" xfId="0" applyFont="1" applyFill="1" applyBorder="1"/>
    <xf numFmtId="0" fontId="5" fillId="0" borderId="23" xfId="0" applyFont="1" applyBorder="1" applyAlignment="1">
      <alignment horizontal="right" wrapText="1"/>
    </xf>
    <xf numFmtId="165" fontId="5" fillId="0" borderId="23" xfId="0" applyNumberFormat="1" applyFont="1" applyBorder="1" applyAlignment="1">
      <alignment horizontal="right" wrapText="1"/>
    </xf>
    <xf numFmtId="3" fontId="5" fillId="0" borderId="24" xfId="0" applyNumberFormat="1" applyFont="1" applyBorder="1" applyAlignment="1">
      <alignment horizontal="right" wrapText="1"/>
    </xf>
    <xf numFmtId="3" fontId="7" fillId="0" borderId="25" xfId="0" applyNumberFormat="1" applyFont="1" applyBorder="1" applyAlignment="1">
      <alignment horizontal="right" wrapText="1"/>
    </xf>
    <xf numFmtId="0" fontId="7" fillId="9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right" vertical="center" wrapText="1"/>
    </xf>
    <xf numFmtId="165" fontId="5" fillId="2" borderId="27" xfId="0" applyNumberFormat="1" applyFont="1" applyFill="1" applyBorder="1" applyAlignment="1">
      <alignment horizontal="right" vertical="center" wrapText="1"/>
    </xf>
    <xf numFmtId="3" fontId="5" fillId="2" borderId="28" xfId="0" applyNumberFormat="1" applyFont="1" applyFill="1" applyBorder="1" applyAlignment="1">
      <alignment horizontal="right" vertical="center" wrapText="1"/>
    </xf>
    <xf numFmtId="43" fontId="5" fillId="2" borderId="27" xfId="1" applyFont="1" applyFill="1" applyBorder="1" applyAlignment="1">
      <alignment horizontal="right" vertical="center" wrapText="1"/>
    </xf>
    <xf numFmtId="43" fontId="5" fillId="2" borderId="18" xfId="1" applyFont="1" applyFill="1" applyBorder="1" applyAlignment="1">
      <alignment horizontal="right" vertical="center" wrapText="1"/>
    </xf>
    <xf numFmtId="3" fontId="7" fillId="9" borderId="33" xfId="0" applyNumberFormat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4" fontId="5" fillId="2" borderId="37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7" fillId="9" borderId="30" xfId="0" applyFont="1" applyFill="1" applyBorder="1"/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</cellXfs>
  <cellStyles count="5">
    <cellStyle name="Millares" xfId="1" builtinId="3"/>
    <cellStyle name="Millares 2" xfId="4" xr:uid="{A586059A-A2FB-43DC-99EA-AA0607CE78BE}"/>
    <cellStyle name="Millares 3" xfId="3" xr:uid="{5A7EC251-323C-4513-A0D1-6E8511447F33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6" name="Picture 1" descr="Logo CONIAF">
          <a:extLst>
            <a:ext uri="{FF2B5EF4-FFF2-40B4-BE49-F238E27FC236}">
              <a16:creationId xmlns:a16="http://schemas.microsoft.com/office/drawing/2014/main" id="{B8A44EAF-E0D6-4337-9206-1D7B231B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314761E-D18E-493E-A602-90EFFFCE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A5027CC3-1A54-42C8-930B-25AEB025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0"/>
  <sheetViews>
    <sheetView topLeftCell="A73" zoomScale="80" zoomScaleNormal="80" workbookViewId="0">
      <selection activeCell="F86" sqref="F86:G94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19.85546875" customWidth="1"/>
    <col min="11" max="12" width="15.5703125" customWidth="1"/>
    <col min="13" max="13" width="15" customWidth="1"/>
    <col min="14" max="14" width="17.7109375" customWidth="1"/>
    <col min="15" max="15" width="15.85546875" customWidth="1"/>
  </cols>
  <sheetData>
    <row r="1" spans="1:15" ht="18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83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 ht="15.75" x14ac:dyDescent="0.25">
      <c r="A4" s="183" t="s">
        <v>49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79" t="s">
        <v>45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80" t="s">
        <v>46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35"/>
    </row>
    <row r="9" spans="1:15" ht="18" customHeight="1" x14ac:dyDescent="0.25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84" t="s">
        <v>112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81" t="s">
        <v>43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4"/>
    </row>
    <row r="14" spans="1:15" ht="15.75" customHeight="1" x14ac:dyDescent="0.25">
      <c r="A14" s="182" t="s">
        <v>44</v>
      </c>
      <c r="B14" s="182"/>
      <c r="C14" s="18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65" t="s">
        <v>41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1:15" x14ac:dyDescent="0.25">
      <c r="A18" s="165" t="s">
        <v>40</v>
      </c>
      <c r="B18" s="165"/>
      <c r="C18" s="165"/>
      <c r="D18" s="165"/>
      <c r="E18" s="165"/>
      <c r="F18" s="165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65" t="s">
        <v>50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65" t="s">
        <v>42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65" t="s">
        <v>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67" t="s">
        <v>6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</row>
    <row r="33" spans="1:16" ht="27" customHeight="1" thickBot="1" x14ac:dyDescent="0.3">
      <c r="A33" s="168" t="s">
        <v>7</v>
      </c>
      <c r="B33" s="170" t="s">
        <v>8</v>
      </c>
      <c r="C33" s="171"/>
      <c r="D33" s="174" t="s">
        <v>9</v>
      </c>
      <c r="E33" s="174" t="s">
        <v>10</v>
      </c>
      <c r="F33" s="174" t="s">
        <v>11</v>
      </c>
      <c r="G33" s="174" t="s">
        <v>36</v>
      </c>
      <c r="H33" s="170" t="s">
        <v>32</v>
      </c>
      <c r="I33" s="171"/>
      <c r="J33" s="174" t="s">
        <v>55</v>
      </c>
      <c r="K33" s="72"/>
      <c r="L33" s="72"/>
      <c r="M33" s="174" t="s">
        <v>12</v>
      </c>
      <c r="N33" s="174" t="s">
        <v>35</v>
      </c>
      <c r="O33" s="186" t="s">
        <v>142</v>
      </c>
    </row>
    <row r="34" spans="1:16" ht="0.75" customHeight="1" thickBot="1" x14ac:dyDescent="0.3">
      <c r="A34" s="169"/>
      <c r="B34" s="172"/>
      <c r="C34" s="173"/>
      <c r="D34" s="175"/>
      <c r="E34" s="175"/>
      <c r="F34" s="175"/>
      <c r="G34" s="192"/>
      <c r="H34" s="74" t="s">
        <v>13</v>
      </c>
      <c r="I34" s="75"/>
      <c r="J34" s="176"/>
      <c r="K34" s="76"/>
      <c r="L34" s="76"/>
      <c r="M34" s="176"/>
      <c r="N34" s="175"/>
      <c r="O34" s="187"/>
    </row>
    <row r="35" spans="1:16" ht="26.25" customHeight="1" thickBot="1" x14ac:dyDescent="0.3">
      <c r="A35" s="169"/>
      <c r="B35" s="72" t="s">
        <v>14</v>
      </c>
      <c r="C35" s="71" t="s">
        <v>15</v>
      </c>
      <c r="D35" s="175"/>
      <c r="E35" s="175"/>
      <c r="F35" s="175"/>
      <c r="G35" s="193"/>
      <c r="H35" s="77" t="s">
        <v>33</v>
      </c>
      <c r="I35" s="73" t="s">
        <v>34</v>
      </c>
      <c r="J35" s="176"/>
      <c r="K35" s="73" t="s">
        <v>56</v>
      </c>
      <c r="L35" s="73" t="s">
        <v>57</v>
      </c>
      <c r="M35" s="176"/>
      <c r="N35" s="185"/>
      <c r="O35" s="188"/>
    </row>
    <row r="36" spans="1:16" ht="57.75" hidden="1" thickBot="1" x14ac:dyDescent="0.3">
      <c r="A36" s="18">
        <v>0</v>
      </c>
      <c r="B36" s="56" t="s">
        <v>72</v>
      </c>
      <c r="C36" s="56" t="s">
        <v>53</v>
      </c>
      <c r="D36" s="56" t="s">
        <v>31</v>
      </c>
      <c r="E36" s="63" t="s">
        <v>73</v>
      </c>
      <c r="F36" s="56" t="s">
        <v>74</v>
      </c>
      <c r="G36" s="58"/>
      <c r="H36" s="58"/>
      <c r="I36" s="58"/>
      <c r="J36" s="62">
        <v>54168</v>
      </c>
      <c r="K36" s="62"/>
      <c r="L36" s="62"/>
      <c r="M36" s="62"/>
      <c r="N36" s="62"/>
      <c r="O36" s="62">
        <f>SUM(M36:N36)</f>
        <v>0</v>
      </c>
    </row>
    <row r="37" spans="1:16" ht="43.5" thickBot="1" x14ac:dyDescent="0.3">
      <c r="A37" s="18">
        <v>1</v>
      </c>
      <c r="B37" s="56" t="s">
        <v>72</v>
      </c>
      <c r="C37" s="56" t="s">
        <v>128</v>
      </c>
      <c r="D37" s="56" t="s">
        <v>31</v>
      </c>
      <c r="E37" s="63" t="s">
        <v>113</v>
      </c>
      <c r="F37" s="56" t="s">
        <v>129</v>
      </c>
      <c r="G37" s="58">
        <v>8</v>
      </c>
      <c r="H37" s="58">
        <v>25</v>
      </c>
      <c r="I37" s="58">
        <v>5</v>
      </c>
      <c r="J37" s="68">
        <v>90400</v>
      </c>
      <c r="K37" s="68">
        <v>3000</v>
      </c>
      <c r="L37" s="68">
        <v>20000</v>
      </c>
      <c r="M37" s="62">
        <v>80000</v>
      </c>
      <c r="N37" s="62">
        <v>10400</v>
      </c>
      <c r="O37" s="62">
        <f>SUM(M37:N37)</f>
        <v>90400</v>
      </c>
      <c r="P37" s="93"/>
    </row>
    <row r="38" spans="1:16" ht="43.5" thickBot="1" x14ac:dyDescent="0.3">
      <c r="A38" s="18">
        <v>1</v>
      </c>
      <c r="B38" s="56" t="s">
        <v>130</v>
      </c>
      <c r="C38" s="56" t="s">
        <v>131</v>
      </c>
      <c r="D38" s="56" t="s">
        <v>31</v>
      </c>
      <c r="E38" s="63" t="s">
        <v>113</v>
      </c>
      <c r="F38" s="56" t="s">
        <v>77</v>
      </c>
      <c r="G38" s="58">
        <v>8</v>
      </c>
      <c r="H38" s="58">
        <v>8</v>
      </c>
      <c r="I38" s="58">
        <v>0</v>
      </c>
      <c r="J38" s="62">
        <v>31200</v>
      </c>
      <c r="K38" s="62">
        <v>3000</v>
      </c>
      <c r="L38" s="62">
        <v>6500</v>
      </c>
      <c r="M38" s="62">
        <v>20000</v>
      </c>
      <c r="N38" s="62">
        <v>11200</v>
      </c>
      <c r="O38" s="62">
        <f t="shared" ref="O38" si="0">SUM(M38:N38)</f>
        <v>31200</v>
      </c>
    </row>
    <row r="39" spans="1:16" ht="43.5" thickBot="1" x14ac:dyDescent="0.3">
      <c r="A39" s="18">
        <v>1</v>
      </c>
      <c r="B39" s="56" t="s">
        <v>82</v>
      </c>
      <c r="C39" s="56" t="s">
        <v>132</v>
      </c>
      <c r="D39" s="56" t="s">
        <v>31</v>
      </c>
      <c r="E39" s="63" t="s">
        <v>113</v>
      </c>
      <c r="F39" s="56" t="s">
        <v>81</v>
      </c>
      <c r="G39" s="58">
        <v>8</v>
      </c>
      <c r="H39" s="58">
        <v>8</v>
      </c>
      <c r="I39" s="58">
        <v>0</v>
      </c>
      <c r="J39" s="68">
        <v>71200</v>
      </c>
      <c r="K39" s="68">
        <v>5500</v>
      </c>
      <c r="L39" s="68">
        <v>12500</v>
      </c>
      <c r="M39" s="62">
        <v>60000</v>
      </c>
      <c r="N39" s="62">
        <v>11200</v>
      </c>
      <c r="O39" s="62">
        <f>SUM(M39:N39)</f>
        <v>71200</v>
      </c>
    </row>
    <row r="40" spans="1:16" ht="15.75" customHeight="1" thickBot="1" x14ac:dyDescent="0.3">
      <c r="A40" s="19">
        <f>SUM(A36:A39)</f>
        <v>3</v>
      </c>
      <c r="B40" s="189" t="s">
        <v>16</v>
      </c>
      <c r="C40" s="189"/>
      <c r="D40" s="189"/>
      <c r="E40" s="189"/>
      <c r="F40" s="189"/>
      <c r="G40" s="7">
        <f t="shared" ref="G40:O40" si="1">SUM(G36:G39)</f>
        <v>24</v>
      </c>
      <c r="H40" s="7">
        <f t="shared" si="1"/>
        <v>41</v>
      </c>
      <c r="I40" s="7">
        <f t="shared" si="1"/>
        <v>5</v>
      </c>
      <c r="J40" s="61">
        <f t="shared" si="1"/>
        <v>246968</v>
      </c>
      <c r="K40" s="61">
        <f t="shared" si="1"/>
        <v>11500</v>
      </c>
      <c r="L40" s="61">
        <f t="shared" si="1"/>
        <v>39000</v>
      </c>
      <c r="M40" s="22">
        <f t="shared" si="1"/>
        <v>160000</v>
      </c>
      <c r="N40" s="22">
        <f t="shared" si="1"/>
        <v>32800</v>
      </c>
      <c r="O40" s="22">
        <f t="shared" si="1"/>
        <v>192800</v>
      </c>
      <c r="P40" s="69" t="s">
        <v>19</v>
      </c>
    </row>
    <row r="41" spans="1:16" ht="15.75" customHeight="1" thickBot="1" x14ac:dyDescent="0.3">
      <c r="A41" s="190" t="s">
        <v>17</v>
      </c>
      <c r="B41" s="191"/>
      <c r="C41" s="191"/>
      <c r="D41" s="191"/>
      <c r="E41" s="191"/>
      <c r="F41" s="191"/>
      <c r="G41" s="191"/>
      <c r="H41" s="64"/>
      <c r="I41" s="64"/>
      <c r="J41" s="65"/>
      <c r="K41" s="65"/>
      <c r="L41" s="65"/>
      <c r="M41" s="22">
        <v>0</v>
      </c>
      <c r="N41" s="22">
        <f>N40*-0.1</f>
        <v>-3280</v>
      </c>
      <c r="O41" s="22">
        <f>N41</f>
        <v>-3280</v>
      </c>
    </row>
    <row r="42" spans="1:16" ht="15.75" customHeight="1" thickBot="1" x14ac:dyDescent="0.3">
      <c r="A42" s="189" t="s">
        <v>18</v>
      </c>
      <c r="B42" s="189"/>
      <c r="C42" s="189"/>
      <c r="D42" s="189"/>
      <c r="E42" s="189"/>
      <c r="F42" s="189"/>
      <c r="G42" s="189"/>
      <c r="H42" s="66"/>
      <c r="I42" s="66"/>
      <c r="J42" s="67"/>
      <c r="K42" s="67"/>
      <c r="L42" s="67"/>
      <c r="M42" s="22">
        <f>SUM(M40:M41)</f>
        <v>160000</v>
      </c>
      <c r="N42" s="22">
        <f>SUM(N40:N41)</f>
        <v>29520</v>
      </c>
      <c r="O42" s="22">
        <f>O41+O40</f>
        <v>189520</v>
      </c>
    </row>
    <row r="43" spans="1:16" x14ac:dyDescent="0.25">
      <c r="A43" s="40"/>
      <c r="B43" s="40"/>
      <c r="C43" s="40"/>
      <c r="D43" s="40"/>
      <c r="E43" s="40"/>
      <c r="F43" s="40"/>
      <c r="G43" s="40"/>
      <c r="H43" s="41"/>
      <c r="I43" s="41"/>
      <c r="J43" s="42"/>
      <c r="K43" s="42"/>
      <c r="L43" s="42"/>
      <c r="M43" s="42"/>
      <c r="N43" s="42"/>
      <c r="O43" s="43"/>
    </row>
    <row r="44" spans="1:16" x14ac:dyDescent="0.25">
      <c r="A44" s="40"/>
      <c r="B44" s="40"/>
      <c r="C44" s="40"/>
      <c r="D44" s="40"/>
      <c r="E44" s="40"/>
      <c r="F44" s="40"/>
      <c r="G44" s="40"/>
      <c r="H44" s="41"/>
      <c r="I44" s="41"/>
      <c r="J44" s="42"/>
      <c r="K44" s="42"/>
      <c r="L44" s="42"/>
      <c r="M44" s="42"/>
      <c r="N44" s="42"/>
      <c r="O44" s="43"/>
    </row>
    <row r="45" spans="1:16" ht="15.75" thickBot="1" x14ac:dyDescent="0.3">
      <c r="A45" s="161" t="s">
        <v>21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44"/>
      <c r="O45" s="44"/>
    </row>
    <row r="46" spans="1:16" ht="24.75" customHeight="1" thickBot="1" x14ac:dyDescent="0.3">
      <c r="A46" s="168" t="s">
        <v>7</v>
      </c>
      <c r="B46" s="170" t="s">
        <v>8</v>
      </c>
      <c r="C46" s="171"/>
      <c r="D46" s="174" t="s">
        <v>9</v>
      </c>
      <c r="E46" s="174" t="s">
        <v>10</v>
      </c>
      <c r="F46" s="174" t="s">
        <v>11</v>
      </c>
      <c r="G46" s="174" t="s">
        <v>36</v>
      </c>
      <c r="H46" s="168" t="s">
        <v>32</v>
      </c>
      <c r="I46" s="168"/>
      <c r="J46" s="174" t="s">
        <v>55</v>
      </c>
      <c r="K46" s="72"/>
      <c r="L46" s="72"/>
      <c r="M46" s="174" t="s">
        <v>12</v>
      </c>
      <c r="N46" s="174" t="s">
        <v>35</v>
      </c>
      <c r="O46" s="186" t="s">
        <v>142</v>
      </c>
    </row>
    <row r="47" spans="1:16" ht="3.75" customHeight="1" thickBot="1" x14ac:dyDescent="0.3">
      <c r="A47" s="169"/>
      <c r="B47" s="172"/>
      <c r="C47" s="173"/>
      <c r="D47" s="175"/>
      <c r="E47" s="175"/>
      <c r="F47" s="175"/>
      <c r="G47" s="176"/>
      <c r="H47" s="175" t="s">
        <v>33</v>
      </c>
      <c r="I47" s="175" t="s">
        <v>34</v>
      </c>
      <c r="J47" s="176"/>
      <c r="K47" s="76"/>
      <c r="L47" s="76"/>
      <c r="M47" s="176"/>
      <c r="N47" s="175"/>
      <c r="O47" s="187"/>
    </row>
    <row r="48" spans="1:16" ht="27.75" customHeight="1" thickBot="1" x14ac:dyDescent="0.3">
      <c r="A48" s="169"/>
      <c r="B48" s="72" t="s">
        <v>14</v>
      </c>
      <c r="C48" s="71" t="s">
        <v>15</v>
      </c>
      <c r="D48" s="175"/>
      <c r="E48" s="175"/>
      <c r="F48" s="175"/>
      <c r="G48" s="177"/>
      <c r="H48" s="185"/>
      <c r="I48" s="185"/>
      <c r="J48" s="176"/>
      <c r="K48" s="73" t="s">
        <v>56</v>
      </c>
      <c r="L48" s="73" t="s">
        <v>57</v>
      </c>
      <c r="M48" s="176"/>
      <c r="N48" s="185"/>
      <c r="O48" s="188"/>
    </row>
    <row r="49" spans="1:16" ht="176.25" hidden="1" customHeight="1" thickBot="1" x14ac:dyDescent="0.3">
      <c r="A49" s="18"/>
      <c r="B49" s="56"/>
      <c r="C49" s="56" t="s">
        <v>93</v>
      </c>
      <c r="D49" s="56" t="s">
        <v>22</v>
      </c>
      <c r="E49" s="57" t="s">
        <v>85</v>
      </c>
      <c r="F49" s="56" t="s">
        <v>88</v>
      </c>
      <c r="G49" s="58"/>
      <c r="H49" s="58"/>
      <c r="I49" s="58"/>
      <c r="J49" s="59">
        <v>600000</v>
      </c>
      <c r="K49" s="60"/>
      <c r="L49" s="60"/>
      <c r="M49" s="60">
        <v>0</v>
      </c>
      <c r="N49" s="59"/>
      <c r="O49" s="59">
        <f>+M49+N49</f>
        <v>0</v>
      </c>
    </row>
    <row r="50" spans="1:16" ht="100.5" hidden="1" thickBot="1" x14ac:dyDescent="0.3">
      <c r="A50" s="18"/>
      <c r="B50" s="56" t="s">
        <v>69</v>
      </c>
      <c r="C50" s="56" t="s">
        <v>86</v>
      </c>
      <c r="D50" s="56" t="s">
        <v>22</v>
      </c>
      <c r="E50" s="57" t="s">
        <v>84</v>
      </c>
      <c r="F50" s="56" t="s">
        <v>87</v>
      </c>
      <c r="G50" s="58"/>
      <c r="H50" s="58"/>
      <c r="I50" s="58"/>
      <c r="J50" s="59">
        <v>390000</v>
      </c>
      <c r="K50" s="60"/>
      <c r="L50" s="60"/>
      <c r="M50" s="60">
        <v>0</v>
      </c>
      <c r="N50" s="59"/>
      <c r="O50" s="59">
        <f t="shared" ref="O50" si="2">+M50+N50</f>
        <v>0</v>
      </c>
    </row>
    <row r="51" spans="1:16" ht="21.75" customHeight="1" thickBot="1" x14ac:dyDescent="0.3">
      <c r="A51" s="18"/>
      <c r="B51" s="56"/>
      <c r="C51" s="56"/>
      <c r="D51" s="56"/>
      <c r="E51" s="63"/>
      <c r="F51" s="56"/>
      <c r="G51" s="58"/>
      <c r="H51" s="58"/>
      <c r="I51" s="58"/>
      <c r="J51" s="59"/>
      <c r="K51" s="60"/>
      <c r="L51" s="60"/>
      <c r="M51" s="60"/>
      <c r="N51" s="59"/>
      <c r="O51" s="59"/>
    </row>
    <row r="52" spans="1:16" ht="15.75" thickBot="1" x14ac:dyDescent="0.3">
      <c r="A52" s="19">
        <f>SUM(A49:A51)</f>
        <v>0</v>
      </c>
      <c r="B52" s="158" t="s">
        <v>16</v>
      </c>
      <c r="C52" s="159"/>
      <c r="D52" s="159"/>
      <c r="E52" s="159"/>
      <c r="F52" s="160"/>
      <c r="G52" s="7">
        <f t="shared" ref="G52:N52" si="3">SUM(G49:G51)</f>
        <v>0</v>
      </c>
      <c r="H52" s="7">
        <f t="shared" si="3"/>
        <v>0</v>
      </c>
      <c r="I52" s="7">
        <f t="shared" si="3"/>
        <v>0</v>
      </c>
      <c r="J52" s="61">
        <f t="shared" si="3"/>
        <v>990000</v>
      </c>
      <c r="K52" s="61">
        <f t="shared" si="3"/>
        <v>0</v>
      </c>
      <c r="L52" s="61">
        <f t="shared" si="3"/>
        <v>0</v>
      </c>
      <c r="M52" s="15">
        <f t="shared" si="3"/>
        <v>0</v>
      </c>
      <c r="N52" s="15">
        <f t="shared" si="3"/>
        <v>0</v>
      </c>
      <c r="O52" s="15">
        <f>SUM(O49:O51)</f>
        <v>0</v>
      </c>
    </row>
    <row r="53" spans="1:16" ht="15.75" thickBot="1" x14ac:dyDescent="0.3">
      <c r="A53" s="162" t="s">
        <v>17</v>
      </c>
      <c r="B53" s="163"/>
      <c r="C53" s="163"/>
      <c r="D53" s="163"/>
      <c r="E53" s="163"/>
      <c r="F53" s="163"/>
      <c r="G53" s="163"/>
      <c r="H53" s="8"/>
      <c r="I53" s="9"/>
      <c r="J53" s="10"/>
      <c r="K53" s="10"/>
      <c r="L53" s="10"/>
      <c r="M53" s="15">
        <v>0</v>
      </c>
      <c r="N53" s="15">
        <f>N52*-0.1</f>
        <v>0</v>
      </c>
      <c r="O53" s="15">
        <f>N53</f>
        <v>0</v>
      </c>
    </row>
    <row r="54" spans="1:16" ht="19.5" customHeight="1" thickBot="1" x14ac:dyDescent="0.3">
      <c r="A54" s="158" t="s">
        <v>20</v>
      </c>
      <c r="B54" s="159"/>
      <c r="C54" s="159"/>
      <c r="D54" s="159"/>
      <c r="E54" s="159"/>
      <c r="F54" s="159"/>
      <c r="G54" s="159"/>
      <c r="H54" s="13"/>
      <c r="I54" s="13"/>
      <c r="J54" s="14"/>
      <c r="K54" s="14"/>
      <c r="L54" s="14"/>
      <c r="M54" s="15">
        <f>SUM(M52:M53)</f>
        <v>0</v>
      </c>
      <c r="N54" s="15">
        <f>SUM(N52:N53)</f>
        <v>0</v>
      </c>
      <c r="O54" s="15">
        <f>O53+O52</f>
        <v>0</v>
      </c>
    </row>
    <row r="55" spans="1:16" x14ac:dyDescent="0.25">
      <c r="A55" s="45"/>
      <c r="B55" s="45"/>
      <c r="C55" s="45"/>
      <c r="D55" s="45"/>
      <c r="E55" s="45"/>
      <c r="F55" s="45"/>
      <c r="G55" s="45"/>
      <c r="H55" s="46"/>
      <c r="I55" s="46"/>
      <c r="J55" s="47"/>
      <c r="K55" s="47"/>
      <c r="L55" s="47"/>
      <c r="M55" s="48"/>
      <c r="N55" s="49"/>
      <c r="O55" s="49"/>
    </row>
    <row r="56" spans="1:16" x14ac:dyDescent="0.25">
      <c r="A56" s="40"/>
      <c r="B56" s="40"/>
      <c r="C56" s="40"/>
      <c r="D56" s="40"/>
      <c r="E56" s="40"/>
      <c r="F56" s="40"/>
      <c r="G56" s="40"/>
      <c r="H56" s="41"/>
      <c r="I56" s="41"/>
      <c r="J56" s="50"/>
      <c r="K56" s="50"/>
      <c r="L56" s="50"/>
      <c r="M56" s="51"/>
      <c r="N56" s="43"/>
      <c r="O56" s="43"/>
    </row>
    <row r="57" spans="1:16" x14ac:dyDescent="0.25">
      <c r="A57" s="40"/>
      <c r="B57" s="40"/>
      <c r="C57" s="40"/>
      <c r="D57" s="40"/>
      <c r="E57" s="40"/>
      <c r="F57" s="40"/>
      <c r="G57" s="40"/>
      <c r="H57" s="41"/>
      <c r="I57" s="41"/>
      <c r="J57" s="50"/>
      <c r="K57" s="50"/>
      <c r="L57" s="50"/>
      <c r="M57" s="51"/>
      <c r="N57" s="43"/>
      <c r="O57" s="43"/>
    </row>
    <row r="58" spans="1:16" ht="16.5" customHeight="1" thickBot="1" x14ac:dyDescent="0.3">
      <c r="A58" s="161" t="s">
        <v>39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52"/>
      <c r="O58" s="52"/>
    </row>
    <row r="59" spans="1:16" ht="29.25" customHeight="1" thickBot="1" x14ac:dyDescent="0.3">
      <c r="A59" s="197" t="s">
        <v>7</v>
      </c>
      <c r="B59" s="199" t="s">
        <v>8</v>
      </c>
      <c r="C59" s="200"/>
      <c r="D59" s="194" t="s">
        <v>9</v>
      </c>
      <c r="E59" s="194" t="s">
        <v>10</v>
      </c>
      <c r="F59" s="194" t="s">
        <v>11</v>
      </c>
      <c r="G59" s="194" t="s">
        <v>51</v>
      </c>
      <c r="H59" s="199" t="s">
        <v>32</v>
      </c>
      <c r="I59" s="200"/>
      <c r="J59" s="174" t="s">
        <v>55</v>
      </c>
      <c r="K59" s="79"/>
      <c r="L59" s="79"/>
      <c r="M59" s="194" t="s">
        <v>12</v>
      </c>
      <c r="N59" s="194" t="s">
        <v>35</v>
      </c>
      <c r="O59" s="186" t="s">
        <v>142</v>
      </c>
    </row>
    <row r="60" spans="1:16" ht="13.5" customHeight="1" thickBot="1" x14ac:dyDescent="0.3">
      <c r="A60" s="198"/>
      <c r="B60" s="201"/>
      <c r="C60" s="202"/>
      <c r="D60" s="195"/>
      <c r="E60" s="195"/>
      <c r="F60" s="195"/>
      <c r="G60" s="203"/>
      <c r="H60" s="194" t="s">
        <v>33</v>
      </c>
      <c r="I60" s="194" t="s">
        <v>34</v>
      </c>
      <c r="J60" s="176"/>
      <c r="K60" s="81"/>
      <c r="L60" s="81"/>
      <c r="M60" s="205"/>
      <c r="N60" s="195"/>
      <c r="O60" s="187"/>
    </row>
    <row r="61" spans="1:16" ht="26.25" customHeight="1" thickBot="1" x14ac:dyDescent="0.3">
      <c r="A61" s="198"/>
      <c r="B61" s="79" t="s">
        <v>14</v>
      </c>
      <c r="C61" s="78" t="s">
        <v>15</v>
      </c>
      <c r="D61" s="195"/>
      <c r="E61" s="195"/>
      <c r="F61" s="195"/>
      <c r="G61" s="204"/>
      <c r="H61" s="196"/>
      <c r="I61" s="196"/>
      <c r="J61" s="176"/>
      <c r="K61" s="80" t="s">
        <v>56</v>
      </c>
      <c r="L61" s="80" t="s">
        <v>57</v>
      </c>
      <c r="M61" s="205"/>
      <c r="N61" s="196"/>
      <c r="O61" s="188"/>
    </row>
    <row r="62" spans="1:16" ht="54" hidden="1" customHeight="1" thickBot="1" x14ac:dyDescent="0.3">
      <c r="A62" s="18">
        <v>0</v>
      </c>
      <c r="B62" s="56" t="s">
        <v>59</v>
      </c>
      <c r="C62" s="56" t="s">
        <v>60</v>
      </c>
      <c r="D62" s="56" t="s">
        <v>38</v>
      </c>
      <c r="E62" s="56" t="s">
        <v>61</v>
      </c>
      <c r="F62" s="56" t="s">
        <v>62</v>
      </c>
      <c r="G62" s="90">
        <v>16</v>
      </c>
      <c r="H62" s="90"/>
      <c r="I62" s="90"/>
      <c r="J62" s="62"/>
      <c r="K62" s="91"/>
      <c r="L62" s="91"/>
      <c r="M62" s="91"/>
      <c r="N62" s="62"/>
      <c r="O62" s="62">
        <f t="shared" ref="O62:O63" si="4">SUM(M62:N62)</f>
        <v>0</v>
      </c>
      <c r="P62" s="69" t="s">
        <v>19</v>
      </c>
    </row>
    <row r="63" spans="1:16" ht="54" hidden="1" customHeight="1" thickBot="1" x14ac:dyDescent="0.3">
      <c r="A63" s="18">
        <v>0</v>
      </c>
      <c r="B63" s="56" t="s">
        <v>63</v>
      </c>
      <c r="C63" s="56" t="s">
        <v>64</v>
      </c>
      <c r="D63" s="56" t="s">
        <v>38</v>
      </c>
      <c r="E63" s="56" t="s">
        <v>65</v>
      </c>
      <c r="F63" s="56" t="s">
        <v>66</v>
      </c>
      <c r="G63" s="58">
        <v>16</v>
      </c>
      <c r="H63" s="58"/>
      <c r="I63" s="58"/>
      <c r="J63" s="62"/>
      <c r="K63" s="91"/>
      <c r="L63" s="91"/>
      <c r="M63" s="91"/>
      <c r="N63" s="62"/>
      <c r="O63" s="62">
        <f t="shared" si="4"/>
        <v>0</v>
      </c>
      <c r="P63" s="69"/>
    </row>
    <row r="64" spans="1:16" ht="74.25" customHeight="1" thickBot="1" x14ac:dyDescent="0.3">
      <c r="A64" s="18">
        <v>1</v>
      </c>
      <c r="B64" s="56" t="s">
        <v>59</v>
      </c>
      <c r="C64" s="38" t="s">
        <v>136</v>
      </c>
      <c r="D64" s="38" t="s">
        <v>38</v>
      </c>
      <c r="E64" s="63" t="s">
        <v>137</v>
      </c>
      <c r="F64" s="38" t="s">
        <v>138</v>
      </c>
      <c r="G64" s="20">
        <v>8</v>
      </c>
      <c r="H64" s="20">
        <v>30</v>
      </c>
      <c r="I64" s="20"/>
      <c r="J64" s="5">
        <v>500000</v>
      </c>
      <c r="K64" s="21">
        <v>15000</v>
      </c>
      <c r="L64" s="21">
        <f>15400*2</f>
        <v>30800</v>
      </c>
      <c r="M64" s="21">
        <v>80000</v>
      </c>
      <c r="N64" s="5">
        <f>11200*3</f>
        <v>33600</v>
      </c>
      <c r="O64" s="62">
        <f t="shared" ref="O64:O65" si="5">SUM(M64:N64)</f>
        <v>113600</v>
      </c>
      <c r="P64" s="69"/>
    </row>
    <row r="65" spans="1:16" ht="54" customHeight="1" thickBot="1" x14ac:dyDescent="0.3">
      <c r="A65" s="18">
        <v>1</v>
      </c>
      <c r="B65" s="56" t="s">
        <v>63</v>
      </c>
      <c r="C65" s="38" t="s">
        <v>68</v>
      </c>
      <c r="D65" s="38" t="s">
        <v>38</v>
      </c>
      <c r="E65" s="63" t="s">
        <v>137</v>
      </c>
      <c r="F65" s="38" t="s">
        <v>139</v>
      </c>
      <c r="G65" s="20">
        <v>8</v>
      </c>
      <c r="H65" s="20"/>
      <c r="I65" s="20"/>
      <c r="J65" s="5">
        <v>570000</v>
      </c>
      <c r="K65" s="21">
        <v>4200</v>
      </c>
      <c r="L65" s="21">
        <v>15400</v>
      </c>
      <c r="M65" s="21">
        <v>40000</v>
      </c>
      <c r="N65" s="5">
        <f>10400*2</f>
        <v>20800</v>
      </c>
      <c r="O65" s="62">
        <f t="shared" si="5"/>
        <v>60800</v>
      </c>
      <c r="P65" s="69"/>
    </row>
    <row r="66" spans="1:16" ht="53.25" hidden="1" customHeight="1" thickBot="1" x14ac:dyDescent="0.3">
      <c r="A66" s="18">
        <v>0</v>
      </c>
      <c r="B66" s="56" t="s">
        <v>59</v>
      </c>
      <c r="C66" s="38" t="s">
        <v>71</v>
      </c>
      <c r="D66" s="38" t="s">
        <v>38</v>
      </c>
      <c r="E66" s="38"/>
      <c r="F66" s="38" t="s">
        <v>62</v>
      </c>
      <c r="G66" s="70">
        <v>0</v>
      </c>
      <c r="H66" s="70"/>
      <c r="I66" s="70"/>
      <c r="J66" s="5"/>
      <c r="K66" s="21"/>
      <c r="L66" s="21"/>
      <c r="M66" s="21"/>
      <c r="N66" s="5"/>
      <c r="O66" s="5">
        <f>SUM(M66:N66)</f>
        <v>0</v>
      </c>
    </row>
    <row r="67" spans="1:16" ht="53.25" hidden="1" customHeight="1" thickBot="1" x14ac:dyDescent="0.3">
      <c r="A67" s="18">
        <v>0</v>
      </c>
      <c r="B67" s="56" t="s">
        <v>59</v>
      </c>
      <c r="C67" s="38" t="s">
        <v>71</v>
      </c>
      <c r="D67" s="38" t="s">
        <v>38</v>
      </c>
      <c r="E67" s="38"/>
      <c r="F67" s="38" t="s">
        <v>67</v>
      </c>
      <c r="G67" s="20">
        <v>0</v>
      </c>
      <c r="H67" s="20"/>
      <c r="I67" s="20"/>
      <c r="J67" s="5"/>
      <c r="K67" s="21"/>
      <c r="L67" s="21"/>
      <c r="M67" s="21"/>
      <c r="N67" s="5"/>
      <c r="O67" s="5">
        <f t="shared" ref="O67" si="6">SUM(M67:N67)</f>
        <v>0</v>
      </c>
    </row>
    <row r="68" spans="1:16" ht="15.75" thickBot="1" x14ac:dyDescent="0.3">
      <c r="A68" s="37">
        <f>SUM(A62:A67)</f>
        <v>2</v>
      </c>
      <c r="B68" s="158" t="s">
        <v>16</v>
      </c>
      <c r="C68" s="159"/>
      <c r="D68" s="159"/>
      <c r="E68" s="159"/>
      <c r="F68" s="160"/>
      <c r="G68" s="37">
        <f>SUM(G62:G67)</f>
        <v>48</v>
      </c>
      <c r="H68" s="37">
        <f t="shared" ref="H68:O68" si="7">SUM(H62:H65)</f>
        <v>30</v>
      </c>
      <c r="I68" s="37">
        <f t="shared" si="7"/>
        <v>0</v>
      </c>
      <c r="J68" s="24">
        <f t="shared" si="7"/>
        <v>1070000</v>
      </c>
      <c r="K68" s="11">
        <f t="shared" si="7"/>
        <v>19200</v>
      </c>
      <c r="L68" s="11">
        <f t="shared" si="7"/>
        <v>46200</v>
      </c>
      <c r="M68" s="11">
        <f t="shared" si="7"/>
        <v>120000</v>
      </c>
      <c r="N68" s="11">
        <f t="shared" si="7"/>
        <v>54400</v>
      </c>
      <c r="O68" s="11">
        <f t="shared" si="7"/>
        <v>174400</v>
      </c>
      <c r="P68" s="69" t="s">
        <v>19</v>
      </c>
    </row>
    <row r="69" spans="1:16" ht="16.5" customHeight="1" thickBot="1" x14ac:dyDescent="0.3">
      <c r="A69" s="162" t="s">
        <v>17</v>
      </c>
      <c r="B69" s="163"/>
      <c r="C69" s="163"/>
      <c r="D69" s="163"/>
      <c r="E69" s="163"/>
      <c r="F69" s="163"/>
      <c r="G69" s="164"/>
      <c r="H69" s="54"/>
      <c r="I69" s="54"/>
      <c r="J69" s="53"/>
      <c r="K69" s="53"/>
      <c r="L69" s="53"/>
      <c r="M69" s="11">
        <v>0</v>
      </c>
      <c r="N69" s="11">
        <f>-0.1*N68</f>
        <v>-5440</v>
      </c>
      <c r="O69" s="12">
        <f>SUM(N69:N69)</f>
        <v>-5440</v>
      </c>
    </row>
    <row r="70" spans="1:16" ht="15.75" customHeight="1" thickBot="1" x14ac:dyDescent="0.3">
      <c r="A70" s="158" t="s">
        <v>20</v>
      </c>
      <c r="B70" s="159"/>
      <c r="C70" s="159"/>
      <c r="D70" s="159"/>
      <c r="E70" s="159"/>
      <c r="F70" s="159"/>
      <c r="G70" s="160"/>
      <c r="H70" s="55"/>
      <c r="I70" s="55"/>
      <c r="J70" s="53"/>
      <c r="K70" s="53"/>
      <c r="L70" s="53"/>
      <c r="M70" s="11">
        <f>SUM(M68:M69)</f>
        <v>120000</v>
      </c>
      <c r="N70" s="11">
        <f>SUM(N68:N69)</f>
        <v>48960</v>
      </c>
      <c r="O70" s="11">
        <f>SUM(O68:O69)</f>
        <v>168960</v>
      </c>
    </row>
    <row r="71" spans="1:16" x14ac:dyDescent="0.25">
      <c r="A71" s="40"/>
      <c r="B71" s="40"/>
      <c r="C71" s="40"/>
      <c r="D71" s="40"/>
      <c r="E71" s="40"/>
      <c r="F71" s="40"/>
      <c r="G71" s="40"/>
      <c r="H71" s="41"/>
      <c r="I71" s="41"/>
      <c r="J71" s="42"/>
      <c r="K71" s="42"/>
      <c r="L71" s="42"/>
      <c r="M71" s="42"/>
      <c r="N71" s="42"/>
      <c r="O71" s="43"/>
    </row>
    <row r="72" spans="1:16" x14ac:dyDescent="0.25">
      <c r="A72" s="27"/>
      <c r="B72" s="27"/>
      <c r="C72" s="27"/>
      <c r="D72" s="27"/>
      <c r="E72" s="27"/>
      <c r="F72" s="27"/>
      <c r="G72" s="27"/>
      <c r="H72" s="17"/>
      <c r="I72" s="17"/>
      <c r="J72" s="28"/>
      <c r="K72" s="28"/>
      <c r="L72" s="28"/>
      <c r="M72" s="28"/>
      <c r="N72" s="28"/>
      <c r="O72" s="29"/>
    </row>
    <row r="73" spans="1:16" ht="63" customHeight="1" thickBot="1" x14ac:dyDescent="0.3">
      <c r="A73" s="161" t="s">
        <v>52</v>
      </c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31"/>
      <c r="O73" s="31"/>
    </row>
    <row r="74" spans="1:16" ht="26.25" customHeight="1" thickBot="1" x14ac:dyDescent="0.3">
      <c r="A74" s="197" t="s">
        <v>7</v>
      </c>
      <c r="B74" s="199" t="s">
        <v>8</v>
      </c>
      <c r="C74" s="200"/>
      <c r="D74" s="194" t="s">
        <v>9</v>
      </c>
      <c r="E74" s="194" t="s">
        <v>10</v>
      </c>
      <c r="F74" s="194" t="s">
        <v>11</v>
      </c>
      <c r="G74" s="194" t="s">
        <v>51</v>
      </c>
      <c r="H74" s="199" t="s">
        <v>32</v>
      </c>
      <c r="I74" s="200"/>
      <c r="J74" s="174" t="s">
        <v>55</v>
      </c>
      <c r="K74" s="79"/>
      <c r="L74" s="79"/>
      <c r="M74" s="194" t="s">
        <v>12</v>
      </c>
      <c r="N74" s="194" t="s">
        <v>35</v>
      </c>
      <c r="O74" s="186" t="s">
        <v>142</v>
      </c>
    </row>
    <row r="75" spans="1:16" ht="6" customHeight="1" thickBot="1" x14ac:dyDescent="0.3">
      <c r="A75" s="198"/>
      <c r="B75" s="201"/>
      <c r="C75" s="202"/>
      <c r="D75" s="195"/>
      <c r="E75" s="195"/>
      <c r="F75" s="195"/>
      <c r="G75" s="203"/>
      <c r="H75" s="194" t="s">
        <v>33</v>
      </c>
      <c r="I75" s="194" t="s">
        <v>34</v>
      </c>
      <c r="J75" s="176"/>
      <c r="K75" s="81"/>
      <c r="L75" s="81"/>
      <c r="M75" s="205"/>
      <c r="N75" s="195"/>
      <c r="O75" s="187"/>
    </row>
    <row r="76" spans="1:16" ht="43.5" thickBot="1" x14ac:dyDescent="0.3">
      <c r="A76" s="198"/>
      <c r="B76" s="79" t="s">
        <v>14</v>
      </c>
      <c r="C76" s="78" t="s">
        <v>15</v>
      </c>
      <c r="D76" s="195"/>
      <c r="E76" s="195"/>
      <c r="F76" s="195"/>
      <c r="G76" s="204"/>
      <c r="H76" s="196"/>
      <c r="I76" s="196"/>
      <c r="J76" s="176"/>
      <c r="K76" s="80" t="s">
        <v>56</v>
      </c>
      <c r="L76" s="80" t="s">
        <v>57</v>
      </c>
      <c r="M76" s="205"/>
      <c r="N76" s="196"/>
      <c r="O76" s="188"/>
    </row>
    <row r="77" spans="1:16" ht="57.75" hidden="1" thickBot="1" x14ac:dyDescent="0.3">
      <c r="A77" s="18"/>
      <c r="B77" s="38"/>
      <c r="C77" s="89" t="s">
        <v>47</v>
      </c>
      <c r="D77" s="38" t="s">
        <v>30</v>
      </c>
      <c r="E77" s="133" t="s">
        <v>105</v>
      </c>
      <c r="F77" s="38"/>
      <c r="G77" s="20"/>
      <c r="H77" s="20"/>
      <c r="I77" s="20"/>
      <c r="J77" s="5">
        <v>600000</v>
      </c>
      <c r="K77" s="21"/>
      <c r="L77" s="21"/>
      <c r="M77" s="21"/>
      <c r="N77" s="5"/>
      <c r="O77" s="5">
        <f>SUM(M77:N77)</f>
        <v>0</v>
      </c>
    </row>
    <row r="78" spans="1:16" ht="16.5" thickBot="1" x14ac:dyDescent="0.3">
      <c r="A78" s="18"/>
      <c r="B78" s="131"/>
      <c r="C78" s="132"/>
      <c r="D78" s="131"/>
      <c r="E78" s="63"/>
      <c r="F78" s="131"/>
      <c r="G78" s="131"/>
      <c r="H78" s="20"/>
      <c r="I78" s="20"/>
      <c r="J78" s="5"/>
      <c r="K78" s="135"/>
      <c r="L78" s="135"/>
      <c r="M78" s="135"/>
      <c r="N78" s="136"/>
      <c r="O78" s="5"/>
    </row>
    <row r="79" spans="1:16" ht="15.75" thickBot="1" x14ac:dyDescent="0.3">
      <c r="A79" s="37">
        <f>SUM(A77:A78)</f>
        <v>0</v>
      </c>
      <c r="B79" s="158" t="s">
        <v>16</v>
      </c>
      <c r="C79" s="159"/>
      <c r="D79" s="159"/>
      <c r="E79" s="159"/>
      <c r="F79" s="160"/>
      <c r="G79" s="37">
        <f t="shared" ref="G79:O79" si="8">SUM(G77:G78)</f>
        <v>0</v>
      </c>
      <c r="H79" s="37">
        <f t="shared" si="8"/>
        <v>0</v>
      </c>
      <c r="I79" s="37">
        <f t="shared" si="8"/>
        <v>0</v>
      </c>
      <c r="J79" s="24">
        <f t="shared" si="8"/>
        <v>600000</v>
      </c>
      <c r="K79" s="24">
        <f t="shared" si="8"/>
        <v>0</v>
      </c>
      <c r="L79" s="24">
        <f t="shared" si="8"/>
        <v>0</v>
      </c>
      <c r="M79" s="24">
        <f t="shared" si="8"/>
        <v>0</v>
      </c>
      <c r="N79" s="24">
        <f t="shared" si="8"/>
        <v>0</v>
      </c>
      <c r="O79" s="24">
        <f t="shared" si="8"/>
        <v>0</v>
      </c>
    </row>
    <row r="80" spans="1:16" ht="22.5" customHeight="1" thickBot="1" x14ac:dyDescent="0.3">
      <c r="A80" s="162" t="s">
        <v>17</v>
      </c>
      <c r="B80" s="163"/>
      <c r="C80" s="163"/>
      <c r="D80" s="163"/>
      <c r="E80" s="163"/>
      <c r="F80" s="163"/>
      <c r="G80" s="164"/>
      <c r="H80" s="25"/>
      <c r="I80" s="25"/>
      <c r="J80" s="11"/>
      <c r="K80" s="11"/>
      <c r="L80" s="11"/>
      <c r="M80" s="11">
        <v>0</v>
      </c>
      <c r="N80" s="11">
        <f>-0.1*N79</f>
        <v>0</v>
      </c>
      <c r="O80" s="12">
        <f>SUM(N80:N80)</f>
        <v>0</v>
      </c>
    </row>
    <row r="81" spans="1:15" ht="20.25" customHeight="1" thickBot="1" x14ac:dyDescent="0.3">
      <c r="A81" s="158" t="s">
        <v>20</v>
      </c>
      <c r="B81" s="159"/>
      <c r="C81" s="159"/>
      <c r="D81" s="159"/>
      <c r="E81" s="159"/>
      <c r="F81" s="159"/>
      <c r="G81" s="160"/>
      <c r="H81" s="26"/>
      <c r="I81" s="26"/>
      <c r="J81" s="11"/>
      <c r="K81" s="11"/>
      <c r="L81" s="11"/>
      <c r="M81" s="11">
        <f>SUM(M79:M80)</f>
        <v>0</v>
      </c>
      <c r="N81" s="11">
        <f>SUM(N79:N80)</f>
        <v>0</v>
      </c>
      <c r="O81" s="11">
        <f>SUM(O79:O80)</f>
        <v>0</v>
      </c>
    </row>
    <row r="82" spans="1:15" x14ac:dyDescent="0.25">
      <c r="A82" s="27"/>
      <c r="B82" s="27"/>
      <c r="C82" s="27"/>
      <c r="D82" s="27"/>
      <c r="E82" s="27"/>
      <c r="F82" s="27"/>
      <c r="G82" s="27"/>
      <c r="H82" s="17"/>
      <c r="I82" s="17"/>
      <c r="J82" s="28"/>
      <c r="K82" s="28"/>
      <c r="L82" s="28"/>
      <c r="M82" s="28"/>
      <c r="N82" s="28"/>
      <c r="O82" s="29"/>
    </row>
    <row r="83" spans="1:15" x14ac:dyDescent="0.25">
      <c r="A83" s="27"/>
      <c r="B83" s="27"/>
      <c r="C83" s="27"/>
      <c r="D83" s="27"/>
      <c r="E83" s="27"/>
      <c r="F83" s="27"/>
      <c r="G83" s="27"/>
      <c r="H83" s="17"/>
      <c r="I83" s="17"/>
      <c r="J83" s="28"/>
      <c r="K83" s="28"/>
      <c r="L83" s="28"/>
      <c r="M83" s="28"/>
      <c r="N83" s="28" t="s">
        <v>19</v>
      </c>
      <c r="O83" s="29"/>
    </row>
    <row r="84" spans="1:15" ht="15.75" thickBot="1" x14ac:dyDescent="0.3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/>
      <c r="O84" s="29"/>
    </row>
    <row r="85" spans="1:15" ht="15.75" customHeight="1" thickBot="1" x14ac:dyDescent="0.3">
      <c r="A85" s="213" t="s">
        <v>23</v>
      </c>
      <c r="B85" s="214"/>
      <c r="C85" s="215"/>
      <c r="D85" s="197" t="s">
        <v>107</v>
      </c>
      <c r="E85" s="197"/>
      <c r="F85" s="197" t="s">
        <v>121</v>
      </c>
      <c r="G85" s="197"/>
      <c r="H85" s="17"/>
      <c r="I85" s="17"/>
      <c r="J85" s="155" t="s">
        <v>122</v>
      </c>
      <c r="K85" s="156"/>
      <c r="L85" s="156"/>
      <c r="M85" s="156"/>
      <c r="N85" s="156"/>
      <c r="O85" s="157"/>
    </row>
    <row r="86" spans="1:15" ht="36.75" customHeight="1" thickBot="1" x14ac:dyDescent="0.3">
      <c r="A86" s="206" t="s">
        <v>48</v>
      </c>
      <c r="B86" s="207"/>
      <c r="C86" s="208"/>
      <c r="D86" s="209">
        <v>8000000</v>
      </c>
      <c r="E86" s="210"/>
      <c r="F86" s="211">
        <f>O81+O70+O54+O42</f>
        <v>358480</v>
      </c>
      <c r="G86" s="211"/>
      <c r="H86" s="17"/>
      <c r="I86" s="17"/>
      <c r="J86" s="97" t="s">
        <v>94</v>
      </c>
      <c r="K86" s="98" t="s">
        <v>95</v>
      </c>
      <c r="L86" s="99" t="s">
        <v>96</v>
      </c>
      <c r="M86" s="99" t="s">
        <v>108</v>
      </c>
      <c r="N86" s="100" t="s">
        <v>97</v>
      </c>
      <c r="O86" s="101" t="s">
        <v>20</v>
      </c>
    </row>
    <row r="87" spans="1:15" ht="20.100000000000001" customHeight="1" thickBot="1" x14ac:dyDescent="0.3">
      <c r="A87" s="206" t="s">
        <v>24</v>
      </c>
      <c r="B87" s="207"/>
      <c r="C87" s="208"/>
      <c r="D87" s="212"/>
      <c r="E87" s="212"/>
      <c r="F87" s="211">
        <f>A37+A64</f>
        <v>2</v>
      </c>
      <c r="G87" s="189"/>
      <c r="H87" s="17"/>
      <c r="I87" s="17"/>
      <c r="J87" s="102" t="s">
        <v>57</v>
      </c>
      <c r="K87" s="103">
        <f>L40</f>
        <v>39000</v>
      </c>
      <c r="L87" s="103">
        <f>L79</f>
        <v>0</v>
      </c>
      <c r="M87" s="103">
        <f>L68</f>
        <v>46200</v>
      </c>
      <c r="N87" s="104">
        <f>L52</f>
        <v>0</v>
      </c>
      <c r="O87" s="105">
        <f>SUM(K87:N87)</f>
        <v>85200</v>
      </c>
    </row>
    <row r="88" spans="1:15" ht="20.100000000000001" customHeight="1" thickBot="1" x14ac:dyDescent="0.3">
      <c r="A88" s="206" t="s">
        <v>25</v>
      </c>
      <c r="B88" s="207"/>
      <c r="C88" s="208"/>
      <c r="D88" s="221"/>
      <c r="E88" s="222"/>
      <c r="F88" s="221">
        <f>A40+A52+A68+A79</f>
        <v>5</v>
      </c>
      <c r="G88" s="222"/>
      <c r="H88" s="17"/>
      <c r="I88" s="17"/>
      <c r="J88" s="106" t="s">
        <v>98</v>
      </c>
      <c r="K88" s="107">
        <f>K40</f>
        <v>11500</v>
      </c>
      <c r="L88" s="103">
        <f>K79</f>
        <v>0</v>
      </c>
      <c r="M88" s="107">
        <f>K68</f>
        <v>19200</v>
      </c>
      <c r="N88" s="108">
        <f>K52</f>
        <v>0</v>
      </c>
      <c r="O88" s="109">
        <f t="shared" ref="O88:O90" si="9">SUM(K88:N88)</f>
        <v>30700</v>
      </c>
    </row>
    <row r="89" spans="1:15" ht="20.100000000000001" customHeight="1" thickBot="1" x14ac:dyDescent="0.3">
      <c r="A89" s="206" t="s">
        <v>26</v>
      </c>
      <c r="B89" s="207"/>
      <c r="C89" s="208"/>
      <c r="D89" s="216"/>
      <c r="E89" s="216"/>
      <c r="F89" s="212">
        <f>H79+I79+H68+I68+H52+I52+H40+I40</f>
        <v>76</v>
      </c>
      <c r="G89" s="212"/>
      <c r="H89" s="17"/>
      <c r="I89" s="17"/>
      <c r="J89" s="110" t="s">
        <v>99</v>
      </c>
      <c r="K89" s="111">
        <f>O42</f>
        <v>189520</v>
      </c>
      <c r="L89" s="111">
        <f>O81</f>
        <v>0</v>
      </c>
      <c r="M89" s="111">
        <f>O70</f>
        <v>168960</v>
      </c>
      <c r="N89" s="112">
        <f>O54</f>
        <v>0</v>
      </c>
      <c r="O89" s="113">
        <f>SUM(K89:N89)</f>
        <v>358480</v>
      </c>
    </row>
    <row r="90" spans="1:15" ht="20.100000000000001" customHeight="1" thickBot="1" x14ac:dyDescent="0.3">
      <c r="A90" s="206" t="s">
        <v>37</v>
      </c>
      <c r="B90" s="207"/>
      <c r="C90" s="208"/>
      <c r="D90" s="216"/>
      <c r="E90" s="216"/>
      <c r="F90" s="216">
        <f>G79+G68+G52+G40</f>
        <v>72</v>
      </c>
      <c r="G90" s="216"/>
      <c r="H90" s="17"/>
      <c r="I90" s="17"/>
      <c r="J90" s="114" t="s">
        <v>20</v>
      </c>
      <c r="K90" s="115">
        <f>SUM(K87:K89)</f>
        <v>240020</v>
      </c>
      <c r="L90" s="115">
        <f t="shared" ref="L90:N90" si="10">SUM(L87:L89)</f>
        <v>0</v>
      </c>
      <c r="M90" s="115">
        <f t="shared" si="10"/>
        <v>234360</v>
      </c>
      <c r="N90" s="116">
        <f t="shared" si="10"/>
        <v>0</v>
      </c>
      <c r="O90" s="117">
        <f t="shared" si="9"/>
        <v>474380</v>
      </c>
    </row>
    <row r="91" spans="1:15" ht="20.100000000000001" customHeight="1" thickBot="1" x14ac:dyDescent="0.3">
      <c r="A91" s="217" t="s">
        <v>27</v>
      </c>
      <c r="B91" s="218"/>
      <c r="C91" s="219"/>
      <c r="D91" s="220"/>
      <c r="E91" s="220"/>
      <c r="F91" s="220">
        <f>M81+M70+M54+M42</f>
        <v>280000</v>
      </c>
      <c r="G91" s="220"/>
      <c r="H91" s="30" t="s">
        <v>19</v>
      </c>
      <c r="I91" s="17"/>
      <c r="J91" s="152" t="s">
        <v>123</v>
      </c>
      <c r="K91" s="153"/>
      <c r="L91" s="153"/>
      <c r="M91" s="153"/>
      <c r="N91" s="153"/>
      <c r="O91" s="154"/>
    </row>
    <row r="92" spans="1:15" ht="37.5" customHeight="1" thickBot="1" x14ac:dyDescent="0.3">
      <c r="A92" s="217" t="s">
        <v>28</v>
      </c>
      <c r="B92" s="218"/>
      <c r="C92" s="219"/>
      <c r="D92" s="220"/>
      <c r="E92" s="220"/>
      <c r="F92" s="220">
        <f>N79+N68+N52+N40</f>
        <v>87200</v>
      </c>
      <c r="G92" s="220"/>
      <c r="H92" s="17"/>
      <c r="I92" s="17"/>
      <c r="J92" s="97" t="s">
        <v>94</v>
      </c>
      <c r="K92" s="98" t="s">
        <v>95</v>
      </c>
      <c r="L92" s="99" t="s">
        <v>96</v>
      </c>
      <c r="M92" s="99" t="s">
        <v>108</v>
      </c>
      <c r="N92" s="100" t="s">
        <v>97</v>
      </c>
      <c r="O92" s="101" t="s">
        <v>143</v>
      </c>
    </row>
    <row r="93" spans="1:15" ht="22.5" customHeight="1" thickBot="1" x14ac:dyDescent="0.3">
      <c r="A93" s="217" t="s">
        <v>29</v>
      </c>
      <c r="B93" s="218"/>
      <c r="C93" s="219"/>
      <c r="D93" s="220"/>
      <c r="E93" s="220"/>
      <c r="F93" s="220">
        <f>N80+N69+N53+N41</f>
        <v>-8720</v>
      </c>
      <c r="G93" s="220"/>
      <c r="H93" s="30" t="s">
        <v>19</v>
      </c>
      <c r="I93" s="17"/>
      <c r="J93" s="118" t="s">
        <v>24</v>
      </c>
      <c r="K93" s="119">
        <f>A37</f>
        <v>1</v>
      </c>
      <c r="L93" s="120">
        <v>0</v>
      </c>
      <c r="M93" s="120">
        <f>A64</f>
        <v>1</v>
      </c>
      <c r="N93" s="121">
        <v>0</v>
      </c>
      <c r="O93" s="122">
        <f>SUM(K93:N93)</f>
        <v>2</v>
      </c>
    </row>
    <row r="94" spans="1:15" ht="22.5" customHeight="1" thickBot="1" x14ac:dyDescent="0.3">
      <c r="A94" s="223" t="s">
        <v>54</v>
      </c>
      <c r="B94" s="224"/>
      <c r="C94" s="225"/>
      <c r="D94" s="226">
        <f>+D91+D92+D93</f>
        <v>0</v>
      </c>
      <c r="E94" s="226"/>
      <c r="F94" s="226">
        <f>F91+F92+F93</f>
        <v>358480</v>
      </c>
      <c r="G94" s="226"/>
      <c r="H94" s="30" t="s">
        <v>19</v>
      </c>
      <c r="I94" s="30" t="s">
        <v>19</v>
      </c>
      <c r="J94" s="123" t="s">
        <v>100</v>
      </c>
      <c r="K94" s="124">
        <f>A40</f>
        <v>3</v>
      </c>
      <c r="L94" s="120">
        <f>A79</f>
        <v>0</v>
      </c>
      <c r="M94" s="125">
        <f>A68</f>
        <v>2</v>
      </c>
      <c r="N94" s="126">
        <f>A52</f>
        <v>0</v>
      </c>
      <c r="O94" s="122">
        <f>SUM(K94:N94)</f>
        <v>5</v>
      </c>
    </row>
    <row r="95" spans="1:15" ht="29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10" t="s">
        <v>101</v>
      </c>
      <c r="K95" s="124">
        <f>H40+I40</f>
        <v>46</v>
      </c>
      <c r="L95" s="120">
        <f>H79+I79</f>
        <v>0</v>
      </c>
      <c r="M95" s="125">
        <f>H68+I68</f>
        <v>30</v>
      </c>
      <c r="N95" s="126">
        <f>H52+I52</f>
        <v>0</v>
      </c>
      <c r="O95" s="122">
        <f>SUM(K95:N95)</f>
        <v>76</v>
      </c>
    </row>
    <row r="96" spans="1:15" x14ac:dyDescent="0.25">
      <c r="A96" s="1"/>
      <c r="B96" s="1"/>
      <c r="C96" s="1"/>
      <c r="D96" s="1"/>
      <c r="E96" s="1"/>
      <c r="F96" s="32" t="s">
        <v>19</v>
      </c>
      <c r="G96" s="1"/>
      <c r="H96" s="1"/>
      <c r="I96" s="1"/>
      <c r="J96" s="110" t="s">
        <v>102</v>
      </c>
      <c r="K96" s="124">
        <f>G40</f>
        <v>24</v>
      </c>
      <c r="L96" s="120">
        <f>G79</f>
        <v>0</v>
      </c>
      <c r="M96" s="125">
        <f>G68</f>
        <v>48</v>
      </c>
      <c r="N96" s="126">
        <f>G52</f>
        <v>0</v>
      </c>
      <c r="O96" s="122">
        <f t="shared" ref="O96:O98" si="11">SUM(K96:N96)</f>
        <v>72</v>
      </c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10" t="s">
        <v>103</v>
      </c>
      <c r="K97" s="127">
        <f>M40</f>
        <v>160000</v>
      </c>
      <c r="L97" s="120">
        <f>M81</f>
        <v>0</v>
      </c>
      <c r="M97" s="125">
        <f>M68</f>
        <v>120000</v>
      </c>
      <c r="N97" s="108">
        <f>M54</f>
        <v>0</v>
      </c>
      <c r="O97" s="122">
        <f t="shared" si="11"/>
        <v>280000</v>
      </c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10" t="s">
        <v>104</v>
      </c>
      <c r="K98" s="128">
        <f>N42</f>
        <v>29520</v>
      </c>
      <c r="L98" s="111">
        <f>N81</f>
        <v>0</v>
      </c>
      <c r="M98" s="111">
        <f>N70</f>
        <v>48960</v>
      </c>
      <c r="N98" s="112">
        <f>N54</f>
        <v>0</v>
      </c>
      <c r="O98" s="122">
        <f t="shared" si="11"/>
        <v>78480</v>
      </c>
    </row>
    <row r="99" spans="1:15" ht="15.75" thickBot="1" x14ac:dyDescent="0.3">
      <c r="A99" s="1"/>
      <c r="B99" s="1"/>
      <c r="C99" s="1"/>
      <c r="D99" s="1"/>
      <c r="E99" s="1"/>
      <c r="F99" s="1"/>
      <c r="G99" s="1"/>
      <c r="H99" s="1"/>
      <c r="I99" s="1"/>
      <c r="J99" s="114" t="s">
        <v>20</v>
      </c>
      <c r="K99" s="129">
        <f>K97+K98</f>
        <v>189520</v>
      </c>
      <c r="L99" s="115">
        <f>L97+L98</f>
        <v>0</v>
      </c>
      <c r="M99" s="115">
        <f t="shared" ref="M99:O99" si="12">M97+M98</f>
        <v>168960</v>
      </c>
      <c r="N99" s="115">
        <f t="shared" si="12"/>
        <v>0</v>
      </c>
      <c r="O99" s="115">
        <f t="shared" si="12"/>
        <v>358480</v>
      </c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4"/>
      <c r="K115" s="4"/>
      <c r="L115" s="4"/>
      <c r="M115" s="4"/>
      <c r="N115" s="4"/>
      <c r="O115" s="4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6"/>
      <c r="K156" s="6"/>
      <c r="L156" s="6"/>
      <c r="M156" s="6"/>
      <c r="N156" s="6"/>
      <c r="O156" s="6"/>
    </row>
    <row r="157" spans="1:1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5">
      <c r="A160" s="6"/>
      <c r="B160" s="6"/>
      <c r="C160" s="6"/>
      <c r="D160" s="6"/>
      <c r="E160" s="6"/>
      <c r="F160" s="6"/>
      <c r="G160" s="6"/>
      <c r="H160" s="6"/>
      <c r="I160" s="6"/>
    </row>
  </sheetData>
  <mergeCells count="112">
    <mergeCell ref="A94:C94"/>
    <mergeCell ref="D94:E94"/>
    <mergeCell ref="F94:G94"/>
    <mergeCell ref="A92:C92"/>
    <mergeCell ref="D92:E92"/>
    <mergeCell ref="F92:G92"/>
    <mergeCell ref="A93:C93"/>
    <mergeCell ref="D93:E93"/>
    <mergeCell ref="F93:G93"/>
    <mergeCell ref="A90:C90"/>
    <mergeCell ref="D90:E90"/>
    <mergeCell ref="F90:G90"/>
    <mergeCell ref="A91:C91"/>
    <mergeCell ref="D91:E91"/>
    <mergeCell ref="F91:G91"/>
    <mergeCell ref="A88:C88"/>
    <mergeCell ref="D88:E88"/>
    <mergeCell ref="F88:G88"/>
    <mergeCell ref="A89:C89"/>
    <mergeCell ref="D89:E89"/>
    <mergeCell ref="F89:G89"/>
    <mergeCell ref="A86:C86"/>
    <mergeCell ref="D86:E86"/>
    <mergeCell ref="F86:G86"/>
    <mergeCell ref="A87:C87"/>
    <mergeCell ref="D87:E87"/>
    <mergeCell ref="F87:G87"/>
    <mergeCell ref="A80:G80"/>
    <mergeCell ref="A81:G81"/>
    <mergeCell ref="A85:C85"/>
    <mergeCell ref="D85:E85"/>
    <mergeCell ref="F85:G85"/>
    <mergeCell ref="N74:N76"/>
    <mergeCell ref="O74:O76"/>
    <mergeCell ref="H75:H76"/>
    <mergeCell ref="I75:I76"/>
    <mergeCell ref="A74:A76"/>
    <mergeCell ref="B74:C75"/>
    <mergeCell ref="D74:D76"/>
    <mergeCell ref="E74:E76"/>
    <mergeCell ref="F74:F76"/>
    <mergeCell ref="G74:G76"/>
    <mergeCell ref="H74:I74"/>
    <mergeCell ref="J74:J76"/>
    <mergeCell ref="M74:M76"/>
    <mergeCell ref="N59:N61"/>
    <mergeCell ref="O59:O61"/>
    <mergeCell ref="H60:H61"/>
    <mergeCell ref="I60:I61"/>
    <mergeCell ref="A58:M58"/>
    <mergeCell ref="A59:A61"/>
    <mergeCell ref="B59:C60"/>
    <mergeCell ref="D59:D61"/>
    <mergeCell ref="E59:E61"/>
    <mergeCell ref="F59:F61"/>
    <mergeCell ref="G59:G61"/>
    <mergeCell ref="H59:I59"/>
    <mergeCell ref="J59:J61"/>
    <mergeCell ref="M59:M61"/>
    <mergeCell ref="B52:F52"/>
    <mergeCell ref="N33:N35"/>
    <mergeCell ref="O33:O35"/>
    <mergeCell ref="B40:F40"/>
    <mergeCell ref="A41:G41"/>
    <mergeCell ref="A42:G42"/>
    <mergeCell ref="F33:F35"/>
    <mergeCell ref="G33:G35"/>
    <mergeCell ref="H33:I33"/>
    <mergeCell ref="J33:J35"/>
    <mergeCell ref="M33:M35"/>
    <mergeCell ref="E33:E35"/>
    <mergeCell ref="N46:N48"/>
    <mergeCell ref="O46:O48"/>
    <mergeCell ref="H47:H48"/>
    <mergeCell ref="I47:I48"/>
    <mergeCell ref="B33:C34"/>
    <mergeCell ref="D33:D35"/>
    <mergeCell ref="A1:O1"/>
    <mergeCell ref="A6:O6"/>
    <mergeCell ref="A8:N9"/>
    <mergeCell ref="A13:N13"/>
    <mergeCell ref="A14:C14"/>
    <mergeCell ref="A17:O17"/>
    <mergeCell ref="A18:F18"/>
    <mergeCell ref="A20:O20"/>
    <mergeCell ref="A3:O3"/>
    <mergeCell ref="A4:O4"/>
    <mergeCell ref="A11:O11"/>
    <mergeCell ref="J91:O91"/>
    <mergeCell ref="J85:O85"/>
    <mergeCell ref="B79:F79"/>
    <mergeCell ref="A73:M73"/>
    <mergeCell ref="A70:G70"/>
    <mergeCell ref="A69:G69"/>
    <mergeCell ref="B68:F68"/>
    <mergeCell ref="A23:O23"/>
    <mergeCell ref="A25:O25"/>
    <mergeCell ref="A30:O30"/>
    <mergeCell ref="A32:O32"/>
    <mergeCell ref="A53:G53"/>
    <mergeCell ref="A54:G54"/>
    <mergeCell ref="A45:M45"/>
    <mergeCell ref="A46:A48"/>
    <mergeCell ref="B46:C47"/>
    <mergeCell ref="D46:D48"/>
    <mergeCell ref="E46:E48"/>
    <mergeCell ref="F46:F48"/>
    <mergeCell ref="G46:G48"/>
    <mergeCell ref="H46:I46"/>
    <mergeCell ref="J46:J48"/>
    <mergeCell ref="M46:M48"/>
    <mergeCell ref="A33:A35"/>
  </mergeCells>
  <phoneticPr fontId="16" type="noConversion"/>
  <conditionalFormatting sqref="K87:N8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{D8FD4061-B9DA-4003-9FD9-7A041F2DAB96}</x14:id>
        </ext>
      </extLst>
    </cfRule>
  </conditionalFormatting>
  <conditionalFormatting sqref="K93:N9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{3D419582-AD80-422F-ADD2-6A9993EEDCA8}</x14:id>
        </ext>
      </extLst>
    </cfRule>
  </conditionalFormatting>
  <conditionalFormatting sqref="K99:O9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1" orientation="landscape" r:id="rId1"/>
  <rowBreaks count="2" manualBreakCount="2">
    <brk id="72" max="14" man="1"/>
    <brk id="82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FD4061-B9DA-4003-9FD9-7A041F2DAB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K87:N89</xm:sqref>
        </x14:conditionalFormatting>
        <x14:conditionalFormatting xmlns:xm="http://schemas.microsoft.com/office/excel/2006/main">
          <x14:cfRule type="dataBar" id="{3D419582-AD80-422F-ADD2-6A9993EEDCA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K93:N98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9"/>
  <sheetViews>
    <sheetView topLeftCell="A70" zoomScale="80" zoomScaleNormal="80" workbookViewId="0">
      <selection activeCell="F85" sqref="F85:G93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5.7109375" customWidth="1"/>
    <col min="14" max="14" width="17.7109375" customWidth="1"/>
    <col min="15" max="15" width="13.140625" customWidth="1"/>
  </cols>
  <sheetData>
    <row r="1" spans="1:15" ht="18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83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 ht="15.75" x14ac:dyDescent="0.25">
      <c r="A4" s="183" t="s">
        <v>49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79" t="s">
        <v>45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80" t="s">
        <v>46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35"/>
    </row>
    <row r="9" spans="1:15" ht="18" customHeight="1" x14ac:dyDescent="0.25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84" t="s">
        <v>120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81" t="s">
        <v>43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4"/>
    </row>
    <row r="14" spans="1:15" ht="15.75" customHeight="1" x14ac:dyDescent="0.25">
      <c r="A14" s="182" t="s">
        <v>44</v>
      </c>
      <c r="B14" s="182"/>
      <c r="C14" s="18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65" t="s">
        <v>41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1:15" x14ac:dyDescent="0.25">
      <c r="A18" s="165" t="s">
        <v>40</v>
      </c>
      <c r="B18" s="165"/>
      <c r="C18" s="165"/>
      <c r="D18" s="165"/>
      <c r="E18" s="165"/>
      <c r="F18" s="165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65" t="s">
        <v>50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65" t="s">
        <v>42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65" t="s">
        <v>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67" t="s">
        <v>6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</row>
    <row r="33" spans="1:16" ht="27" customHeight="1" thickBot="1" x14ac:dyDescent="0.3">
      <c r="A33" s="168" t="s">
        <v>7</v>
      </c>
      <c r="B33" s="170" t="s">
        <v>8</v>
      </c>
      <c r="C33" s="171"/>
      <c r="D33" s="174" t="s">
        <v>9</v>
      </c>
      <c r="E33" s="174" t="s">
        <v>10</v>
      </c>
      <c r="F33" s="174" t="s">
        <v>11</v>
      </c>
      <c r="G33" s="174" t="s">
        <v>36</v>
      </c>
      <c r="H33" s="170" t="s">
        <v>32</v>
      </c>
      <c r="I33" s="171"/>
      <c r="J33" s="174" t="s">
        <v>55</v>
      </c>
      <c r="K33" s="72"/>
      <c r="L33" s="72"/>
      <c r="M33" s="174" t="s">
        <v>12</v>
      </c>
      <c r="N33" s="174" t="s">
        <v>35</v>
      </c>
      <c r="O33" s="186" t="s">
        <v>142</v>
      </c>
    </row>
    <row r="34" spans="1:16" ht="0.75" customHeight="1" thickBot="1" x14ac:dyDescent="0.3">
      <c r="A34" s="169"/>
      <c r="B34" s="172"/>
      <c r="C34" s="173"/>
      <c r="D34" s="175"/>
      <c r="E34" s="175"/>
      <c r="F34" s="175"/>
      <c r="G34" s="192"/>
      <c r="H34" s="74" t="s">
        <v>13</v>
      </c>
      <c r="I34" s="75"/>
      <c r="J34" s="176"/>
      <c r="K34" s="76"/>
      <c r="L34" s="76"/>
      <c r="M34" s="176"/>
      <c r="N34" s="175"/>
      <c r="O34" s="187"/>
    </row>
    <row r="35" spans="1:16" ht="26.25" customHeight="1" thickBot="1" x14ac:dyDescent="0.3">
      <c r="A35" s="169"/>
      <c r="B35" s="72" t="s">
        <v>14</v>
      </c>
      <c r="C35" s="71" t="s">
        <v>15</v>
      </c>
      <c r="D35" s="175"/>
      <c r="E35" s="175"/>
      <c r="F35" s="175"/>
      <c r="G35" s="193"/>
      <c r="H35" s="77" t="s">
        <v>33</v>
      </c>
      <c r="I35" s="73" t="s">
        <v>34</v>
      </c>
      <c r="J35" s="176"/>
      <c r="K35" s="73" t="s">
        <v>56</v>
      </c>
      <c r="L35" s="73" t="s">
        <v>57</v>
      </c>
      <c r="M35" s="176"/>
      <c r="N35" s="185"/>
      <c r="O35" s="188"/>
    </row>
    <row r="36" spans="1:16" ht="57.75" hidden="1" thickBot="1" x14ac:dyDescent="0.3">
      <c r="A36" s="18">
        <v>0</v>
      </c>
      <c r="B36" s="56" t="s">
        <v>72</v>
      </c>
      <c r="C36" s="56" t="s">
        <v>53</v>
      </c>
      <c r="D36" s="56" t="s">
        <v>31</v>
      </c>
      <c r="E36" s="63" t="s">
        <v>73</v>
      </c>
      <c r="F36" s="56" t="s">
        <v>74</v>
      </c>
      <c r="G36" s="58"/>
      <c r="H36" s="58"/>
      <c r="I36" s="58"/>
      <c r="J36" s="62"/>
      <c r="K36" s="62"/>
      <c r="L36" s="62"/>
      <c r="M36" s="62"/>
      <c r="N36" s="62"/>
      <c r="O36" s="95">
        <f>SUM(M36:N36)</f>
        <v>0</v>
      </c>
    </row>
    <row r="37" spans="1:16" ht="43.5" thickBot="1" x14ac:dyDescent="0.3">
      <c r="A37" s="18">
        <v>1</v>
      </c>
      <c r="B37" s="56" t="s">
        <v>130</v>
      </c>
      <c r="C37" s="56" t="s">
        <v>133</v>
      </c>
      <c r="D37" s="56" t="s">
        <v>31</v>
      </c>
      <c r="E37" s="63" t="s">
        <v>114</v>
      </c>
      <c r="F37" s="56" t="s">
        <v>77</v>
      </c>
      <c r="G37" s="58">
        <v>8</v>
      </c>
      <c r="H37" s="58">
        <v>8</v>
      </c>
      <c r="I37" s="58">
        <v>0</v>
      </c>
      <c r="J37" s="68">
        <v>33200</v>
      </c>
      <c r="K37" s="68">
        <v>3000</v>
      </c>
      <c r="L37" s="68">
        <v>6500</v>
      </c>
      <c r="M37" s="62">
        <v>22000</v>
      </c>
      <c r="N37" s="62">
        <v>11200</v>
      </c>
      <c r="O37" s="146">
        <f t="shared" ref="O37:O38" si="0">SUM(M37:N37)</f>
        <v>33200</v>
      </c>
      <c r="P37" s="94"/>
    </row>
    <row r="38" spans="1:16" ht="43.5" thickBot="1" x14ac:dyDescent="0.3">
      <c r="A38" s="18">
        <v>1</v>
      </c>
      <c r="B38" s="56" t="s">
        <v>82</v>
      </c>
      <c r="C38" s="56" t="s">
        <v>134</v>
      </c>
      <c r="D38" s="56" t="s">
        <v>31</v>
      </c>
      <c r="E38" s="63" t="s">
        <v>114</v>
      </c>
      <c r="F38" s="56" t="s">
        <v>81</v>
      </c>
      <c r="G38" s="58">
        <v>8</v>
      </c>
      <c r="H38" s="58">
        <v>8</v>
      </c>
      <c r="I38" s="58">
        <v>0</v>
      </c>
      <c r="J38" s="68">
        <v>77200</v>
      </c>
      <c r="K38" s="68">
        <v>5500</v>
      </c>
      <c r="L38" s="68">
        <v>12500</v>
      </c>
      <c r="M38" s="62">
        <v>66000</v>
      </c>
      <c r="N38" s="62">
        <v>11200</v>
      </c>
      <c r="O38" s="147">
        <f t="shared" si="0"/>
        <v>77200</v>
      </c>
    </row>
    <row r="39" spans="1:16" ht="43.5" hidden="1" thickBot="1" x14ac:dyDescent="0.3">
      <c r="A39" s="18">
        <v>0</v>
      </c>
      <c r="B39" s="56" t="s">
        <v>75</v>
      </c>
      <c r="C39" s="56" t="s">
        <v>76</v>
      </c>
      <c r="D39" s="56" t="s">
        <v>31</v>
      </c>
      <c r="E39" s="63" t="s">
        <v>73</v>
      </c>
      <c r="F39" s="56" t="s">
        <v>77</v>
      </c>
      <c r="G39" s="58"/>
      <c r="H39" s="58"/>
      <c r="I39" s="58"/>
      <c r="J39" s="62"/>
      <c r="K39" s="62"/>
      <c r="L39" s="62"/>
      <c r="M39" s="62"/>
      <c r="N39" s="62"/>
      <c r="O39" s="96">
        <f t="shared" ref="O39:O42" si="1">SUM(M39:N39)</f>
        <v>0</v>
      </c>
    </row>
    <row r="40" spans="1:16" ht="44.25" hidden="1" customHeight="1" thickBot="1" x14ac:dyDescent="0.3">
      <c r="A40" s="18">
        <v>0</v>
      </c>
      <c r="B40" s="56" t="s">
        <v>75</v>
      </c>
      <c r="C40" s="56" t="s">
        <v>78</v>
      </c>
      <c r="D40" s="56" t="s">
        <v>31</v>
      </c>
      <c r="E40" s="63" t="s">
        <v>73</v>
      </c>
      <c r="F40" s="56" t="s">
        <v>77</v>
      </c>
      <c r="G40" s="58"/>
      <c r="H40" s="58"/>
      <c r="I40" s="58"/>
      <c r="J40" s="62"/>
      <c r="K40" s="62"/>
      <c r="L40" s="62"/>
      <c r="M40" s="62"/>
      <c r="N40" s="62"/>
      <c r="O40" s="62">
        <f t="shared" si="1"/>
        <v>0</v>
      </c>
    </row>
    <row r="41" spans="1:16" ht="43.5" hidden="1" thickBot="1" x14ac:dyDescent="0.3">
      <c r="A41" s="18">
        <v>0</v>
      </c>
      <c r="B41" s="56" t="s">
        <v>79</v>
      </c>
      <c r="C41" s="56" t="s">
        <v>80</v>
      </c>
      <c r="D41" s="56" t="s">
        <v>31</v>
      </c>
      <c r="E41" s="63" t="s">
        <v>73</v>
      </c>
      <c r="F41" s="56" t="s">
        <v>81</v>
      </c>
      <c r="G41" s="58"/>
      <c r="H41" s="58"/>
      <c r="I41" s="58"/>
      <c r="J41" s="62"/>
      <c r="K41" s="62"/>
      <c r="L41" s="62"/>
      <c r="M41" s="62"/>
      <c r="N41" s="62"/>
      <c r="O41" s="62">
        <f t="shared" si="1"/>
        <v>0</v>
      </c>
    </row>
    <row r="42" spans="1:16" ht="40.5" hidden="1" customHeight="1" thickBot="1" x14ac:dyDescent="0.3">
      <c r="A42" s="18">
        <v>0</v>
      </c>
      <c r="B42" s="56" t="s">
        <v>82</v>
      </c>
      <c r="C42" s="56" t="s">
        <v>83</v>
      </c>
      <c r="D42" s="56" t="s">
        <v>31</v>
      </c>
      <c r="E42" s="63" t="s">
        <v>73</v>
      </c>
      <c r="F42" s="56" t="s">
        <v>81</v>
      </c>
      <c r="G42" s="58"/>
      <c r="H42" s="58"/>
      <c r="I42" s="58"/>
      <c r="J42" s="68"/>
      <c r="K42" s="68"/>
      <c r="L42" s="68"/>
      <c r="M42" s="62"/>
      <c r="N42" s="62"/>
      <c r="O42" s="62">
        <f t="shared" si="1"/>
        <v>0</v>
      </c>
    </row>
    <row r="43" spans="1:16" ht="15.75" customHeight="1" thickBot="1" x14ac:dyDescent="0.3">
      <c r="A43" s="19">
        <f>SUM(A36:A42)</f>
        <v>2</v>
      </c>
      <c r="B43" s="189" t="s">
        <v>16</v>
      </c>
      <c r="C43" s="189"/>
      <c r="D43" s="189"/>
      <c r="E43" s="189"/>
      <c r="F43" s="189"/>
      <c r="G43" s="7">
        <f t="shared" ref="G43:O43" si="2">SUM(G36:G42)</f>
        <v>16</v>
      </c>
      <c r="H43" s="7">
        <f t="shared" si="2"/>
        <v>16</v>
      </c>
      <c r="I43" s="7">
        <f t="shared" si="2"/>
        <v>0</v>
      </c>
      <c r="J43" s="61">
        <f t="shared" si="2"/>
        <v>110400</v>
      </c>
      <c r="K43" s="61">
        <f t="shared" si="2"/>
        <v>8500</v>
      </c>
      <c r="L43" s="61">
        <f t="shared" si="2"/>
        <v>19000</v>
      </c>
      <c r="M43" s="22">
        <f t="shared" si="2"/>
        <v>88000</v>
      </c>
      <c r="N43" s="22">
        <f t="shared" si="2"/>
        <v>22400</v>
      </c>
      <c r="O43" s="22">
        <f t="shared" si="2"/>
        <v>110400</v>
      </c>
      <c r="P43" s="69" t="s">
        <v>19</v>
      </c>
    </row>
    <row r="44" spans="1:16" ht="15.75" customHeight="1" thickBot="1" x14ac:dyDescent="0.3">
      <c r="A44" s="190" t="s">
        <v>17</v>
      </c>
      <c r="B44" s="191"/>
      <c r="C44" s="191"/>
      <c r="D44" s="191"/>
      <c r="E44" s="191"/>
      <c r="F44" s="191"/>
      <c r="G44" s="191"/>
      <c r="H44" s="64"/>
      <c r="I44" s="64"/>
      <c r="J44" s="65"/>
      <c r="K44" s="65"/>
      <c r="L44" s="65"/>
      <c r="M44" s="22">
        <v>0</v>
      </c>
      <c r="N44" s="22">
        <f>N43*-0.1</f>
        <v>-2240</v>
      </c>
      <c r="O44" s="22">
        <f>N44</f>
        <v>-2240</v>
      </c>
    </row>
    <row r="45" spans="1:16" ht="15.75" customHeight="1" thickBot="1" x14ac:dyDescent="0.3">
      <c r="A45" s="189" t="s">
        <v>18</v>
      </c>
      <c r="B45" s="189"/>
      <c r="C45" s="189"/>
      <c r="D45" s="189"/>
      <c r="E45" s="189"/>
      <c r="F45" s="189"/>
      <c r="G45" s="189"/>
      <c r="H45" s="66"/>
      <c r="I45" s="66"/>
      <c r="J45" s="67"/>
      <c r="K45" s="67"/>
      <c r="L45" s="67"/>
      <c r="M45" s="22">
        <f>SUM(M43:M44)</f>
        <v>88000</v>
      </c>
      <c r="N45" s="22">
        <f>SUM(N43:N44)</f>
        <v>20160</v>
      </c>
      <c r="O45" s="22">
        <f>O44+O43</f>
        <v>108160</v>
      </c>
    </row>
    <row r="46" spans="1:16" x14ac:dyDescent="0.25">
      <c r="A46" s="40"/>
      <c r="B46" s="40"/>
      <c r="C46" s="40"/>
      <c r="D46" s="40"/>
      <c r="E46" s="40"/>
      <c r="F46" s="40"/>
      <c r="G46" s="40"/>
      <c r="H46" s="41"/>
      <c r="I46" s="41"/>
      <c r="J46" s="42"/>
      <c r="K46" s="42"/>
      <c r="L46" s="42"/>
      <c r="M46" s="42"/>
      <c r="N46" s="42"/>
      <c r="O46" s="43"/>
    </row>
    <row r="47" spans="1:16" x14ac:dyDescent="0.25">
      <c r="A47" s="40"/>
      <c r="B47" s="40"/>
      <c r="C47" s="40"/>
      <c r="D47" s="40"/>
      <c r="E47" s="40"/>
      <c r="F47" s="40"/>
      <c r="G47" s="40"/>
      <c r="H47" s="41"/>
      <c r="I47" s="41"/>
      <c r="J47" s="42"/>
      <c r="K47" s="42"/>
      <c r="L47" s="42"/>
      <c r="M47" s="42"/>
      <c r="N47" s="42"/>
      <c r="O47" s="43"/>
    </row>
    <row r="48" spans="1:16" ht="15.75" thickBot="1" x14ac:dyDescent="0.3">
      <c r="A48" s="161" t="s">
        <v>21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44"/>
      <c r="O48" s="44"/>
    </row>
    <row r="49" spans="1:16" ht="24.75" customHeight="1" thickBot="1" x14ac:dyDescent="0.3">
      <c r="A49" s="168" t="s">
        <v>7</v>
      </c>
      <c r="B49" s="170" t="s">
        <v>8</v>
      </c>
      <c r="C49" s="171"/>
      <c r="D49" s="174" t="s">
        <v>9</v>
      </c>
      <c r="E49" s="174" t="s">
        <v>10</v>
      </c>
      <c r="F49" s="174" t="s">
        <v>11</v>
      </c>
      <c r="G49" s="174" t="s">
        <v>36</v>
      </c>
      <c r="H49" s="168" t="s">
        <v>32</v>
      </c>
      <c r="I49" s="168"/>
      <c r="J49" s="174" t="s">
        <v>55</v>
      </c>
      <c r="K49" s="72"/>
      <c r="L49" s="72"/>
      <c r="M49" s="174" t="s">
        <v>12</v>
      </c>
      <c r="N49" s="174" t="s">
        <v>35</v>
      </c>
      <c r="O49" s="186" t="s">
        <v>142</v>
      </c>
    </row>
    <row r="50" spans="1:16" ht="3.75" customHeight="1" thickBot="1" x14ac:dyDescent="0.3">
      <c r="A50" s="169"/>
      <c r="B50" s="172"/>
      <c r="C50" s="173"/>
      <c r="D50" s="175"/>
      <c r="E50" s="175"/>
      <c r="F50" s="175"/>
      <c r="G50" s="176"/>
      <c r="H50" s="175" t="s">
        <v>33</v>
      </c>
      <c r="I50" s="175" t="s">
        <v>34</v>
      </c>
      <c r="J50" s="176"/>
      <c r="K50" s="76"/>
      <c r="L50" s="76"/>
      <c r="M50" s="176"/>
      <c r="N50" s="175"/>
      <c r="O50" s="187"/>
    </row>
    <row r="51" spans="1:16" ht="27.75" customHeight="1" thickBot="1" x14ac:dyDescent="0.3">
      <c r="A51" s="169"/>
      <c r="B51" s="72" t="s">
        <v>14</v>
      </c>
      <c r="C51" s="71" t="s">
        <v>15</v>
      </c>
      <c r="D51" s="175"/>
      <c r="E51" s="175"/>
      <c r="F51" s="175"/>
      <c r="G51" s="177"/>
      <c r="H51" s="185"/>
      <c r="I51" s="185"/>
      <c r="J51" s="176"/>
      <c r="K51" s="73" t="s">
        <v>56</v>
      </c>
      <c r="L51" s="73" t="s">
        <v>57</v>
      </c>
      <c r="M51" s="176"/>
      <c r="N51" s="185"/>
      <c r="O51" s="188"/>
    </row>
    <row r="52" spans="1:16" ht="18" hidden="1" customHeight="1" thickBot="1" x14ac:dyDescent="0.3">
      <c r="A52" s="18"/>
      <c r="B52" s="56"/>
      <c r="C52" s="56" t="s">
        <v>89</v>
      </c>
      <c r="D52" s="56" t="s">
        <v>22</v>
      </c>
      <c r="E52" s="57" t="s">
        <v>90</v>
      </c>
      <c r="F52" s="56" t="s">
        <v>88</v>
      </c>
      <c r="G52" s="58"/>
      <c r="H52" s="58"/>
      <c r="I52" s="58"/>
      <c r="J52" s="59">
        <v>600000</v>
      </c>
      <c r="K52" s="60"/>
      <c r="L52" s="60"/>
      <c r="M52" s="60">
        <v>0</v>
      </c>
      <c r="N52" s="59"/>
      <c r="O52" s="59">
        <f>+M52+N52</f>
        <v>0</v>
      </c>
    </row>
    <row r="53" spans="1:16" ht="19.5" customHeight="1" thickBot="1" x14ac:dyDescent="0.3">
      <c r="A53" s="18"/>
      <c r="B53" s="130"/>
      <c r="C53" s="56"/>
      <c r="D53" s="56"/>
      <c r="E53" s="63"/>
      <c r="F53" s="56"/>
      <c r="G53" s="58"/>
      <c r="H53" s="58"/>
      <c r="I53" s="58"/>
      <c r="J53" s="59"/>
      <c r="K53" s="62"/>
      <c r="L53" s="62"/>
      <c r="M53" s="62"/>
      <c r="N53" s="141"/>
      <c r="O53" s="59"/>
    </row>
    <row r="54" spans="1:16" ht="15.75" thickBot="1" x14ac:dyDescent="0.3">
      <c r="A54" s="19">
        <f>SUM(A52:A53)</f>
        <v>0</v>
      </c>
      <c r="B54" s="158" t="s">
        <v>16</v>
      </c>
      <c r="C54" s="159"/>
      <c r="D54" s="159"/>
      <c r="E54" s="159"/>
      <c r="F54" s="160"/>
      <c r="G54" s="7">
        <f>SUM(G52:G53)</f>
        <v>0</v>
      </c>
      <c r="H54" s="7">
        <f>SUM(H52:H53)</f>
        <v>0</v>
      </c>
      <c r="I54" s="7">
        <f>SUM(I52:I53)</f>
        <v>0</v>
      </c>
      <c r="J54" s="61">
        <f>SUM(J52:J53)</f>
        <v>600000</v>
      </c>
      <c r="K54" s="61">
        <f>SUM(K53)</f>
        <v>0</v>
      </c>
      <c r="L54" s="61">
        <f>SUM(L53:L53)</f>
        <v>0</v>
      </c>
      <c r="M54" s="15">
        <f>SUM(M52:M53)</f>
        <v>0</v>
      </c>
      <c r="N54" s="15">
        <f>SUM(N52:N53)</f>
        <v>0</v>
      </c>
      <c r="O54" s="15">
        <f>SUM(O52:O53)</f>
        <v>0</v>
      </c>
    </row>
    <row r="55" spans="1:16" ht="15.75" thickBot="1" x14ac:dyDescent="0.3">
      <c r="A55" s="162" t="s">
        <v>17</v>
      </c>
      <c r="B55" s="163"/>
      <c r="C55" s="163"/>
      <c r="D55" s="163"/>
      <c r="E55" s="163"/>
      <c r="F55" s="163"/>
      <c r="G55" s="163"/>
      <c r="H55" s="8"/>
      <c r="I55" s="9"/>
      <c r="J55" s="10"/>
      <c r="K55" s="10"/>
      <c r="L55" s="10"/>
      <c r="M55" s="15">
        <v>0</v>
      </c>
      <c r="N55" s="15">
        <f>N54*-0.1</f>
        <v>0</v>
      </c>
      <c r="O55" s="15">
        <f>N55</f>
        <v>0</v>
      </c>
    </row>
    <row r="56" spans="1:16" ht="19.5" customHeight="1" thickBot="1" x14ac:dyDescent="0.3">
      <c r="A56" s="158" t="s">
        <v>20</v>
      </c>
      <c r="B56" s="159"/>
      <c r="C56" s="159"/>
      <c r="D56" s="159"/>
      <c r="E56" s="159"/>
      <c r="F56" s="159"/>
      <c r="G56" s="159"/>
      <c r="H56" s="13"/>
      <c r="I56" s="13"/>
      <c r="J56" s="14"/>
      <c r="K56" s="14"/>
      <c r="L56" s="14"/>
      <c r="M56" s="15">
        <f>SUM(M54:M55)</f>
        <v>0</v>
      </c>
      <c r="N56" s="15">
        <f>SUM(N54:N55)</f>
        <v>0</v>
      </c>
      <c r="O56" s="15">
        <f>O55+O54</f>
        <v>0</v>
      </c>
    </row>
    <row r="57" spans="1:16" x14ac:dyDescent="0.25">
      <c r="A57" s="45"/>
      <c r="B57" s="45"/>
      <c r="C57" s="45"/>
      <c r="D57" s="45"/>
      <c r="E57" s="45"/>
      <c r="F57" s="45"/>
      <c r="G57" s="45"/>
      <c r="H57" s="46"/>
      <c r="I57" s="46"/>
      <c r="J57" s="47"/>
      <c r="K57" s="47"/>
      <c r="L57" s="47"/>
      <c r="M57" s="48"/>
      <c r="N57" s="49"/>
      <c r="O57" s="49"/>
    </row>
    <row r="58" spans="1:16" x14ac:dyDescent="0.25">
      <c r="A58" s="40"/>
      <c r="B58" s="40"/>
      <c r="C58" s="40"/>
      <c r="D58" s="40"/>
      <c r="E58" s="40"/>
      <c r="F58" s="40"/>
      <c r="G58" s="40"/>
      <c r="H58" s="41"/>
      <c r="I58" s="41"/>
      <c r="J58" s="50"/>
      <c r="K58" s="50"/>
      <c r="L58" s="50"/>
      <c r="M58" s="51"/>
      <c r="N58" s="43"/>
      <c r="O58" s="43"/>
    </row>
    <row r="59" spans="1:16" x14ac:dyDescent="0.25">
      <c r="A59" s="40"/>
      <c r="B59" s="40"/>
      <c r="C59" s="40"/>
      <c r="D59" s="40"/>
      <c r="E59" s="40"/>
      <c r="F59" s="40"/>
      <c r="G59" s="40"/>
      <c r="H59" s="41"/>
      <c r="I59" s="41"/>
      <c r="J59" s="50"/>
      <c r="K59" s="50"/>
      <c r="L59" s="50"/>
      <c r="M59" s="51"/>
      <c r="N59" s="43"/>
      <c r="O59" s="43"/>
    </row>
    <row r="60" spans="1:16" ht="16.5" customHeight="1" thickBot="1" x14ac:dyDescent="0.3">
      <c r="A60" s="161" t="s">
        <v>39</v>
      </c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52"/>
      <c r="O60" s="52"/>
    </row>
    <row r="61" spans="1:16" ht="29.25" customHeight="1" thickBot="1" x14ac:dyDescent="0.3">
      <c r="A61" s="197" t="s">
        <v>7</v>
      </c>
      <c r="B61" s="199" t="s">
        <v>8</v>
      </c>
      <c r="C61" s="200"/>
      <c r="D61" s="194" t="s">
        <v>9</v>
      </c>
      <c r="E61" s="194" t="s">
        <v>10</v>
      </c>
      <c r="F61" s="194" t="s">
        <v>11</v>
      </c>
      <c r="G61" s="194" t="s">
        <v>51</v>
      </c>
      <c r="H61" s="199" t="s">
        <v>32</v>
      </c>
      <c r="I61" s="200"/>
      <c r="J61" s="174" t="s">
        <v>55</v>
      </c>
      <c r="K61" s="79"/>
      <c r="L61" s="79"/>
      <c r="M61" s="194" t="s">
        <v>12</v>
      </c>
      <c r="N61" s="194" t="s">
        <v>35</v>
      </c>
      <c r="O61" s="186" t="s">
        <v>142</v>
      </c>
    </row>
    <row r="62" spans="1:16" ht="13.5" customHeight="1" thickBot="1" x14ac:dyDescent="0.3">
      <c r="A62" s="198"/>
      <c r="B62" s="201"/>
      <c r="C62" s="202"/>
      <c r="D62" s="195"/>
      <c r="E62" s="195"/>
      <c r="F62" s="195"/>
      <c r="G62" s="203"/>
      <c r="H62" s="194" t="s">
        <v>33</v>
      </c>
      <c r="I62" s="194" t="s">
        <v>34</v>
      </c>
      <c r="J62" s="176"/>
      <c r="K62" s="81"/>
      <c r="L62" s="81"/>
      <c r="M62" s="205"/>
      <c r="N62" s="195"/>
      <c r="O62" s="187"/>
    </row>
    <row r="63" spans="1:16" ht="26.25" customHeight="1" thickBot="1" x14ac:dyDescent="0.3">
      <c r="A63" s="198"/>
      <c r="B63" s="79" t="s">
        <v>14</v>
      </c>
      <c r="C63" s="78" t="s">
        <v>15</v>
      </c>
      <c r="D63" s="195"/>
      <c r="E63" s="195"/>
      <c r="F63" s="195"/>
      <c r="G63" s="204"/>
      <c r="H63" s="196"/>
      <c r="I63" s="196"/>
      <c r="J63" s="176"/>
      <c r="K63" s="80" t="s">
        <v>56</v>
      </c>
      <c r="L63" s="80" t="s">
        <v>57</v>
      </c>
      <c r="M63" s="205"/>
      <c r="N63" s="196"/>
      <c r="O63" s="188"/>
    </row>
    <row r="64" spans="1:16" ht="54" hidden="1" customHeight="1" thickBot="1" x14ac:dyDescent="0.3">
      <c r="A64" s="58">
        <v>0</v>
      </c>
      <c r="B64" s="56" t="s">
        <v>59</v>
      </c>
      <c r="C64" s="56" t="s">
        <v>60</v>
      </c>
      <c r="D64" s="56" t="s">
        <v>38</v>
      </c>
      <c r="E64" s="56" t="s">
        <v>70</v>
      </c>
      <c r="F64" s="56" t="s">
        <v>62</v>
      </c>
      <c r="G64" s="90"/>
      <c r="H64" s="90"/>
      <c r="I64" s="90"/>
      <c r="J64" s="62"/>
      <c r="K64" s="91"/>
      <c r="L64" s="91"/>
      <c r="M64" s="91"/>
      <c r="N64" s="62"/>
      <c r="O64" s="62">
        <f>SUM(M64:N64)</f>
        <v>0</v>
      </c>
      <c r="P64" s="69" t="s">
        <v>19</v>
      </c>
    </row>
    <row r="65" spans="1:16" ht="54" hidden="1" customHeight="1" thickBot="1" x14ac:dyDescent="0.3">
      <c r="A65" s="58">
        <v>0</v>
      </c>
      <c r="B65" s="56" t="s">
        <v>63</v>
      </c>
      <c r="C65" s="56" t="s">
        <v>64</v>
      </c>
      <c r="D65" s="56" t="s">
        <v>38</v>
      </c>
      <c r="E65" s="56"/>
      <c r="F65" s="56" t="s">
        <v>66</v>
      </c>
      <c r="G65" s="58"/>
      <c r="H65" s="58"/>
      <c r="I65" s="58"/>
      <c r="J65" s="62"/>
      <c r="K65" s="91"/>
      <c r="L65" s="91"/>
      <c r="M65" s="91"/>
      <c r="N65" s="62"/>
      <c r="O65" s="62">
        <v>0</v>
      </c>
      <c r="P65" s="69"/>
    </row>
    <row r="66" spans="1:16" ht="54" customHeight="1" thickBot="1" x14ac:dyDescent="0.3">
      <c r="A66" s="18">
        <v>1</v>
      </c>
      <c r="B66" s="56" t="s">
        <v>59</v>
      </c>
      <c r="C66" s="38" t="s">
        <v>136</v>
      </c>
      <c r="D66" s="38" t="s">
        <v>38</v>
      </c>
      <c r="E66" s="63" t="s">
        <v>114</v>
      </c>
      <c r="F66" s="38" t="s">
        <v>138</v>
      </c>
      <c r="G66" s="20">
        <v>8</v>
      </c>
      <c r="H66" s="20"/>
      <c r="I66" s="20"/>
      <c r="J66" s="5">
        <v>500000</v>
      </c>
      <c r="K66" s="21">
        <v>15000</v>
      </c>
      <c r="L66" s="21">
        <f>15400*2</f>
        <v>30800</v>
      </c>
      <c r="M66" s="21">
        <v>0</v>
      </c>
      <c r="N66" s="5">
        <v>0</v>
      </c>
      <c r="O66" s="62">
        <f t="shared" ref="O66:O67" si="3">SUM(M66:N66)</f>
        <v>0</v>
      </c>
      <c r="P66" s="69"/>
    </row>
    <row r="67" spans="1:16" ht="60.75" customHeight="1" thickBot="1" x14ac:dyDescent="0.3">
      <c r="A67" s="18">
        <v>1</v>
      </c>
      <c r="B67" s="56" t="s">
        <v>63</v>
      </c>
      <c r="C67" s="38" t="s">
        <v>68</v>
      </c>
      <c r="D67" s="38" t="s">
        <v>38</v>
      </c>
      <c r="E67" s="63" t="s">
        <v>114</v>
      </c>
      <c r="F67" s="38" t="s">
        <v>139</v>
      </c>
      <c r="G67" s="20">
        <v>8</v>
      </c>
      <c r="H67" s="20"/>
      <c r="I67" s="20"/>
      <c r="J67" s="5">
        <v>570000</v>
      </c>
      <c r="K67" s="21">
        <v>4200</v>
      </c>
      <c r="L67" s="21">
        <v>15400</v>
      </c>
      <c r="M67" s="21">
        <v>0</v>
      </c>
      <c r="N67" s="5">
        <v>10400</v>
      </c>
      <c r="O67" s="62">
        <f t="shared" si="3"/>
        <v>10400</v>
      </c>
    </row>
    <row r="68" spans="1:16" ht="20.25" customHeight="1" thickBot="1" x14ac:dyDescent="0.3">
      <c r="A68" s="37">
        <f>SUM(A64:A67)</f>
        <v>2</v>
      </c>
      <c r="B68" s="158" t="s">
        <v>16</v>
      </c>
      <c r="C68" s="159"/>
      <c r="D68" s="159"/>
      <c r="E68" s="159"/>
      <c r="F68" s="160"/>
      <c r="G68" s="37">
        <f>SUM(G64:G67)</f>
        <v>16</v>
      </c>
      <c r="H68" s="37">
        <f>SUM(H64:H66)</f>
        <v>0</v>
      </c>
      <c r="I68" s="37">
        <f>SUM(I64:I66)</f>
        <v>0</v>
      </c>
      <c r="J68" s="24">
        <f t="shared" ref="J68:O68" si="4">SUM(J64:J67)</f>
        <v>1070000</v>
      </c>
      <c r="K68" s="24">
        <f t="shared" si="4"/>
        <v>19200</v>
      </c>
      <c r="L68" s="24">
        <f t="shared" si="4"/>
        <v>46200</v>
      </c>
      <c r="M68" s="11">
        <f t="shared" si="4"/>
        <v>0</v>
      </c>
      <c r="N68" s="11">
        <f t="shared" si="4"/>
        <v>10400</v>
      </c>
      <c r="O68" s="11">
        <f t="shared" si="4"/>
        <v>10400</v>
      </c>
    </row>
    <row r="69" spans="1:16" ht="15.75" thickBot="1" x14ac:dyDescent="0.3">
      <c r="A69" s="162" t="s">
        <v>17</v>
      </c>
      <c r="B69" s="163"/>
      <c r="C69" s="163"/>
      <c r="D69" s="163"/>
      <c r="E69" s="163"/>
      <c r="F69" s="163"/>
      <c r="G69" s="164"/>
      <c r="H69" s="54"/>
      <c r="I69" s="54"/>
      <c r="J69" s="53"/>
      <c r="K69" s="53"/>
      <c r="L69" s="53"/>
      <c r="M69" s="11">
        <v>0</v>
      </c>
      <c r="N69" s="11">
        <f>-0.1*N68</f>
        <v>-1040</v>
      </c>
      <c r="O69" s="12">
        <f>SUM(N69:N69)</f>
        <v>-1040</v>
      </c>
      <c r="P69" s="69" t="s">
        <v>19</v>
      </c>
    </row>
    <row r="70" spans="1:16" ht="15.75" thickBot="1" x14ac:dyDescent="0.3">
      <c r="A70" s="158" t="s">
        <v>20</v>
      </c>
      <c r="B70" s="159"/>
      <c r="C70" s="159"/>
      <c r="D70" s="159"/>
      <c r="E70" s="159"/>
      <c r="F70" s="159"/>
      <c r="G70" s="160"/>
      <c r="H70" s="55"/>
      <c r="I70" s="55"/>
      <c r="J70" s="53"/>
      <c r="K70" s="53"/>
      <c r="L70" s="53"/>
      <c r="M70" s="11">
        <f>SUM(M68:M69)</f>
        <v>0</v>
      </c>
      <c r="N70" s="11">
        <f>SUM(N68:N69)</f>
        <v>9360</v>
      </c>
      <c r="O70" s="11">
        <f>SUM(O68:O69)</f>
        <v>9360</v>
      </c>
    </row>
    <row r="71" spans="1:16" x14ac:dyDescent="0.25">
      <c r="A71" s="40"/>
      <c r="B71" s="40"/>
      <c r="C71" s="40"/>
      <c r="D71" s="40"/>
      <c r="E71" s="40"/>
      <c r="F71" s="40"/>
      <c r="G71" s="40"/>
      <c r="H71" s="41"/>
      <c r="I71" s="41"/>
      <c r="J71" s="42"/>
      <c r="K71" s="42"/>
      <c r="L71" s="42"/>
      <c r="M71" s="42"/>
      <c r="N71" s="42"/>
      <c r="O71" s="43"/>
    </row>
    <row r="72" spans="1:16" x14ac:dyDescent="0.25">
      <c r="A72" s="27"/>
      <c r="B72" s="27"/>
      <c r="C72" s="27"/>
      <c r="D72" s="27"/>
      <c r="E72" s="27"/>
      <c r="F72" s="27"/>
      <c r="G72" s="27"/>
      <c r="H72" s="17"/>
      <c r="I72" s="17"/>
      <c r="J72" s="28"/>
      <c r="K72" s="28"/>
      <c r="L72" s="28"/>
      <c r="M72" s="28"/>
      <c r="N72" s="28"/>
      <c r="O72" s="29"/>
    </row>
    <row r="73" spans="1:16" ht="15.75" thickBot="1" x14ac:dyDescent="0.3">
      <c r="A73" s="161" t="s">
        <v>52</v>
      </c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31"/>
      <c r="O73" s="31"/>
    </row>
    <row r="74" spans="1:16" ht="30" customHeight="1" thickBot="1" x14ac:dyDescent="0.3">
      <c r="A74" s="197" t="s">
        <v>7</v>
      </c>
      <c r="B74" s="199" t="s">
        <v>8</v>
      </c>
      <c r="C74" s="200"/>
      <c r="D74" s="194" t="s">
        <v>9</v>
      </c>
      <c r="E74" s="194" t="s">
        <v>10</v>
      </c>
      <c r="F74" s="194" t="s">
        <v>11</v>
      </c>
      <c r="G74" s="194" t="s">
        <v>51</v>
      </c>
      <c r="H74" s="199" t="s">
        <v>32</v>
      </c>
      <c r="I74" s="200"/>
      <c r="J74" s="174" t="s">
        <v>55</v>
      </c>
      <c r="K74" s="79"/>
      <c r="L74" s="79"/>
      <c r="M74" s="194" t="s">
        <v>12</v>
      </c>
      <c r="N74" s="194" t="s">
        <v>35</v>
      </c>
      <c r="O74" s="186" t="s">
        <v>142</v>
      </c>
    </row>
    <row r="75" spans="1:16" ht="26.25" customHeight="1" thickBot="1" x14ac:dyDescent="0.3">
      <c r="A75" s="198"/>
      <c r="B75" s="201"/>
      <c r="C75" s="202"/>
      <c r="D75" s="195"/>
      <c r="E75" s="195"/>
      <c r="F75" s="195"/>
      <c r="G75" s="203"/>
      <c r="H75" s="194" t="s">
        <v>33</v>
      </c>
      <c r="I75" s="194" t="s">
        <v>34</v>
      </c>
      <c r="J75" s="176"/>
      <c r="K75" s="81"/>
      <c r="L75" s="81"/>
      <c r="M75" s="205"/>
      <c r="N75" s="195"/>
      <c r="O75" s="187"/>
    </row>
    <row r="76" spans="1:16" ht="30.75" customHeight="1" thickBot="1" x14ac:dyDescent="0.3">
      <c r="A76" s="198"/>
      <c r="B76" s="79" t="s">
        <v>14</v>
      </c>
      <c r="C76" s="78" t="s">
        <v>15</v>
      </c>
      <c r="D76" s="195"/>
      <c r="E76" s="195"/>
      <c r="F76" s="195"/>
      <c r="G76" s="204"/>
      <c r="H76" s="196"/>
      <c r="I76" s="196"/>
      <c r="J76" s="176"/>
      <c r="K76" s="80" t="s">
        <v>56</v>
      </c>
      <c r="L76" s="80" t="s">
        <v>58</v>
      </c>
      <c r="M76" s="205"/>
      <c r="N76" s="196"/>
      <c r="O76" s="188"/>
    </row>
    <row r="77" spans="1:16" ht="16.5" thickBot="1" x14ac:dyDescent="0.3">
      <c r="A77" s="18"/>
      <c r="B77" s="131"/>
      <c r="C77" s="132"/>
      <c r="D77" s="131"/>
      <c r="E77" s="63"/>
      <c r="F77" s="131"/>
      <c r="G77" s="131"/>
      <c r="H77" s="131"/>
      <c r="I77" s="131"/>
      <c r="J77" s="134"/>
      <c r="K77" s="135"/>
      <c r="L77" s="135"/>
      <c r="M77" s="135"/>
      <c r="N77" s="136"/>
      <c r="O77" s="5"/>
    </row>
    <row r="78" spans="1:16" ht="22.5" customHeight="1" thickBot="1" x14ac:dyDescent="0.3">
      <c r="A78" s="37">
        <f>SUM(A77:A77)</f>
        <v>0</v>
      </c>
      <c r="B78" s="158" t="s">
        <v>16</v>
      </c>
      <c r="C78" s="159"/>
      <c r="D78" s="159"/>
      <c r="E78" s="159"/>
      <c r="F78" s="160"/>
      <c r="G78" s="37">
        <f t="shared" ref="G78:O78" si="5">SUM(G77:G77)</f>
        <v>0</v>
      </c>
      <c r="H78" s="37">
        <f t="shared" si="5"/>
        <v>0</v>
      </c>
      <c r="I78" s="37">
        <f t="shared" si="5"/>
        <v>0</v>
      </c>
      <c r="J78" s="24">
        <f t="shared" si="5"/>
        <v>0</v>
      </c>
      <c r="K78" s="24">
        <f t="shared" si="5"/>
        <v>0</v>
      </c>
      <c r="L78" s="24">
        <f t="shared" si="5"/>
        <v>0</v>
      </c>
      <c r="M78" s="24">
        <f t="shared" si="5"/>
        <v>0</v>
      </c>
      <c r="N78" s="24">
        <f t="shared" si="5"/>
        <v>0</v>
      </c>
      <c r="O78" s="24">
        <f t="shared" si="5"/>
        <v>0</v>
      </c>
    </row>
    <row r="79" spans="1:16" ht="20.25" customHeight="1" thickBot="1" x14ac:dyDescent="0.3">
      <c r="A79" s="162" t="s">
        <v>17</v>
      </c>
      <c r="B79" s="163"/>
      <c r="C79" s="163"/>
      <c r="D79" s="163"/>
      <c r="E79" s="163"/>
      <c r="F79" s="163"/>
      <c r="G79" s="164"/>
      <c r="H79" s="25"/>
      <c r="I79" s="25"/>
      <c r="J79" s="11"/>
      <c r="K79" s="11"/>
      <c r="L79" s="11"/>
      <c r="M79" s="11">
        <v>0</v>
      </c>
      <c r="N79" s="11">
        <f>-0.1*N78</f>
        <v>0</v>
      </c>
      <c r="O79" s="12">
        <f>SUM(N79:N79)</f>
        <v>0</v>
      </c>
    </row>
    <row r="80" spans="1:16" ht="15.75" thickBot="1" x14ac:dyDescent="0.3">
      <c r="A80" s="158" t="s">
        <v>20</v>
      </c>
      <c r="B80" s="159"/>
      <c r="C80" s="159"/>
      <c r="D80" s="159"/>
      <c r="E80" s="159"/>
      <c r="F80" s="159"/>
      <c r="G80" s="160"/>
      <c r="H80" s="26"/>
      <c r="I80" s="26"/>
      <c r="J80" s="11"/>
      <c r="K80" s="11"/>
      <c r="L80" s="11"/>
      <c r="M80" s="11">
        <f>SUM(M78:M79)</f>
        <v>0</v>
      </c>
      <c r="N80" s="11">
        <f>SUM(N78:N79)</f>
        <v>0</v>
      </c>
      <c r="O80" s="11">
        <f>SUM(O78:O79)</f>
        <v>0</v>
      </c>
    </row>
    <row r="81" spans="1:19" x14ac:dyDescent="0.25">
      <c r="A81" s="27"/>
      <c r="B81" s="27"/>
      <c r="C81" s="27"/>
      <c r="D81" s="27"/>
      <c r="E81" s="27"/>
      <c r="F81" s="27"/>
      <c r="G81" s="27"/>
      <c r="H81" s="17"/>
      <c r="I81" s="17"/>
      <c r="J81" s="28"/>
      <c r="K81" s="28"/>
      <c r="L81" s="28"/>
      <c r="M81" s="28"/>
      <c r="N81" s="28"/>
      <c r="O81" s="29"/>
    </row>
    <row r="82" spans="1:19" x14ac:dyDescent="0.25">
      <c r="A82" s="27"/>
      <c r="B82" s="27"/>
      <c r="C82" s="27"/>
      <c r="D82" s="27"/>
      <c r="E82" s="27"/>
      <c r="F82" s="27"/>
      <c r="G82" s="27"/>
      <c r="H82" s="17"/>
      <c r="I82" s="17"/>
      <c r="J82" s="28"/>
      <c r="K82" s="28"/>
      <c r="L82" s="28"/>
      <c r="M82" s="28"/>
      <c r="N82" s="28" t="s">
        <v>19</v>
      </c>
      <c r="O82" s="29"/>
    </row>
    <row r="83" spans="1:19" ht="30.75" customHeight="1" thickBot="1" x14ac:dyDescent="0.3">
      <c r="A83" s="27"/>
      <c r="B83" s="27"/>
      <c r="C83" s="27"/>
      <c r="D83" s="27"/>
      <c r="E83" s="27"/>
      <c r="F83" s="27"/>
      <c r="G83" s="27"/>
      <c r="H83" s="17"/>
      <c r="I83" s="17"/>
      <c r="J83" s="28"/>
      <c r="K83" s="28"/>
      <c r="L83" s="28"/>
      <c r="M83" s="28"/>
      <c r="N83" s="28"/>
      <c r="O83" s="29"/>
      <c r="S83" t="s">
        <v>106</v>
      </c>
    </row>
    <row r="84" spans="1:19" ht="24.75" customHeight="1" thickBot="1" x14ac:dyDescent="0.3">
      <c r="A84" s="197" t="s">
        <v>23</v>
      </c>
      <c r="B84" s="197"/>
      <c r="C84" s="197"/>
      <c r="D84" s="197" t="s">
        <v>107</v>
      </c>
      <c r="E84" s="197"/>
      <c r="F84" s="197" t="s">
        <v>124</v>
      </c>
      <c r="G84" s="197"/>
      <c r="H84" s="17"/>
      <c r="I84" s="17"/>
      <c r="J84" s="155" t="s">
        <v>122</v>
      </c>
      <c r="K84" s="156"/>
      <c r="L84" s="156"/>
      <c r="M84" s="156"/>
      <c r="N84" s="156"/>
      <c r="O84" s="157"/>
    </row>
    <row r="85" spans="1:19" ht="20.100000000000001" customHeight="1" thickBot="1" x14ac:dyDescent="0.3">
      <c r="A85" s="227" t="s">
        <v>48</v>
      </c>
      <c r="B85" s="227"/>
      <c r="C85" s="227"/>
      <c r="D85" s="209">
        <v>8000000</v>
      </c>
      <c r="E85" s="210"/>
      <c r="F85" s="211">
        <f>O80+O70+O56+O45</f>
        <v>117520</v>
      </c>
      <c r="G85" s="211"/>
      <c r="H85" s="17"/>
      <c r="I85" s="17"/>
      <c r="J85" s="97" t="s">
        <v>94</v>
      </c>
      <c r="K85" s="98" t="s">
        <v>95</v>
      </c>
      <c r="L85" s="99" t="s">
        <v>96</v>
      </c>
      <c r="M85" s="99" t="s">
        <v>108</v>
      </c>
      <c r="N85" s="100" t="s">
        <v>97</v>
      </c>
      <c r="O85" s="101" t="s">
        <v>20</v>
      </c>
    </row>
    <row r="86" spans="1:19" ht="20.100000000000001" customHeight="1" thickBot="1" x14ac:dyDescent="0.3">
      <c r="A86" s="227" t="s">
        <v>24</v>
      </c>
      <c r="B86" s="227"/>
      <c r="C86" s="227"/>
      <c r="D86" s="212"/>
      <c r="E86" s="212"/>
      <c r="F86" s="211">
        <v>0</v>
      </c>
      <c r="G86" s="189"/>
      <c r="H86" s="17"/>
      <c r="I86" s="17"/>
      <c r="J86" s="102" t="s">
        <v>57</v>
      </c>
      <c r="K86" s="103">
        <f>L43</f>
        <v>19000</v>
      </c>
      <c r="L86" s="103">
        <f>L78</f>
        <v>0</v>
      </c>
      <c r="M86" s="103">
        <f>L68</f>
        <v>46200</v>
      </c>
      <c r="N86" s="104">
        <f>L54</f>
        <v>0</v>
      </c>
      <c r="O86" s="105">
        <f>SUM(K86:N86)</f>
        <v>65200</v>
      </c>
    </row>
    <row r="87" spans="1:19" ht="20.100000000000001" customHeight="1" thickBot="1" x14ac:dyDescent="0.3">
      <c r="A87" s="206" t="s">
        <v>25</v>
      </c>
      <c r="B87" s="207"/>
      <c r="C87" s="208"/>
      <c r="D87" s="221"/>
      <c r="E87" s="222"/>
      <c r="F87" s="221">
        <f>A78+A68+A54+A43</f>
        <v>4</v>
      </c>
      <c r="G87" s="222"/>
      <c r="H87" s="17"/>
      <c r="I87" s="17"/>
      <c r="J87" s="106" t="s">
        <v>98</v>
      </c>
      <c r="K87" s="107">
        <f>K43</f>
        <v>8500</v>
      </c>
      <c r="L87" s="103">
        <f>K78</f>
        <v>0</v>
      </c>
      <c r="M87" s="107">
        <f>K68</f>
        <v>19200</v>
      </c>
      <c r="N87" s="108">
        <f>K54</f>
        <v>0</v>
      </c>
      <c r="O87" s="109">
        <f t="shared" ref="O87:O89" si="6">SUM(K87:N87)</f>
        <v>27700</v>
      </c>
    </row>
    <row r="88" spans="1:19" ht="20.100000000000001" customHeight="1" thickBot="1" x14ac:dyDescent="0.3">
      <c r="A88" s="227" t="s">
        <v>26</v>
      </c>
      <c r="B88" s="227"/>
      <c r="C88" s="227"/>
      <c r="D88" s="216"/>
      <c r="E88" s="216"/>
      <c r="F88" s="212">
        <f>H78+I78+H68+I68+H54+I54+H43+I43</f>
        <v>16</v>
      </c>
      <c r="G88" s="212"/>
      <c r="H88" s="17"/>
      <c r="I88" s="17"/>
      <c r="J88" s="110" t="s">
        <v>99</v>
      </c>
      <c r="K88" s="111">
        <f>O45</f>
        <v>108160</v>
      </c>
      <c r="L88" s="111">
        <f>O80</f>
        <v>0</v>
      </c>
      <c r="M88" s="111">
        <f>O70</f>
        <v>9360</v>
      </c>
      <c r="N88" s="112">
        <f>O56</f>
        <v>0</v>
      </c>
      <c r="O88" s="113">
        <f>SUM(K88:N88)</f>
        <v>117520</v>
      </c>
    </row>
    <row r="89" spans="1:19" ht="20.100000000000001" customHeight="1" thickBot="1" x14ac:dyDescent="0.3">
      <c r="A89" s="227" t="s">
        <v>37</v>
      </c>
      <c r="B89" s="227"/>
      <c r="C89" s="227"/>
      <c r="D89" s="216"/>
      <c r="E89" s="216"/>
      <c r="F89" s="216">
        <f>G78+G68+G54+G43</f>
        <v>32</v>
      </c>
      <c r="G89" s="216"/>
      <c r="H89" s="17"/>
      <c r="I89" s="17"/>
      <c r="J89" s="114" t="s">
        <v>20</v>
      </c>
      <c r="K89" s="115">
        <f>SUM(K86:K88)</f>
        <v>135660</v>
      </c>
      <c r="L89" s="115">
        <f t="shared" ref="L89:N89" si="7">SUM(L86:L88)</f>
        <v>0</v>
      </c>
      <c r="M89" s="115">
        <f t="shared" si="7"/>
        <v>74760</v>
      </c>
      <c r="N89" s="116">
        <f t="shared" si="7"/>
        <v>0</v>
      </c>
      <c r="O89" s="117">
        <f t="shared" si="6"/>
        <v>210420</v>
      </c>
    </row>
    <row r="90" spans="1:19" ht="20.100000000000001" customHeight="1" thickBot="1" x14ac:dyDescent="0.3">
      <c r="A90" s="229" t="s">
        <v>27</v>
      </c>
      <c r="B90" s="229"/>
      <c r="C90" s="229"/>
      <c r="D90" s="220"/>
      <c r="E90" s="220"/>
      <c r="F90" s="220">
        <f>M80+M70+M56+M45</f>
        <v>88000</v>
      </c>
      <c r="G90" s="220"/>
      <c r="H90" s="30" t="s">
        <v>19</v>
      </c>
      <c r="I90" s="17"/>
    </row>
    <row r="91" spans="1:19" ht="20.100000000000001" customHeight="1" thickBot="1" x14ac:dyDescent="0.3">
      <c r="A91" s="229" t="s">
        <v>28</v>
      </c>
      <c r="B91" s="229"/>
      <c r="C91" s="229"/>
      <c r="D91" s="220"/>
      <c r="E91" s="220"/>
      <c r="F91" s="220">
        <f>N78+N68+N54+N43</f>
        <v>32800</v>
      </c>
      <c r="G91" s="220"/>
      <c r="H91" s="17"/>
      <c r="I91" s="17"/>
      <c r="J91" s="152" t="s">
        <v>123</v>
      </c>
      <c r="K91" s="153"/>
      <c r="L91" s="153"/>
      <c r="M91" s="153"/>
      <c r="N91" s="153"/>
      <c r="O91" s="154"/>
    </row>
    <row r="92" spans="1:19" ht="36.75" customHeight="1" thickBot="1" x14ac:dyDescent="0.3">
      <c r="A92" s="229" t="s">
        <v>29</v>
      </c>
      <c r="B92" s="229"/>
      <c r="C92" s="229"/>
      <c r="D92" s="220"/>
      <c r="E92" s="220"/>
      <c r="F92" s="220">
        <f>N79+N69+N55+N44</f>
        <v>-3280</v>
      </c>
      <c r="G92" s="220"/>
      <c r="H92" s="30" t="s">
        <v>19</v>
      </c>
      <c r="I92" s="17"/>
      <c r="J92" s="97" t="s">
        <v>94</v>
      </c>
      <c r="K92" s="98" t="s">
        <v>95</v>
      </c>
      <c r="L92" s="99" t="s">
        <v>96</v>
      </c>
      <c r="M92" s="99" t="s">
        <v>108</v>
      </c>
      <c r="N92" s="100" t="s">
        <v>97</v>
      </c>
      <c r="O92" s="101" t="s">
        <v>143</v>
      </c>
    </row>
    <row r="93" spans="1:19" ht="19.5" customHeight="1" thickBot="1" x14ac:dyDescent="0.3">
      <c r="A93" s="228" t="s">
        <v>54</v>
      </c>
      <c r="B93" s="228"/>
      <c r="C93" s="228"/>
      <c r="D93" s="226">
        <f>+D90+D91+D92</f>
        <v>0</v>
      </c>
      <c r="E93" s="226"/>
      <c r="F93" s="226">
        <f>F90+F91+F92</f>
        <v>117520</v>
      </c>
      <c r="G93" s="226"/>
      <c r="H93" s="30" t="s">
        <v>19</v>
      </c>
      <c r="I93" s="30" t="s">
        <v>19</v>
      </c>
      <c r="J93" s="118" t="s">
        <v>24</v>
      </c>
      <c r="K93" s="119">
        <v>0</v>
      </c>
      <c r="L93" s="120">
        <v>0</v>
      </c>
      <c r="M93" s="120">
        <v>0</v>
      </c>
      <c r="N93" s="121">
        <v>0</v>
      </c>
      <c r="O93" s="122">
        <f t="shared" ref="O93:O98" si="8">SUM(K93:N93)</f>
        <v>0</v>
      </c>
    </row>
    <row r="94" spans="1:19" x14ac:dyDescent="0.25">
      <c r="A94" s="1"/>
      <c r="B94" s="1"/>
      <c r="C94" s="1"/>
      <c r="D94" s="1"/>
      <c r="E94" s="1"/>
      <c r="F94" s="1"/>
      <c r="G94" s="1"/>
      <c r="H94" s="1"/>
      <c r="I94" s="1"/>
      <c r="J94" s="123" t="s">
        <v>100</v>
      </c>
      <c r="K94" s="124">
        <f>A43</f>
        <v>2</v>
      </c>
      <c r="L94" s="120">
        <f>A78</f>
        <v>0</v>
      </c>
      <c r="M94" s="125">
        <f>A68</f>
        <v>2</v>
      </c>
      <c r="N94" s="126">
        <f>A54</f>
        <v>0</v>
      </c>
      <c r="O94" s="122">
        <f t="shared" si="8"/>
        <v>4</v>
      </c>
    </row>
    <row r="95" spans="1:19" ht="29.25" x14ac:dyDescent="0.25">
      <c r="A95" s="1"/>
      <c r="B95" s="1"/>
      <c r="C95" s="1"/>
      <c r="D95" s="1"/>
      <c r="E95" s="1"/>
      <c r="F95" s="32" t="s">
        <v>19</v>
      </c>
      <c r="G95" s="1"/>
      <c r="H95" s="1"/>
      <c r="I95" s="1"/>
      <c r="J95" s="110" t="s">
        <v>101</v>
      </c>
      <c r="K95" s="124">
        <f>H43+I43</f>
        <v>16</v>
      </c>
      <c r="L95" s="120">
        <f>H78+I78</f>
        <v>0</v>
      </c>
      <c r="M95" s="125">
        <f>H68+I68</f>
        <v>0</v>
      </c>
      <c r="N95" s="126">
        <f>H54+I54</f>
        <v>0</v>
      </c>
      <c r="O95" s="122">
        <f t="shared" si="8"/>
        <v>16</v>
      </c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1"/>
      <c r="J96" s="110" t="s">
        <v>102</v>
      </c>
      <c r="K96" s="124">
        <f>G43</f>
        <v>16</v>
      </c>
      <c r="L96" s="120">
        <f>G78</f>
        <v>0</v>
      </c>
      <c r="M96" s="125">
        <f>G68</f>
        <v>16</v>
      </c>
      <c r="N96" s="126">
        <f>G54</f>
        <v>0</v>
      </c>
      <c r="O96" s="122">
        <f t="shared" si="8"/>
        <v>32</v>
      </c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10" t="s">
        <v>103</v>
      </c>
      <c r="K97" s="127">
        <f>M43</f>
        <v>88000</v>
      </c>
      <c r="L97" s="120">
        <f>M80</f>
        <v>0</v>
      </c>
      <c r="M97" s="125">
        <f>M68</f>
        <v>0</v>
      </c>
      <c r="N97" s="108">
        <f>M56</f>
        <v>0</v>
      </c>
      <c r="O97" s="122">
        <f t="shared" si="8"/>
        <v>88000</v>
      </c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10" t="s">
        <v>104</v>
      </c>
      <c r="K98" s="128">
        <f>N45</f>
        <v>20160</v>
      </c>
      <c r="L98" s="111">
        <f>N80</f>
        <v>0</v>
      </c>
      <c r="M98" s="111">
        <f>N70</f>
        <v>9360</v>
      </c>
      <c r="N98" s="112">
        <f>O56</f>
        <v>0</v>
      </c>
      <c r="O98" s="122">
        <f t="shared" si="8"/>
        <v>29520</v>
      </c>
    </row>
    <row r="99" spans="1:15" ht="15.75" thickBot="1" x14ac:dyDescent="0.3">
      <c r="A99" s="1"/>
      <c r="B99" s="1"/>
      <c r="C99" s="1"/>
      <c r="D99" s="1"/>
      <c r="E99" s="1"/>
      <c r="F99" s="1"/>
      <c r="G99" s="1"/>
      <c r="H99" s="1"/>
      <c r="I99" s="1"/>
      <c r="J99" s="114" t="s">
        <v>20</v>
      </c>
      <c r="K99" s="129">
        <f>K97+K98</f>
        <v>108160</v>
      </c>
      <c r="L99" s="115">
        <f>L97+L98</f>
        <v>0</v>
      </c>
      <c r="M99" s="115">
        <f t="shared" ref="M99:O99" si="9">M97+M98</f>
        <v>9360</v>
      </c>
      <c r="N99" s="115">
        <f t="shared" si="9"/>
        <v>0</v>
      </c>
      <c r="O99" s="115">
        <f t="shared" si="9"/>
        <v>117520</v>
      </c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>
        <f>A78+A68+A54+A43</f>
        <v>4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</sheetData>
  <mergeCells count="112">
    <mergeCell ref="J84:O84"/>
    <mergeCell ref="J91:O91"/>
    <mergeCell ref="A93:C93"/>
    <mergeCell ref="D93:E93"/>
    <mergeCell ref="F93:G93"/>
    <mergeCell ref="A91:C91"/>
    <mergeCell ref="D91:E91"/>
    <mergeCell ref="F91:G91"/>
    <mergeCell ref="A92:C92"/>
    <mergeCell ref="D92:E92"/>
    <mergeCell ref="F92:G92"/>
    <mergeCell ref="A89:C89"/>
    <mergeCell ref="D89:E89"/>
    <mergeCell ref="F89:G89"/>
    <mergeCell ref="A90:C90"/>
    <mergeCell ref="D90:E90"/>
    <mergeCell ref="F90:G90"/>
    <mergeCell ref="A87:C87"/>
    <mergeCell ref="D87:E87"/>
    <mergeCell ref="F87:G87"/>
    <mergeCell ref="A88:C88"/>
    <mergeCell ref="D88:E88"/>
    <mergeCell ref="F88:G88"/>
    <mergeCell ref="A85:C85"/>
    <mergeCell ref="D85:E85"/>
    <mergeCell ref="F85:G85"/>
    <mergeCell ref="A86:C86"/>
    <mergeCell ref="D86:E86"/>
    <mergeCell ref="F86:G86"/>
    <mergeCell ref="A79:G79"/>
    <mergeCell ref="A80:G80"/>
    <mergeCell ref="A84:C84"/>
    <mergeCell ref="D84:E84"/>
    <mergeCell ref="F84:G84"/>
    <mergeCell ref="N74:N76"/>
    <mergeCell ref="O74:O76"/>
    <mergeCell ref="H75:H76"/>
    <mergeCell ref="I75:I76"/>
    <mergeCell ref="B78:F78"/>
    <mergeCell ref="A70:G70"/>
    <mergeCell ref="A73:M73"/>
    <mergeCell ref="A74:A76"/>
    <mergeCell ref="B74:C75"/>
    <mergeCell ref="D74:D76"/>
    <mergeCell ref="E74:E76"/>
    <mergeCell ref="F74:F76"/>
    <mergeCell ref="G74:G76"/>
    <mergeCell ref="H74:I74"/>
    <mergeCell ref="J74:J76"/>
    <mergeCell ref="M74:M76"/>
    <mergeCell ref="O61:O63"/>
    <mergeCell ref="H62:H63"/>
    <mergeCell ref="I62:I63"/>
    <mergeCell ref="B68:F68"/>
    <mergeCell ref="A69:G69"/>
    <mergeCell ref="G61:G63"/>
    <mergeCell ref="H61:I61"/>
    <mergeCell ref="J61:J63"/>
    <mergeCell ref="M61:M63"/>
    <mergeCell ref="N61:N63"/>
    <mergeCell ref="A61:A63"/>
    <mergeCell ref="B61:C62"/>
    <mergeCell ref="D61:D63"/>
    <mergeCell ref="E61:E63"/>
    <mergeCell ref="F61:F63"/>
    <mergeCell ref="A60:M60"/>
    <mergeCell ref="M33:M35"/>
    <mergeCell ref="N33:N35"/>
    <mergeCell ref="O33:O35"/>
    <mergeCell ref="A48:M48"/>
    <mergeCell ref="A49:A51"/>
    <mergeCell ref="B49:C50"/>
    <mergeCell ref="D49:D51"/>
    <mergeCell ref="E49:E51"/>
    <mergeCell ref="F49:F51"/>
    <mergeCell ref="G49:G51"/>
    <mergeCell ref="H49:I49"/>
    <mergeCell ref="J49:J51"/>
    <mergeCell ref="M49:M51"/>
    <mergeCell ref="N49:N51"/>
    <mergeCell ref="O49:O51"/>
    <mergeCell ref="H50:H51"/>
    <mergeCell ref="E33:E35"/>
    <mergeCell ref="F33:F35"/>
    <mergeCell ref="G33:G35"/>
    <mergeCell ref="B54:F54"/>
    <mergeCell ref="A55:G55"/>
    <mergeCell ref="A56:G56"/>
    <mergeCell ref="B43:F43"/>
    <mergeCell ref="A20:O20"/>
    <mergeCell ref="A23:O23"/>
    <mergeCell ref="A25:O25"/>
    <mergeCell ref="A1:O1"/>
    <mergeCell ref="A3:O3"/>
    <mergeCell ref="A4:O4"/>
    <mergeCell ref="A6:O6"/>
    <mergeCell ref="A8:N9"/>
    <mergeCell ref="I50:I51"/>
    <mergeCell ref="A11:N11"/>
    <mergeCell ref="A13:N13"/>
    <mergeCell ref="A14:C14"/>
    <mergeCell ref="A17:O17"/>
    <mergeCell ref="A18:F18"/>
    <mergeCell ref="A44:G44"/>
    <mergeCell ref="A45:G45"/>
    <mergeCell ref="A30:O30"/>
    <mergeCell ref="A32:O32"/>
    <mergeCell ref="A33:A35"/>
    <mergeCell ref="B33:C34"/>
    <mergeCell ref="D33:D35"/>
    <mergeCell ref="H33:I33"/>
    <mergeCell ref="J33:J35"/>
  </mergeCells>
  <phoneticPr fontId="16" type="noConversion"/>
  <conditionalFormatting sqref="K86:N8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{007069B7-D67D-4E48-B99C-E2D4FF880F61}</x14:id>
        </ext>
      </extLst>
    </cfRule>
  </conditionalFormatting>
  <conditionalFormatting sqref="K93:N9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{25A3D4DC-C75B-4DFF-BB39-0383493B4039}</x14:id>
        </ext>
      </extLst>
    </cfRule>
  </conditionalFormatting>
  <conditionalFormatting sqref="K99:O9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2" orientation="landscape" r:id="rId1"/>
  <rowBreaks count="2" manualBreakCount="2">
    <brk id="47" max="14" man="1"/>
    <brk id="72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7069B7-D67D-4E48-B99C-E2D4FF880F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K86:N88</xm:sqref>
        </x14:conditionalFormatting>
        <x14:conditionalFormatting xmlns:xm="http://schemas.microsoft.com/office/excel/2006/main">
          <x14:cfRule type="dataBar" id="{25A3D4DC-C75B-4DFF-BB39-0383493B40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K93:N98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4"/>
  <sheetViews>
    <sheetView view="pageBreakPreview" topLeftCell="A78" zoomScale="60" zoomScaleNormal="80" workbookViewId="0">
      <selection activeCell="B89" sqref="B89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17" customWidth="1"/>
    <col min="11" max="12" width="15.5703125" customWidth="1"/>
    <col min="13" max="13" width="14.7109375" customWidth="1"/>
    <col min="14" max="14" width="17.7109375" customWidth="1"/>
    <col min="15" max="15" width="13.140625" customWidth="1"/>
  </cols>
  <sheetData>
    <row r="1" spans="1:15" ht="18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83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 ht="15.75" customHeight="1" x14ac:dyDescent="0.25">
      <c r="A4" s="183" t="s">
        <v>144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79" t="s">
        <v>45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80" t="s">
        <v>46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35"/>
    </row>
    <row r="9" spans="1:15" ht="18" customHeight="1" x14ac:dyDescent="0.25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84" t="s">
        <v>119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81" t="s">
        <v>43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4"/>
    </row>
    <row r="14" spans="1:15" ht="15.75" customHeight="1" x14ac:dyDescent="0.25">
      <c r="A14" s="182" t="s">
        <v>44</v>
      </c>
      <c r="B14" s="182"/>
      <c r="C14" s="18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65" t="s">
        <v>41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1:15" x14ac:dyDescent="0.25">
      <c r="A18" s="165" t="s">
        <v>40</v>
      </c>
      <c r="B18" s="165"/>
      <c r="C18" s="165"/>
      <c r="D18" s="165"/>
      <c r="E18" s="165"/>
      <c r="F18" s="165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65" t="s">
        <v>50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65" t="s">
        <v>42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65" t="s">
        <v>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67" t="s">
        <v>6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</row>
    <row r="33" spans="1:16" ht="27" customHeight="1" thickBot="1" x14ac:dyDescent="0.3">
      <c r="A33" s="168" t="s">
        <v>7</v>
      </c>
      <c r="B33" s="170" t="s">
        <v>8</v>
      </c>
      <c r="C33" s="171"/>
      <c r="D33" s="174" t="s">
        <v>9</v>
      </c>
      <c r="E33" s="174" t="s">
        <v>10</v>
      </c>
      <c r="F33" s="174" t="s">
        <v>11</v>
      </c>
      <c r="G33" s="174" t="s">
        <v>36</v>
      </c>
      <c r="H33" s="170" t="s">
        <v>32</v>
      </c>
      <c r="I33" s="171"/>
      <c r="J33" s="174" t="s">
        <v>55</v>
      </c>
      <c r="K33" s="72"/>
      <c r="L33" s="72"/>
      <c r="M33" s="174" t="s">
        <v>12</v>
      </c>
      <c r="N33" s="174" t="s">
        <v>35</v>
      </c>
      <c r="O33" s="186" t="s">
        <v>142</v>
      </c>
    </row>
    <row r="34" spans="1:16" ht="0.75" customHeight="1" thickBot="1" x14ac:dyDescent="0.3">
      <c r="A34" s="169"/>
      <c r="B34" s="172"/>
      <c r="C34" s="173"/>
      <c r="D34" s="175"/>
      <c r="E34" s="175"/>
      <c r="F34" s="175"/>
      <c r="G34" s="192"/>
      <c r="H34" s="74" t="s">
        <v>13</v>
      </c>
      <c r="I34" s="75"/>
      <c r="J34" s="176"/>
      <c r="K34" s="76"/>
      <c r="L34" s="76"/>
      <c r="M34" s="176"/>
      <c r="N34" s="175"/>
      <c r="O34" s="187"/>
    </row>
    <row r="35" spans="1:16" ht="26.25" customHeight="1" thickBot="1" x14ac:dyDescent="0.3">
      <c r="A35" s="169"/>
      <c r="B35" s="72" t="s">
        <v>14</v>
      </c>
      <c r="C35" s="71" t="s">
        <v>15</v>
      </c>
      <c r="D35" s="175"/>
      <c r="E35" s="175"/>
      <c r="F35" s="175"/>
      <c r="G35" s="193"/>
      <c r="H35" s="77" t="s">
        <v>33</v>
      </c>
      <c r="I35" s="73" t="s">
        <v>34</v>
      </c>
      <c r="J35" s="176"/>
      <c r="K35" s="73" t="s">
        <v>56</v>
      </c>
      <c r="L35" s="73" t="s">
        <v>57</v>
      </c>
      <c r="M35" s="176"/>
      <c r="N35" s="185"/>
      <c r="O35" s="188"/>
    </row>
    <row r="36" spans="1:16" ht="57.75" hidden="1" thickBot="1" x14ac:dyDescent="0.3">
      <c r="A36" s="18">
        <v>0</v>
      </c>
      <c r="B36" s="56" t="s">
        <v>72</v>
      </c>
      <c r="C36" s="56" t="s">
        <v>53</v>
      </c>
      <c r="D36" s="56" t="s">
        <v>31</v>
      </c>
      <c r="E36" s="63" t="s">
        <v>73</v>
      </c>
      <c r="F36" s="56" t="s">
        <v>74</v>
      </c>
      <c r="G36" s="58"/>
      <c r="H36" s="58"/>
      <c r="I36" s="58"/>
      <c r="J36" s="62"/>
      <c r="K36" s="62"/>
      <c r="L36" s="62"/>
      <c r="M36" s="62"/>
      <c r="N36" s="62"/>
      <c r="O36" s="62">
        <f>SUM(M36:N36)</f>
        <v>0</v>
      </c>
    </row>
    <row r="37" spans="1:16" ht="43.5" thickBot="1" x14ac:dyDescent="0.3">
      <c r="A37" s="18">
        <v>1</v>
      </c>
      <c r="B37" s="56" t="s">
        <v>130</v>
      </c>
      <c r="C37" s="56" t="s">
        <v>133</v>
      </c>
      <c r="D37" s="56" t="s">
        <v>31</v>
      </c>
      <c r="E37" s="63" t="s">
        <v>115</v>
      </c>
      <c r="F37" s="56" t="s">
        <v>77</v>
      </c>
      <c r="G37" s="58">
        <v>8</v>
      </c>
      <c r="H37" s="58">
        <v>8</v>
      </c>
      <c r="I37" s="58">
        <v>0</v>
      </c>
      <c r="J37" s="68">
        <v>34200</v>
      </c>
      <c r="K37" s="68">
        <v>3000</v>
      </c>
      <c r="L37" s="68">
        <v>6500</v>
      </c>
      <c r="M37" s="62">
        <v>23000</v>
      </c>
      <c r="N37" s="62">
        <v>11200</v>
      </c>
      <c r="O37" s="62">
        <f>SUM(M37:N37)</f>
        <v>34200</v>
      </c>
      <c r="P37" s="93"/>
    </row>
    <row r="38" spans="1:16" ht="43.5" thickBot="1" x14ac:dyDescent="0.3">
      <c r="A38" s="18">
        <v>1</v>
      </c>
      <c r="B38" s="56" t="s">
        <v>82</v>
      </c>
      <c r="C38" s="56" t="s">
        <v>134</v>
      </c>
      <c r="D38" s="56" t="s">
        <v>31</v>
      </c>
      <c r="E38" s="63" t="s">
        <v>115</v>
      </c>
      <c r="F38" s="56" t="s">
        <v>81</v>
      </c>
      <c r="G38" s="58">
        <v>8</v>
      </c>
      <c r="H38" s="58">
        <v>8</v>
      </c>
      <c r="I38" s="58">
        <v>0</v>
      </c>
      <c r="J38" s="68">
        <v>80200</v>
      </c>
      <c r="K38" s="68">
        <v>5500</v>
      </c>
      <c r="L38" s="68">
        <v>12500</v>
      </c>
      <c r="M38" s="62">
        <v>69000</v>
      </c>
      <c r="N38" s="62">
        <v>11200</v>
      </c>
      <c r="O38" s="62">
        <f>SUM(M38:N38)</f>
        <v>80200</v>
      </c>
    </row>
    <row r="39" spans="1:16" ht="15.75" customHeight="1" thickBot="1" x14ac:dyDescent="0.3">
      <c r="A39" s="19">
        <f>SUM(A36:A38)</f>
        <v>2</v>
      </c>
      <c r="B39" s="230" t="s">
        <v>16</v>
      </c>
      <c r="C39" s="231"/>
      <c r="D39" s="231"/>
      <c r="E39" s="231"/>
      <c r="F39" s="232"/>
      <c r="G39" s="7">
        <f t="shared" ref="G39:O39" si="0">SUM(G36:G38)</f>
        <v>16</v>
      </c>
      <c r="H39" s="7">
        <f t="shared" si="0"/>
        <v>16</v>
      </c>
      <c r="I39" s="7">
        <f t="shared" si="0"/>
        <v>0</v>
      </c>
      <c r="J39" s="61">
        <f t="shared" si="0"/>
        <v>114400</v>
      </c>
      <c r="K39" s="61">
        <f t="shared" si="0"/>
        <v>8500</v>
      </c>
      <c r="L39" s="61">
        <f t="shared" si="0"/>
        <v>19000</v>
      </c>
      <c r="M39" s="22">
        <f t="shared" si="0"/>
        <v>92000</v>
      </c>
      <c r="N39" s="22">
        <f t="shared" si="0"/>
        <v>22400</v>
      </c>
      <c r="O39" s="22">
        <f t="shared" si="0"/>
        <v>114400</v>
      </c>
      <c r="P39" s="69" t="s">
        <v>19</v>
      </c>
    </row>
    <row r="40" spans="1:16" ht="15.75" customHeight="1" thickBot="1" x14ac:dyDescent="0.3">
      <c r="A40" s="190" t="s">
        <v>17</v>
      </c>
      <c r="B40" s="191"/>
      <c r="C40" s="191"/>
      <c r="D40" s="191"/>
      <c r="E40" s="191"/>
      <c r="F40" s="191"/>
      <c r="G40" s="191"/>
      <c r="H40" s="64"/>
      <c r="I40" s="64"/>
      <c r="J40" s="65"/>
      <c r="K40" s="65"/>
      <c r="L40" s="65"/>
      <c r="M40" s="22">
        <v>0</v>
      </c>
      <c r="N40" s="22">
        <f>N39*-0.1</f>
        <v>-2240</v>
      </c>
      <c r="O40" s="22">
        <f>N40</f>
        <v>-2240</v>
      </c>
    </row>
    <row r="41" spans="1:16" ht="15.75" customHeight="1" thickBot="1" x14ac:dyDescent="0.3">
      <c r="A41" s="189" t="s">
        <v>18</v>
      </c>
      <c r="B41" s="189"/>
      <c r="C41" s="189"/>
      <c r="D41" s="189"/>
      <c r="E41" s="189"/>
      <c r="F41" s="189"/>
      <c r="G41" s="189"/>
      <c r="H41" s="66"/>
      <c r="I41" s="66"/>
      <c r="J41" s="67"/>
      <c r="K41" s="67"/>
      <c r="L41" s="67"/>
      <c r="M41" s="22">
        <f>SUM(M39:M40)</f>
        <v>92000</v>
      </c>
      <c r="N41" s="22">
        <f>SUM(N39:N40)</f>
        <v>20160</v>
      </c>
      <c r="O41" s="22">
        <f>O40+O39</f>
        <v>112160</v>
      </c>
    </row>
    <row r="42" spans="1:16" x14ac:dyDescent="0.25">
      <c r="A42" s="40"/>
      <c r="B42" s="40"/>
      <c r="C42" s="40"/>
      <c r="D42" s="40"/>
      <c r="E42" s="40"/>
      <c r="F42" s="40"/>
      <c r="G42" s="40"/>
      <c r="H42" s="41"/>
      <c r="I42" s="41"/>
      <c r="J42" s="42"/>
      <c r="K42" s="42"/>
      <c r="L42" s="42"/>
      <c r="M42" s="42"/>
      <c r="N42" s="42"/>
      <c r="O42" s="43"/>
    </row>
    <row r="43" spans="1:16" x14ac:dyDescent="0.25">
      <c r="A43" s="40"/>
      <c r="B43" s="40"/>
      <c r="C43" s="40"/>
      <c r="D43" s="40"/>
      <c r="E43" s="40"/>
      <c r="F43" s="40"/>
      <c r="G43" s="40"/>
      <c r="H43" s="41"/>
      <c r="I43" s="41"/>
      <c r="J43" s="42"/>
      <c r="K43" s="42"/>
      <c r="L43" s="42"/>
      <c r="M43" s="42"/>
      <c r="N43" s="42"/>
      <c r="O43" s="43"/>
    </row>
    <row r="44" spans="1:16" ht="15.75" thickBot="1" x14ac:dyDescent="0.3">
      <c r="A44" s="161" t="s">
        <v>21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44"/>
      <c r="O44" s="44"/>
    </row>
    <row r="45" spans="1:16" ht="24.75" customHeight="1" thickBot="1" x14ac:dyDescent="0.3">
      <c r="A45" s="168" t="s">
        <v>7</v>
      </c>
      <c r="B45" s="170" t="s">
        <v>8</v>
      </c>
      <c r="C45" s="171"/>
      <c r="D45" s="174" t="s">
        <v>9</v>
      </c>
      <c r="E45" s="174" t="s">
        <v>10</v>
      </c>
      <c r="F45" s="174" t="s">
        <v>11</v>
      </c>
      <c r="G45" s="174" t="s">
        <v>36</v>
      </c>
      <c r="H45" s="168" t="s">
        <v>32</v>
      </c>
      <c r="I45" s="168"/>
      <c r="J45" s="174" t="s">
        <v>55</v>
      </c>
      <c r="K45" s="72"/>
      <c r="L45" s="72"/>
      <c r="M45" s="174" t="s">
        <v>12</v>
      </c>
      <c r="N45" s="174" t="s">
        <v>35</v>
      </c>
      <c r="O45" s="186" t="s">
        <v>142</v>
      </c>
    </row>
    <row r="46" spans="1:16" ht="3.75" customHeight="1" thickBot="1" x14ac:dyDescent="0.3">
      <c r="A46" s="169"/>
      <c r="B46" s="172"/>
      <c r="C46" s="173"/>
      <c r="D46" s="175"/>
      <c r="E46" s="175"/>
      <c r="F46" s="175"/>
      <c r="G46" s="176"/>
      <c r="H46" s="175" t="s">
        <v>33</v>
      </c>
      <c r="I46" s="175" t="s">
        <v>34</v>
      </c>
      <c r="J46" s="176"/>
      <c r="K46" s="76"/>
      <c r="L46" s="76"/>
      <c r="M46" s="176"/>
      <c r="N46" s="175"/>
      <c r="O46" s="187"/>
    </row>
    <row r="47" spans="1:16" ht="27.75" customHeight="1" thickBot="1" x14ac:dyDescent="0.3">
      <c r="A47" s="169"/>
      <c r="B47" s="72" t="s">
        <v>14</v>
      </c>
      <c r="C47" s="71" t="s">
        <v>15</v>
      </c>
      <c r="D47" s="175"/>
      <c r="E47" s="175"/>
      <c r="F47" s="175"/>
      <c r="G47" s="177"/>
      <c r="H47" s="185"/>
      <c r="I47" s="185"/>
      <c r="J47" s="176"/>
      <c r="K47" s="73" t="s">
        <v>56</v>
      </c>
      <c r="L47" s="73" t="s">
        <v>57</v>
      </c>
      <c r="M47" s="176"/>
      <c r="N47" s="185"/>
      <c r="O47" s="188"/>
    </row>
    <row r="48" spans="1:16" ht="153" hidden="1" customHeight="1" thickBot="1" x14ac:dyDescent="0.3">
      <c r="A48" s="18"/>
      <c r="B48" s="56"/>
      <c r="C48" s="56" t="s">
        <v>91</v>
      </c>
      <c r="D48" s="56" t="s">
        <v>22</v>
      </c>
      <c r="E48" s="57" t="s">
        <v>92</v>
      </c>
      <c r="F48" s="56"/>
      <c r="G48" s="58"/>
      <c r="H48" s="58"/>
      <c r="I48" s="58"/>
      <c r="J48" s="59">
        <v>600000</v>
      </c>
      <c r="K48" s="60"/>
      <c r="L48" s="60"/>
      <c r="M48" s="60">
        <v>0</v>
      </c>
      <c r="N48" s="59"/>
      <c r="O48" s="59">
        <f>+M48+N48</f>
        <v>0</v>
      </c>
    </row>
    <row r="49" spans="1:16" ht="18" customHeight="1" thickBot="1" x14ac:dyDescent="0.3">
      <c r="A49" s="18"/>
      <c r="B49" s="130"/>
      <c r="C49" s="56"/>
      <c r="D49" s="56"/>
      <c r="E49" s="63"/>
      <c r="F49" s="56"/>
      <c r="G49" s="144"/>
      <c r="H49" s="20"/>
      <c r="I49" s="145"/>
      <c r="J49" s="5"/>
      <c r="K49" s="5"/>
      <c r="L49" s="5"/>
      <c r="M49" s="5"/>
      <c r="N49" s="5"/>
      <c r="O49" s="59"/>
    </row>
    <row r="50" spans="1:16" ht="112.5" hidden="1" customHeight="1" thickBot="1" x14ac:dyDescent="0.3">
      <c r="A50" s="18"/>
      <c r="B50" s="138"/>
      <c r="C50" s="56"/>
      <c r="D50" s="56"/>
      <c r="E50" s="63"/>
      <c r="F50" s="56"/>
      <c r="G50" s="139"/>
      <c r="H50" s="139"/>
      <c r="I50" s="139"/>
      <c r="J50" s="140"/>
      <c r="K50" s="143"/>
      <c r="L50" s="142"/>
      <c r="M50" s="140"/>
      <c r="N50" s="142"/>
      <c r="O50" s="59"/>
    </row>
    <row r="51" spans="1:16" ht="15.75" thickBot="1" x14ac:dyDescent="0.3">
      <c r="A51" s="19">
        <f>SUM(A48:A50)</f>
        <v>0</v>
      </c>
      <c r="B51" s="158" t="s">
        <v>16</v>
      </c>
      <c r="C51" s="159"/>
      <c r="D51" s="159"/>
      <c r="E51" s="159"/>
      <c r="F51" s="160"/>
      <c r="G51" s="7">
        <f>SUM(G48:G50)</f>
        <v>0</v>
      </c>
      <c r="H51" s="7">
        <f>SUM(H48:H50)</f>
        <v>0</v>
      </c>
      <c r="I51" s="7">
        <f>SUM(I48:I50)</f>
        <v>0</v>
      </c>
      <c r="J51" s="61">
        <f>SUM(J48:J50)</f>
        <v>600000</v>
      </c>
      <c r="K51" s="61">
        <f>SUM(K49:K50)</f>
        <v>0</v>
      </c>
      <c r="L51" s="61">
        <f>SUM(L49:L50)</f>
        <v>0</v>
      </c>
      <c r="M51" s="15">
        <f>SUM(M48:M50)</f>
        <v>0</v>
      </c>
      <c r="N51" s="15">
        <f>SUM(N48:N50)</f>
        <v>0</v>
      </c>
      <c r="O51" s="15">
        <f>SUM(O48:O50)</f>
        <v>0</v>
      </c>
    </row>
    <row r="52" spans="1:16" ht="15.75" thickBot="1" x14ac:dyDescent="0.3">
      <c r="A52" s="162" t="s">
        <v>17</v>
      </c>
      <c r="B52" s="163"/>
      <c r="C52" s="163"/>
      <c r="D52" s="163"/>
      <c r="E52" s="163"/>
      <c r="F52" s="163"/>
      <c r="G52" s="163"/>
      <c r="H52" s="8"/>
      <c r="I52" s="9"/>
      <c r="J52" s="10"/>
      <c r="K52" s="10"/>
      <c r="L52" s="10"/>
      <c r="M52" s="15">
        <v>0</v>
      </c>
      <c r="N52" s="15">
        <f>N51*-0.1</f>
        <v>0</v>
      </c>
      <c r="O52" s="15">
        <f>N52</f>
        <v>0</v>
      </c>
    </row>
    <row r="53" spans="1:16" ht="19.5" customHeight="1" thickBot="1" x14ac:dyDescent="0.3">
      <c r="A53" s="158" t="s">
        <v>20</v>
      </c>
      <c r="B53" s="159"/>
      <c r="C53" s="159"/>
      <c r="D53" s="159"/>
      <c r="E53" s="159"/>
      <c r="F53" s="159"/>
      <c r="G53" s="159"/>
      <c r="H53" s="13"/>
      <c r="I53" s="13"/>
      <c r="J53" s="14"/>
      <c r="K53" s="14"/>
      <c r="L53" s="14"/>
      <c r="M53" s="15">
        <f>SUM(M51:M52)</f>
        <v>0</v>
      </c>
      <c r="N53" s="15">
        <f>SUM(N51:N52)</f>
        <v>0</v>
      </c>
      <c r="O53" s="15">
        <f>O52+O51</f>
        <v>0</v>
      </c>
    </row>
    <row r="54" spans="1:16" x14ac:dyDescent="0.25">
      <c r="A54" s="45"/>
      <c r="B54" s="45"/>
      <c r="C54" s="45"/>
      <c r="D54" s="45"/>
      <c r="E54" s="45"/>
      <c r="F54" s="45"/>
      <c r="G54" s="45"/>
      <c r="H54" s="46"/>
      <c r="I54" s="46"/>
      <c r="J54" s="47"/>
      <c r="K54" s="47"/>
      <c r="L54" s="47"/>
      <c r="M54" s="48"/>
      <c r="N54" s="49"/>
      <c r="O54" s="49"/>
    </row>
    <row r="55" spans="1:16" x14ac:dyDescent="0.25">
      <c r="A55" s="40"/>
      <c r="B55" s="40"/>
      <c r="C55" s="40"/>
      <c r="D55" s="40"/>
      <c r="E55" s="40"/>
      <c r="F55" s="40"/>
      <c r="G55" s="40"/>
      <c r="H55" s="41"/>
      <c r="I55" s="41"/>
      <c r="J55" s="50"/>
      <c r="K55" s="50"/>
      <c r="L55" s="50"/>
      <c r="M55" s="51"/>
      <c r="N55" s="43"/>
      <c r="O55" s="43"/>
    </row>
    <row r="56" spans="1:16" ht="16.5" customHeight="1" thickBot="1" x14ac:dyDescent="0.3">
      <c r="A56" s="161" t="s">
        <v>39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52"/>
      <c r="O56" s="52"/>
    </row>
    <row r="57" spans="1:16" ht="29.25" customHeight="1" thickBot="1" x14ac:dyDescent="0.3">
      <c r="A57" s="197" t="s">
        <v>7</v>
      </c>
      <c r="B57" s="199" t="s">
        <v>8</v>
      </c>
      <c r="C57" s="200"/>
      <c r="D57" s="194" t="s">
        <v>9</v>
      </c>
      <c r="E57" s="194" t="s">
        <v>10</v>
      </c>
      <c r="F57" s="194" t="s">
        <v>11</v>
      </c>
      <c r="G57" s="194" t="s">
        <v>51</v>
      </c>
      <c r="H57" s="199" t="s">
        <v>32</v>
      </c>
      <c r="I57" s="200"/>
      <c r="J57" s="174" t="s">
        <v>55</v>
      </c>
      <c r="K57" s="79"/>
      <c r="L57" s="79"/>
      <c r="M57" s="194" t="s">
        <v>12</v>
      </c>
      <c r="N57" s="194" t="s">
        <v>35</v>
      </c>
      <c r="O57" s="186" t="s">
        <v>142</v>
      </c>
    </row>
    <row r="58" spans="1:16" ht="13.5" customHeight="1" thickBot="1" x14ac:dyDescent="0.3">
      <c r="A58" s="198"/>
      <c r="B58" s="201"/>
      <c r="C58" s="202"/>
      <c r="D58" s="195"/>
      <c r="E58" s="195"/>
      <c r="F58" s="195"/>
      <c r="G58" s="203"/>
      <c r="H58" s="194" t="s">
        <v>33</v>
      </c>
      <c r="I58" s="194" t="s">
        <v>34</v>
      </c>
      <c r="J58" s="176"/>
      <c r="K58" s="81"/>
      <c r="L58" s="81"/>
      <c r="M58" s="205"/>
      <c r="N58" s="195"/>
      <c r="O58" s="187"/>
    </row>
    <row r="59" spans="1:16" ht="26.25" customHeight="1" thickBot="1" x14ac:dyDescent="0.3">
      <c r="A59" s="233"/>
      <c r="B59" s="79" t="s">
        <v>14</v>
      </c>
      <c r="C59" s="78" t="s">
        <v>15</v>
      </c>
      <c r="D59" s="195"/>
      <c r="E59" s="195"/>
      <c r="F59" s="195"/>
      <c r="G59" s="203"/>
      <c r="H59" s="195"/>
      <c r="I59" s="195"/>
      <c r="J59" s="176"/>
      <c r="K59" s="80" t="s">
        <v>56</v>
      </c>
      <c r="L59" s="80" t="s">
        <v>57</v>
      </c>
      <c r="M59" s="205"/>
      <c r="N59" s="195"/>
      <c r="O59" s="188"/>
    </row>
    <row r="60" spans="1:16" ht="36.75" hidden="1" customHeight="1" thickBot="1" x14ac:dyDescent="0.3">
      <c r="A60" s="58">
        <v>0</v>
      </c>
      <c r="B60" s="56" t="s">
        <v>59</v>
      </c>
      <c r="C60" s="56" t="s">
        <v>60</v>
      </c>
      <c r="D60" s="56" t="s">
        <v>38</v>
      </c>
      <c r="E60" s="56"/>
      <c r="F60" s="56" t="s">
        <v>62</v>
      </c>
      <c r="G60" s="90"/>
      <c r="H60" s="90"/>
      <c r="I60" s="90"/>
      <c r="J60" s="62"/>
      <c r="K60" s="91"/>
      <c r="L60" s="91"/>
      <c r="M60" s="91"/>
      <c r="N60" s="62"/>
      <c r="O60" s="62">
        <f t="shared" ref="O60:O62" si="1">SUM(M60:N60)</f>
        <v>0</v>
      </c>
    </row>
    <row r="61" spans="1:16" ht="36.75" hidden="1" customHeight="1" thickBot="1" x14ac:dyDescent="0.3">
      <c r="A61" s="58">
        <v>0</v>
      </c>
      <c r="B61" s="56" t="s">
        <v>63</v>
      </c>
      <c r="C61" s="56" t="s">
        <v>64</v>
      </c>
      <c r="D61" s="56" t="s">
        <v>38</v>
      </c>
      <c r="E61" s="56"/>
      <c r="F61" s="56" t="s">
        <v>66</v>
      </c>
      <c r="G61" s="58"/>
      <c r="H61" s="58"/>
      <c r="I61" s="58"/>
      <c r="J61" s="62"/>
      <c r="K61" s="91"/>
      <c r="L61" s="91"/>
      <c r="M61" s="91"/>
      <c r="N61" s="62"/>
      <c r="O61" s="62">
        <f t="shared" si="1"/>
        <v>0</v>
      </c>
    </row>
    <row r="62" spans="1:16" ht="45" customHeight="1" thickBot="1" x14ac:dyDescent="0.3">
      <c r="A62" s="18">
        <v>1</v>
      </c>
      <c r="B62" s="56" t="s">
        <v>63</v>
      </c>
      <c r="C62" s="38" t="s">
        <v>68</v>
      </c>
      <c r="D62" s="38" t="s">
        <v>38</v>
      </c>
      <c r="E62" s="63" t="s">
        <v>115</v>
      </c>
      <c r="F62" s="38" t="s">
        <v>139</v>
      </c>
      <c r="G62" s="20">
        <v>8</v>
      </c>
      <c r="H62" s="20"/>
      <c r="I62" s="20"/>
      <c r="J62" s="5">
        <v>570000</v>
      </c>
      <c r="K62" s="21">
        <f>4200</f>
        <v>4200</v>
      </c>
      <c r="L62" s="21">
        <f>(6900+8500)</f>
        <v>15400</v>
      </c>
      <c r="M62" s="21">
        <v>40000</v>
      </c>
      <c r="N62" s="5">
        <f>10400*2</f>
        <v>20800</v>
      </c>
      <c r="O62" s="62">
        <f t="shared" si="1"/>
        <v>60800</v>
      </c>
    </row>
    <row r="63" spans="1:16" ht="15.75" thickBot="1" x14ac:dyDescent="0.3">
      <c r="A63" s="149">
        <f>SUM(A60:A62)</f>
        <v>1</v>
      </c>
      <c r="B63" s="158" t="s">
        <v>16</v>
      </c>
      <c r="C63" s="159"/>
      <c r="D63" s="159"/>
      <c r="E63" s="159"/>
      <c r="F63" s="160"/>
      <c r="G63" s="37">
        <f>SUM(G60:G62)</f>
        <v>8</v>
      </c>
      <c r="H63" s="37">
        <f>SUM(H60:H62)</f>
        <v>0</v>
      </c>
      <c r="I63" s="37">
        <f>SUM(I60:I62)</f>
        <v>0</v>
      </c>
      <c r="J63" s="24">
        <f>J62</f>
        <v>570000</v>
      </c>
      <c r="K63" s="11">
        <f>SUM(K60:K62)</f>
        <v>4200</v>
      </c>
      <c r="L63" s="11">
        <f>SUM(L60:L62)</f>
        <v>15400</v>
      </c>
      <c r="M63" s="11">
        <f>SUM(M60:M62)</f>
        <v>40000</v>
      </c>
      <c r="N63" s="11">
        <f>SUM(N60:N62)</f>
        <v>20800</v>
      </c>
      <c r="O63" s="11">
        <f>SUM(O60:O62)</f>
        <v>60800</v>
      </c>
      <c r="P63" s="69" t="s">
        <v>19</v>
      </c>
    </row>
    <row r="64" spans="1:16" ht="15.75" thickBot="1" x14ac:dyDescent="0.3">
      <c r="A64" s="162" t="s">
        <v>17</v>
      </c>
      <c r="B64" s="163"/>
      <c r="C64" s="163"/>
      <c r="D64" s="163"/>
      <c r="E64" s="163"/>
      <c r="F64" s="163"/>
      <c r="G64" s="164"/>
      <c r="H64" s="54"/>
      <c r="I64" s="54"/>
      <c r="J64" s="53"/>
      <c r="K64" s="53"/>
      <c r="L64" s="53"/>
      <c r="M64" s="11">
        <v>0</v>
      </c>
      <c r="N64" s="11">
        <f>-0.1*N63</f>
        <v>-2080</v>
      </c>
      <c r="O64" s="12">
        <f>SUM(N64:N64)</f>
        <v>-2080</v>
      </c>
    </row>
    <row r="65" spans="1:15" ht="15.75" thickBot="1" x14ac:dyDescent="0.3">
      <c r="A65" s="158" t="s">
        <v>20</v>
      </c>
      <c r="B65" s="159"/>
      <c r="C65" s="159"/>
      <c r="D65" s="159"/>
      <c r="E65" s="159"/>
      <c r="F65" s="159"/>
      <c r="G65" s="160"/>
      <c r="H65" s="55"/>
      <c r="I65" s="55"/>
      <c r="J65" s="53"/>
      <c r="K65" s="53"/>
      <c r="L65" s="53"/>
      <c r="M65" s="11">
        <f>SUM(M63:M64)</f>
        <v>40000</v>
      </c>
      <c r="N65" s="11">
        <f>SUM(N63:N64)</f>
        <v>18720</v>
      </c>
      <c r="O65" s="11">
        <f>SUM(O63:O64)</f>
        <v>58720</v>
      </c>
    </row>
    <row r="66" spans="1:15" x14ac:dyDescent="0.25">
      <c r="A66" s="40"/>
      <c r="B66" s="40"/>
      <c r="C66" s="40"/>
      <c r="D66" s="40"/>
      <c r="E66" s="40"/>
      <c r="F66" s="40"/>
      <c r="G66" s="40"/>
      <c r="H66" s="41"/>
      <c r="I66" s="41"/>
      <c r="J66" s="42"/>
      <c r="K66" s="42"/>
      <c r="L66" s="42"/>
      <c r="M66" s="42"/>
      <c r="N66" s="42"/>
      <c r="O66" s="43"/>
    </row>
    <row r="67" spans="1:15" x14ac:dyDescent="0.25">
      <c r="A67" s="27"/>
      <c r="B67" s="27"/>
      <c r="C67" s="27"/>
      <c r="D67" s="27"/>
      <c r="E67" s="27"/>
      <c r="F67" s="27"/>
      <c r="G67" s="27"/>
      <c r="H67" s="17"/>
      <c r="I67" s="17"/>
      <c r="J67" s="28"/>
      <c r="K67" s="28"/>
      <c r="L67" s="28"/>
      <c r="M67" s="28"/>
      <c r="N67" s="28"/>
      <c r="O67" s="29"/>
    </row>
    <row r="68" spans="1:15" ht="20.25" customHeight="1" thickBot="1" x14ac:dyDescent="0.3">
      <c r="A68" s="161" t="s">
        <v>52</v>
      </c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31"/>
      <c r="O68" s="31"/>
    </row>
    <row r="69" spans="1:15" ht="41.25" customHeight="1" thickBot="1" x14ac:dyDescent="0.3">
      <c r="A69" s="197" t="s">
        <v>7</v>
      </c>
      <c r="B69" s="199" t="s">
        <v>8</v>
      </c>
      <c r="C69" s="200"/>
      <c r="D69" s="194" t="s">
        <v>9</v>
      </c>
      <c r="E69" s="194" t="s">
        <v>10</v>
      </c>
      <c r="F69" s="194" t="s">
        <v>11</v>
      </c>
      <c r="G69" s="194" t="s">
        <v>51</v>
      </c>
      <c r="H69" s="199" t="s">
        <v>32</v>
      </c>
      <c r="I69" s="200"/>
      <c r="J69" s="174" t="s">
        <v>55</v>
      </c>
      <c r="K69" s="79"/>
      <c r="L69" s="79"/>
      <c r="M69" s="194" t="s">
        <v>12</v>
      </c>
      <c r="N69" s="194" t="s">
        <v>35</v>
      </c>
      <c r="O69" s="186" t="s">
        <v>142</v>
      </c>
    </row>
    <row r="70" spans="1:15" ht="6" customHeight="1" thickBot="1" x14ac:dyDescent="0.3">
      <c r="A70" s="198"/>
      <c r="B70" s="201"/>
      <c r="C70" s="202"/>
      <c r="D70" s="195"/>
      <c r="E70" s="195"/>
      <c r="F70" s="195"/>
      <c r="G70" s="203"/>
      <c r="H70" s="194" t="s">
        <v>33</v>
      </c>
      <c r="I70" s="194" t="s">
        <v>34</v>
      </c>
      <c r="J70" s="176"/>
      <c r="K70" s="81"/>
      <c r="L70" s="81"/>
      <c r="M70" s="205"/>
      <c r="N70" s="195"/>
      <c r="O70" s="187"/>
    </row>
    <row r="71" spans="1:15" ht="28.5" customHeight="1" thickBot="1" x14ac:dyDescent="0.3">
      <c r="A71" s="198"/>
      <c r="B71" s="79" t="s">
        <v>14</v>
      </c>
      <c r="C71" s="78" t="s">
        <v>15</v>
      </c>
      <c r="D71" s="195"/>
      <c r="E71" s="195"/>
      <c r="F71" s="195"/>
      <c r="G71" s="204"/>
      <c r="H71" s="196"/>
      <c r="I71" s="196"/>
      <c r="J71" s="176"/>
      <c r="K71" s="80" t="s">
        <v>56</v>
      </c>
      <c r="L71" s="80" t="s">
        <v>58</v>
      </c>
      <c r="M71" s="205"/>
      <c r="N71" s="196"/>
      <c r="O71" s="188"/>
    </row>
    <row r="72" spans="1:15" ht="16.5" thickBot="1" x14ac:dyDescent="0.3">
      <c r="A72" s="18"/>
      <c r="B72" s="131"/>
      <c r="C72" s="132"/>
      <c r="D72" s="38"/>
      <c r="E72" s="63"/>
      <c r="F72" s="131"/>
      <c r="G72" s="20"/>
      <c r="H72" s="20"/>
      <c r="I72" s="20"/>
      <c r="J72" s="5"/>
      <c r="K72" s="21"/>
      <c r="L72" s="21"/>
      <c r="M72" s="21"/>
      <c r="N72" s="5"/>
      <c r="O72" s="5"/>
    </row>
    <row r="73" spans="1:15" ht="15.75" thickBot="1" x14ac:dyDescent="0.3">
      <c r="A73" s="37">
        <f>SUM(A72:A72)</f>
        <v>0</v>
      </c>
      <c r="B73" s="158" t="s">
        <v>16</v>
      </c>
      <c r="C73" s="159"/>
      <c r="D73" s="159"/>
      <c r="E73" s="159"/>
      <c r="F73" s="160"/>
      <c r="G73" s="37">
        <f t="shared" ref="G73:O73" si="2">SUM(G72:G72)</f>
        <v>0</v>
      </c>
      <c r="H73" s="37">
        <f t="shared" si="2"/>
        <v>0</v>
      </c>
      <c r="I73" s="37">
        <f t="shared" si="2"/>
        <v>0</v>
      </c>
      <c r="J73" s="24">
        <f t="shared" si="2"/>
        <v>0</v>
      </c>
      <c r="K73" s="24">
        <f t="shared" si="2"/>
        <v>0</v>
      </c>
      <c r="L73" s="24">
        <f t="shared" si="2"/>
        <v>0</v>
      </c>
      <c r="M73" s="24">
        <f t="shared" si="2"/>
        <v>0</v>
      </c>
      <c r="N73" s="24">
        <f t="shared" si="2"/>
        <v>0</v>
      </c>
      <c r="O73" s="24">
        <f t="shared" si="2"/>
        <v>0</v>
      </c>
    </row>
    <row r="74" spans="1:15" ht="22.5" customHeight="1" thickBot="1" x14ac:dyDescent="0.3">
      <c r="A74" s="162" t="s">
        <v>17</v>
      </c>
      <c r="B74" s="163"/>
      <c r="C74" s="163"/>
      <c r="D74" s="163"/>
      <c r="E74" s="163"/>
      <c r="F74" s="163"/>
      <c r="G74" s="164"/>
      <c r="H74" s="25"/>
      <c r="I74" s="25"/>
      <c r="J74" s="11"/>
      <c r="K74" s="11"/>
      <c r="L74" s="11"/>
      <c r="M74" s="11">
        <v>0</v>
      </c>
      <c r="N74" s="11">
        <f>-0.1*N73</f>
        <v>0</v>
      </c>
      <c r="O74" s="12">
        <f>SUM(N74:N74)</f>
        <v>0</v>
      </c>
    </row>
    <row r="75" spans="1:15" ht="20.25" customHeight="1" thickBot="1" x14ac:dyDescent="0.3">
      <c r="A75" s="158" t="s">
        <v>20</v>
      </c>
      <c r="B75" s="159"/>
      <c r="C75" s="159"/>
      <c r="D75" s="159"/>
      <c r="E75" s="159"/>
      <c r="F75" s="159"/>
      <c r="G75" s="160"/>
      <c r="H75" s="26"/>
      <c r="I75" s="26"/>
      <c r="J75" s="11"/>
      <c r="K75" s="11"/>
      <c r="L75" s="11"/>
      <c r="M75" s="11">
        <f>SUM(M73:M74)</f>
        <v>0</v>
      </c>
      <c r="N75" s="11">
        <f>SUM(N73:N74)</f>
        <v>0</v>
      </c>
      <c r="O75" s="11">
        <f>SUM(O73:O74)</f>
        <v>0</v>
      </c>
    </row>
    <row r="76" spans="1:15" x14ac:dyDescent="0.25">
      <c r="A76" s="27"/>
      <c r="B76" s="27"/>
      <c r="C76" s="27"/>
      <c r="D76" s="27"/>
      <c r="E76" s="27"/>
      <c r="F76" s="27"/>
      <c r="G76" s="27"/>
      <c r="H76" s="17"/>
      <c r="I76" s="17"/>
      <c r="J76" s="28"/>
      <c r="K76" s="28"/>
      <c r="L76" s="28"/>
      <c r="M76" s="28"/>
      <c r="N76" s="28"/>
      <c r="O76" s="29"/>
    </row>
    <row r="77" spans="1:15" x14ac:dyDescent="0.25">
      <c r="A77" s="27"/>
      <c r="B77" s="27"/>
      <c r="C77" s="27"/>
      <c r="D77" s="27"/>
      <c r="E77" s="27"/>
      <c r="F77" s="27"/>
      <c r="G77" s="27"/>
      <c r="H77" s="17"/>
      <c r="I77" s="17"/>
      <c r="J77" s="28"/>
      <c r="K77" s="28"/>
      <c r="L77" s="28"/>
      <c r="M77" s="28"/>
      <c r="N77" s="28" t="s">
        <v>19</v>
      </c>
      <c r="O77" s="29"/>
    </row>
    <row r="78" spans="1:15" ht="15.75" thickBot="1" x14ac:dyDescent="0.3">
      <c r="A78" s="27"/>
      <c r="B78" s="27"/>
      <c r="C78" s="27"/>
      <c r="D78" s="27"/>
      <c r="E78" s="27"/>
      <c r="F78" s="27"/>
      <c r="G78" s="27"/>
      <c r="H78" s="17"/>
      <c r="I78" s="17"/>
      <c r="J78" s="28"/>
      <c r="K78" s="28"/>
      <c r="L78" s="28"/>
      <c r="M78" s="28"/>
      <c r="N78" s="28"/>
      <c r="O78" s="29"/>
    </row>
    <row r="79" spans="1:15" ht="20.25" customHeight="1" thickBot="1" x14ac:dyDescent="0.3">
      <c r="A79" s="197" t="s">
        <v>23</v>
      </c>
      <c r="B79" s="197"/>
      <c r="C79" s="197"/>
      <c r="D79" s="197" t="s">
        <v>107</v>
      </c>
      <c r="E79" s="197"/>
      <c r="F79" s="197" t="s">
        <v>125</v>
      </c>
      <c r="G79" s="197"/>
      <c r="H79" s="17"/>
      <c r="I79" s="17"/>
      <c r="J79" s="155" t="s">
        <v>126</v>
      </c>
      <c r="K79" s="156"/>
      <c r="L79" s="156"/>
      <c r="M79" s="156"/>
      <c r="N79" s="156"/>
      <c r="O79" s="157"/>
    </row>
    <row r="80" spans="1:15" ht="39.75" customHeight="1" thickBot="1" x14ac:dyDescent="0.3">
      <c r="A80" s="227" t="s">
        <v>48</v>
      </c>
      <c r="B80" s="227"/>
      <c r="C80" s="227"/>
      <c r="D80" s="209">
        <v>8000000</v>
      </c>
      <c r="E80" s="210"/>
      <c r="F80" s="211">
        <f>O75+O65+O53+O41</f>
        <v>170880</v>
      </c>
      <c r="G80" s="211"/>
      <c r="H80" s="17"/>
      <c r="I80" s="17"/>
      <c r="J80" s="97" t="s">
        <v>94</v>
      </c>
      <c r="K80" s="98" t="s">
        <v>95</v>
      </c>
      <c r="L80" s="99" t="s">
        <v>96</v>
      </c>
      <c r="M80" s="99" t="s">
        <v>108</v>
      </c>
      <c r="N80" s="100" t="s">
        <v>97</v>
      </c>
      <c r="O80" s="101" t="s">
        <v>20</v>
      </c>
    </row>
    <row r="81" spans="1:15" ht="20.100000000000001" customHeight="1" thickBot="1" x14ac:dyDescent="0.3">
      <c r="A81" s="227" t="s">
        <v>24</v>
      </c>
      <c r="B81" s="227"/>
      <c r="C81" s="227"/>
      <c r="D81" s="212"/>
      <c r="E81" s="212"/>
      <c r="F81" s="211">
        <v>0</v>
      </c>
      <c r="G81" s="189"/>
      <c r="H81" s="17"/>
      <c r="I81" s="17"/>
      <c r="J81" s="102" t="s">
        <v>57</v>
      </c>
      <c r="K81" s="103">
        <f>L39</f>
        <v>19000</v>
      </c>
      <c r="L81" s="103">
        <f>L73</f>
        <v>0</v>
      </c>
      <c r="M81" s="103">
        <f>L63</f>
        <v>15400</v>
      </c>
      <c r="N81" s="104">
        <f>L51</f>
        <v>0</v>
      </c>
      <c r="O81" s="105">
        <f>SUM(K81:N81)</f>
        <v>34400</v>
      </c>
    </row>
    <row r="82" spans="1:15" ht="20.100000000000001" customHeight="1" thickBot="1" x14ac:dyDescent="0.3">
      <c r="A82" s="206" t="s">
        <v>25</v>
      </c>
      <c r="B82" s="207"/>
      <c r="C82" s="208"/>
      <c r="D82" s="221"/>
      <c r="E82" s="222"/>
      <c r="F82" s="221">
        <f>A73+A63+A51+A39</f>
        <v>3</v>
      </c>
      <c r="G82" s="222"/>
      <c r="H82" s="17"/>
      <c r="I82" s="17"/>
      <c r="J82" s="106" t="s">
        <v>98</v>
      </c>
      <c r="K82" s="107">
        <f>K39</f>
        <v>8500</v>
      </c>
      <c r="L82" s="103">
        <f>K73</f>
        <v>0</v>
      </c>
      <c r="M82" s="107">
        <f>K63</f>
        <v>4200</v>
      </c>
      <c r="N82" s="108">
        <f>K51</f>
        <v>0</v>
      </c>
      <c r="O82" s="109">
        <f t="shared" ref="O82:O84" si="3">SUM(K82:N82)</f>
        <v>12700</v>
      </c>
    </row>
    <row r="83" spans="1:15" ht="20.100000000000001" customHeight="1" thickBot="1" x14ac:dyDescent="0.3">
      <c r="A83" s="227" t="s">
        <v>26</v>
      </c>
      <c r="B83" s="227"/>
      <c r="C83" s="227"/>
      <c r="D83" s="216"/>
      <c r="E83" s="216"/>
      <c r="F83" s="212">
        <f>H73+I73+H63+I63+H51+I51+H39+I39</f>
        <v>16</v>
      </c>
      <c r="G83" s="212"/>
      <c r="H83" s="17"/>
      <c r="I83" s="17"/>
      <c r="J83" s="110" t="s">
        <v>99</v>
      </c>
      <c r="K83" s="111">
        <f>O41</f>
        <v>112160</v>
      </c>
      <c r="L83" s="111">
        <f>O75</f>
        <v>0</v>
      </c>
      <c r="M83" s="111">
        <f>O65</f>
        <v>58720</v>
      </c>
      <c r="N83" s="112">
        <f>O53</f>
        <v>0</v>
      </c>
      <c r="O83" s="113">
        <f>SUM(K83:N83)</f>
        <v>170880</v>
      </c>
    </row>
    <row r="84" spans="1:15" ht="20.100000000000001" customHeight="1" thickBot="1" x14ac:dyDescent="0.3">
      <c r="A84" s="227" t="s">
        <v>37</v>
      </c>
      <c r="B84" s="227"/>
      <c r="C84" s="227"/>
      <c r="D84" s="216"/>
      <c r="E84" s="216"/>
      <c r="F84" s="216">
        <f>G73+G63+G51+G39</f>
        <v>24</v>
      </c>
      <c r="G84" s="216"/>
      <c r="H84" s="17"/>
      <c r="I84" s="17"/>
      <c r="J84" s="114" t="s">
        <v>20</v>
      </c>
      <c r="K84" s="115">
        <f>SUM(K81:K83)</f>
        <v>139660</v>
      </c>
      <c r="L84" s="115">
        <f t="shared" ref="L84:N84" si="4">SUM(L81:L83)</f>
        <v>0</v>
      </c>
      <c r="M84" s="115">
        <f t="shared" si="4"/>
        <v>78320</v>
      </c>
      <c r="N84" s="116">
        <f t="shared" si="4"/>
        <v>0</v>
      </c>
      <c r="O84" s="117">
        <f t="shared" si="3"/>
        <v>217980</v>
      </c>
    </row>
    <row r="85" spans="1:15" ht="20.100000000000001" customHeight="1" thickBot="1" x14ac:dyDescent="0.3">
      <c r="A85" s="229" t="s">
        <v>27</v>
      </c>
      <c r="B85" s="229"/>
      <c r="C85" s="229"/>
      <c r="D85" s="220"/>
      <c r="E85" s="220"/>
      <c r="F85" s="220">
        <f>M75+M65+M53+M41</f>
        <v>132000</v>
      </c>
      <c r="G85" s="220"/>
      <c r="H85" s="30" t="s">
        <v>19</v>
      </c>
      <c r="I85" s="17"/>
    </row>
    <row r="86" spans="1:15" ht="20.100000000000001" customHeight="1" thickBot="1" x14ac:dyDescent="0.3">
      <c r="A86" s="229" t="s">
        <v>28</v>
      </c>
      <c r="B86" s="229"/>
      <c r="C86" s="229"/>
      <c r="D86" s="220"/>
      <c r="E86" s="220"/>
      <c r="F86" s="220">
        <f>N73+N63+N51+N39</f>
        <v>43200</v>
      </c>
      <c r="G86" s="220"/>
      <c r="H86" s="17"/>
      <c r="I86" s="17"/>
      <c r="J86" s="152" t="s">
        <v>127</v>
      </c>
      <c r="K86" s="153"/>
      <c r="L86" s="153"/>
      <c r="M86" s="153"/>
      <c r="N86" s="153"/>
      <c r="O86" s="154"/>
    </row>
    <row r="87" spans="1:15" ht="36.75" customHeight="1" thickBot="1" x14ac:dyDescent="0.3">
      <c r="A87" s="229" t="s">
        <v>29</v>
      </c>
      <c r="B87" s="229"/>
      <c r="C87" s="229"/>
      <c r="D87" s="220"/>
      <c r="E87" s="220"/>
      <c r="F87" s="220">
        <f>N74+N64+N52+N40</f>
        <v>-4320</v>
      </c>
      <c r="G87" s="220"/>
      <c r="H87" s="30" t="s">
        <v>19</v>
      </c>
      <c r="I87" s="17"/>
      <c r="J87" s="97" t="s">
        <v>94</v>
      </c>
      <c r="K87" s="98" t="s">
        <v>95</v>
      </c>
      <c r="L87" s="99" t="s">
        <v>96</v>
      </c>
      <c r="M87" s="99" t="s">
        <v>108</v>
      </c>
      <c r="N87" s="100" t="s">
        <v>97</v>
      </c>
      <c r="O87" s="101" t="s">
        <v>143</v>
      </c>
    </row>
    <row r="88" spans="1:15" ht="20.100000000000001" customHeight="1" thickBot="1" x14ac:dyDescent="0.3">
      <c r="A88" s="228" t="s">
        <v>54</v>
      </c>
      <c r="B88" s="228"/>
      <c r="C88" s="228"/>
      <c r="D88" s="226">
        <f>+D85+D86+D87</f>
        <v>0</v>
      </c>
      <c r="E88" s="226"/>
      <c r="F88" s="226">
        <f>F85+F86+F87</f>
        <v>170880</v>
      </c>
      <c r="G88" s="226"/>
      <c r="H88" s="30" t="s">
        <v>19</v>
      </c>
      <c r="I88" s="30" t="s">
        <v>19</v>
      </c>
      <c r="J88" s="118" t="s">
        <v>24</v>
      </c>
      <c r="K88" s="119">
        <v>0</v>
      </c>
      <c r="L88" s="120">
        <v>0</v>
      </c>
      <c r="M88" s="120">
        <v>0</v>
      </c>
      <c r="N88" s="121">
        <v>0</v>
      </c>
      <c r="O88" s="122">
        <f t="shared" ref="O88:O93" si="5">SUM(K88:N88)</f>
        <v>0</v>
      </c>
    </row>
    <row r="89" spans="1:15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23" t="s">
        <v>100</v>
      </c>
      <c r="K89" s="124">
        <f>A39</f>
        <v>2</v>
      </c>
      <c r="L89" s="120">
        <f>A73</f>
        <v>0</v>
      </c>
      <c r="M89" s="125">
        <f>A63</f>
        <v>1</v>
      </c>
      <c r="N89" s="126">
        <f>A51</f>
        <v>0</v>
      </c>
      <c r="O89" s="122">
        <f t="shared" si="5"/>
        <v>3</v>
      </c>
    </row>
    <row r="90" spans="1:15" x14ac:dyDescent="0.25">
      <c r="A90" s="1"/>
      <c r="B90" s="1"/>
      <c r="C90" s="1"/>
      <c r="D90" s="1"/>
      <c r="E90" s="1"/>
      <c r="F90" s="32" t="s">
        <v>19</v>
      </c>
      <c r="G90" s="1"/>
      <c r="H90" s="1"/>
      <c r="I90" s="1"/>
      <c r="J90" s="151" t="s">
        <v>101</v>
      </c>
      <c r="K90" s="124">
        <f>H39+I39</f>
        <v>16</v>
      </c>
      <c r="L90" s="120">
        <f>H73+I73</f>
        <v>0</v>
      </c>
      <c r="M90" s="125">
        <f>H63+I63</f>
        <v>0</v>
      </c>
      <c r="N90" s="126">
        <f>H51+I51</f>
        <v>0</v>
      </c>
      <c r="O90" s="122">
        <f t="shared" si="5"/>
        <v>16</v>
      </c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J91" s="151" t="s">
        <v>102</v>
      </c>
      <c r="K91" s="124">
        <f>G39</f>
        <v>16</v>
      </c>
      <c r="L91" s="120">
        <f>G73</f>
        <v>0</v>
      </c>
      <c r="M91" s="125">
        <f>G63</f>
        <v>8</v>
      </c>
      <c r="N91" s="126">
        <f>G51</f>
        <v>0</v>
      </c>
      <c r="O91" s="122">
        <f t="shared" si="5"/>
        <v>24</v>
      </c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J92" s="151" t="s">
        <v>103</v>
      </c>
      <c r="K92" s="127">
        <f>M39</f>
        <v>92000</v>
      </c>
      <c r="L92" s="120">
        <f>M75</f>
        <v>0</v>
      </c>
      <c r="M92" s="125">
        <f>M63</f>
        <v>40000</v>
      </c>
      <c r="N92" s="108">
        <f>M53</f>
        <v>0</v>
      </c>
      <c r="O92" s="122">
        <f t="shared" si="5"/>
        <v>132000</v>
      </c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J93" s="151" t="s">
        <v>104</v>
      </c>
      <c r="K93" s="128">
        <f>N41</f>
        <v>20160</v>
      </c>
      <c r="L93" s="111">
        <f>N75</f>
        <v>0</v>
      </c>
      <c r="M93" s="111">
        <f>N65</f>
        <v>18720</v>
      </c>
      <c r="N93" s="112">
        <f>O53</f>
        <v>0</v>
      </c>
      <c r="O93" s="122">
        <f t="shared" si="5"/>
        <v>38880</v>
      </c>
    </row>
    <row r="94" spans="1:15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14" t="s">
        <v>20</v>
      </c>
      <c r="K94" s="129">
        <f>K92+K93</f>
        <v>112160</v>
      </c>
      <c r="L94" s="115">
        <f>L92+L93</f>
        <v>0</v>
      </c>
      <c r="M94" s="115">
        <f t="shared" ref="M94:O94" si="6">M92+M93</f>
        <v>58720</v>
      </c>
      <c r="N94" s="115">
        <f t="shared" si="6"/>
        <v>0</v>
      </c>
      <c r="O94" s="115">
        <f t="shared" si="6"/>
        <v>170880</v>
      </c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</sheetData>
  <mergeCells count="112">
    <mergeCell ref="J79:O79"/>
    <mergeCell ref="J86:O86"/>
    <mergeCell ref="A88:C88"/>
    <mergeCell ref="D88:E88"/>
    <mergeCell ref="F88:G88"/>
    <mergeCell ref="A86:C86"/>
    <mergeCell ref="D86:E86"/>
    <mergeCell ref="F86:G86"/>
    <mergeCell ref="A87:C87"/>
    <mergeCell ref="D87:E87"/>
    <mergeCell ref="F87:G87"/>
    <mergeCell ref="A84:C84"/>
    <mergeCell ref="D84:E84"/>
    <mergeCell ref="F84:G84"/>
    <mergeCell ref="A85:C85"/>
    <mergeCell ref="D85:E85"/>
    <mergeCell ref="F85:G85"/>
    <mergeCell ref="A82:C82"/>
    <mergeCell ref="D82:E82"/>
    <mergeCell ref="F82:G82"/>
    <mergeCell ref="A83:C83"/>
    <mergeCell ref="D83:E83"/>
    <mergeCell ref="F83:G83"/>
    <mergeCell ref="A80:C80"/>
    <mergeCell ref="D80:E80"/>
    <mergeCell ref="F80:G80"/>
    <mergeCell ref="A81:C81"/>
    <mergeCell ref="D81:E81"/>
    <mergeCell ref="F81:G81"/>
    <mergeCell ref="A74:G74"/>
    <mergeCell ref="A75:G75"/>
    <mergeCell ref="A79:C79"/>
    <mergeCell ref="D79:E79"/>
    <mergeCell ref="F79:G79"/>
    <mergeCell ref="N69:N71"/>
    <mergeCell ref="O69:O71"/>
    <mergeCell ref="H70:H71"/>
    <mergeCell ref="I70:I71"/>
    <mergeCell ref="B73:F73"/>
    <mergeCell ref="A64:G64"/>
    <mergeCell ref="A65:G65"/>
    <mergeCell ref="A68:M68"/>
    <mergeCell ref="A69:A71"/>
    <mergeCell ref="B69:C70"/>
    <mergeCell ref="D69:D71"/>
    <mergeCell ref="E69:E71"/>
    <mergeCell ref="F69:F71"/>
    <mergeCell ref="G69:G71"/>
    <mergeCell ref="H69:I69"/>
    <mergeCell ref="J69:J71"/>
    <mergeCell ref="M69:M71"/>
    <mergeCell ref="N57:N59"/>
    <mergeCell ref="O57:O59"/>
    <mergeCell ref="H58:H59"/>
    <mergeCell ref="I58:I59"/>
    <mergeCell ref="B63:F63"/>
    <mergeCell ref="B51:F51"/>
    <mergeCell ref="A52:G52"/>
    <mergeCell ref="A53:G53"/>
    <mergeCell ref="A56:M56"/>
    <mergeCell ref="A57:A59"/>
    <mergeCell ref="B57:C58"/>
    <mergeCell ref="D57:D59"/>
    <mergeCell ref="E57:E59"/>
    <mergeCell ref="F57:F59"/>
    <mergeCell ref="G57:G59"/>
    <mergeCell ref="H57:I57"/>
    <mergeCell ref="J57:J59"/>
    <mergeCell ref="M57:M59"/>
    <mergeCell ref="H45:I45"/>
    <mergeCell ref="J45:J47"/>
    <mergeCell ref="M45:M47"/>
    <mergeCell ref="N45:N47"/>
    <mergeCell ref="O45:O47"/>
    <mergeCell ref="H46:H47"/>
    <mergeCell ref="I46:I47"/>
    <mergeCell ref="O33:O35"/>
    <mergeCell ref="B39:F39"/>
    <mergeCell ref="A40:G40"/>
    <mergeCell ref="A41:G41"/>
    <mergeCell ref="A44:M44"/>
    <mergeCell ref="A45:A47"/>
    <mergeCell ref="B45:C46"/>
    <mergeCell ref="D45:D47"/>
    <mergeCell ref="E45:E47"/>
    <mergeCell ref="F45:F47"/>
    <mergeCell ref="G45:G47"/>
    <mergeCell ref="A11:N11"/>
    <mergeCell ref="A13:N13"/>
    <mergeCell ref="A14:C14"/>
    <mergeCell ref="A17:O17"/>
    <mergeCell ref="A18:F18"/>
    <mergeCell ref="A1:O1"/>
    <mergeCell ref="A3:O3"/>
    <mergeCell ref="A4:O4"/>
    <mergeCell ref="A6:O6"/>
    <mergeCell ref="A8:N9"/>
    <mergeCell ref="A32:O32"/>
    <mergeCell ref="A33:A35"/>
    <mergeCell ref="B33:C34"/>
    <mergeCell ref="D33:D35"/>
    <mergeCell ref="E33:E35"/>
    <mergeCell ref="F33:F35"/>
    <mergeCell ref="G33:G35"/>
    <mergeCell ref="H33:I33"/>
    <mergeCell ref="A20:O20"/>
    <mergeCell ref="A23:O23"/>
    <mergeCell ref="A25:O25"/>
    <mergeCell ref="A30:O30"/>
    <mergeCell ref="J33:J35"/>
    <mergeCell ref="M33:M35"/>
    <mergeCell ref="N33:N35"/>
  </mergeCells>
  <phoneticPr fontId="16" type="noConversion"/>
  <conditionalFormatting sqref="K81:N83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{D2492E2F-8B0D-4C34-9837-EFE60F160C8C}</x14:id>
        </ext>
      </extLst>
    </cfRule>
  </conditionalFormatting>
  <conditionalFormatting sqref="K88:N9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{E7B2A318-F5EB-451A-A882-F28EEE1995EB}</x14:id>
        </ext>
      </extLst>
    </cfRule>
  </conditionalFormatting>
  <conditionalFormatting sqref="K94:O9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1" right="0.23622047244094491" top="0.74803149606299213" bottom="0.74803149606299213" header="0.31496062992125984" footer="0.31496062992125984"/>
  <pageSetup scale="62" orientation="landscape" r:id="rId1"/>
  <colBreaks count="1" manualBreakCount="1">
    <brk id="15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492E2F-8B0D-4C34-9837-EFE60F160C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K81:N83</xm:sqref>
        </x14:conditionalFormatting>
        <x14:conditionalFormatting xmlns:xm="http://schemas.microsoft.com/office/excel/2006/main">
          <x14:cfRule type="dataBar" id="{E7B2A318-F5EB-451A-A882-F28EEE1995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K88:N93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0"/>
  <sheetViews>
    <sheetView tabSelected="1" view="pageBreakPreview" topLeftCell="A30" zoomScale="60" zoomScaleNormal="80" workbookViewId="0">
      <selection activeCell="G113" sqref="G113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4.710937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16.140625" customWidth="1"/>
    <col min="11" max="12" width="15.5703125" customWidth="1"/>
    <col min="13" max="13" width="15.7109375" customWidth="1"/>
    <col min="14" max="14" width="17.7109375" customWidth="1"/>
    <col min="15" max="15" width="16" customWidth="1"/>
  </cols>
  <sheetData>
    <row r="1" spans="1:15" ht="18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83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 ht="15.75" x14ac:dyDescent="0.25">
      <c r="A4" s="183" t="s">
        <v>144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79" t="s">
        <v>45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80" t="s">
        <v>46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35"/>
    </row>
    <row r="9" spans="1:15" ht="18" customHeight="1" x14ac:dyDescent="0.25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84" t="s">
        <v>118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81" t="s">
        <v>43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4"/>
    </row>
    <row r="14" spans="1:15" ht="15.75" customHeight="1" x14ac:dyDescent="0.25">
      <c r="A14" s="182" t="s">
        <v>44</v>
      </c>
      <c r="B14" s="182"/>
      <c r="C14" s="18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65" t="s">
        <v>41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1:15" x14ac:dyDescent="0.25">
      <c r="A18" s="165" t="s">
        <v>40</v>
      </c>
      <c r="B18" s="165"/>
      <c r="C18" s="165"/>
      <c r="D18" s="165"/>
      <c r="E18" s="165"/>
      <c r="F18" s="165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65" t="s">
        <v>50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65" t="s">
        <v>42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65" t="s">
        <v>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67" t="s">
        <v>6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</row>
    <row r="33" spans="1:16" ht="27" customHeight="1" thickBot="1" x14ac:dyDescent="0.3">
      <c r="A33" s="168" t="s">
        <v>7</v>
      </c>
      <c r="B33" s="170" t="s">
        <v>8</v>
      </c>
      <c r="C33" s="171"/>
      <c r="D33" s="174" t="s">
        <v>9</v>
      </c>
      <c r="E33" s="174" t="s">
        <v>10</v>
      </c>
      <c r="F33" s="174" t="s">
        <v>11</v>
      </c>
      <c r="G33" s="174" t="s">
        <v>36</v>
      </c>
      <c r="H33" s="170" t="s">
        <v>32</v>
      </c>
      <c r="I33" s="171"/>
      <c r="J33" s="174" t="s">
        <v>140</v>
      </c>
      <c r="K33" s="72"/>
      <c r="L33" s="72"/>
      <c r="M33" s="174" t="s">
        <v>12</v>
      </c>
      <c r="N33" s="174" t="s">
        <v>35</v>
      </c>
      <c r="O33" s="186" t="s">
        <v>142</v>
      </c>
    </row>
    <row r="34" spans="1:16" ht="0.75" customHeight="1" thickBot="1" x14ac:dyDescent="0.3">
      <c r="A34" s="169"/>
      <c r="B34" s="172"/>
      <c r="C34" s="173"/>
      <c r="D34" s="175"/>
      <c r="E34" s="175"/>
      <c r="F34" s="175"/>
      <c r="G34" s="192"/>
      <c r="H34" s="74" t="s">
        <v>13</v>
      </c>
      <c r="I34" s="75"/>
      <c r="J34" s="176"/>
      <c r="K34" s="76"/>
      <c r="L34" s="76"/>
      <c r="M34" s="176"/>
      <c r="N34" s="175"/>
      <c r="O34" s="187"/>
    </row>
    <row r="35" spans="1:16" ht="26.25" customHeight="1" thickBot="1" x14ac:dyDescent="0.3">
      <c r="A35" s="169"/>
      <c r="B35" s="72" t="s">
        <v>14</v>
      </c>
      <c r="C35" s="71" t="s">
        <v>15</v>
      </c>
      <c r="D35" s="175"/>
      <c r="E35" s="175"/>
      <c r="F35" s="175"/>
      <c r="G35" s="193"/>
      <c r="H35" s="77" t="s">
        <v>33</v>
      </c>
      <c r="I35" s="73" t="s">
        <v>34</v>
      </c>
      <c r="J35" s="176"/>
      <c r="K35" s="73" t="s">
        <v>56</v>
      </c>
      <c r="L35" s="73" t="s">
        <v>57</v>
      </c>
      <c r="M35" s="176"/>
      <c r="N35" s="185"/>
      <c r="O35" s="188"/>
    </row>
    <row r="36" spans="1:16" ht="57.75" hidden="1" thickBot="1" x14ac:dyDescent="0.3">
      <c r="A36" s="18">
        <f>JULIO!A36+AGOSTO!A36+SEPTIEMBRE!A36</f>
        <v>0</v>
      </c>
      <c r="B36" s="56" t="s">
        <v>72</v>
      </c>
      <c r="C36" s="56" t="s">
        <v>53</v>
      </c>
      <c r="D36" s="56" t="s">
        <v>31</v>
      </c>
      <c r="E36" s="63" t="s">
        <v>73</v>
      </c>
      <c r="F36" s="56" t="s">
        <v>74</v>
      </c>
      <c r="G36" s="58">
        <f>JULIO!G36+AGOSTO!G36+SEPTIEMBRE!G36</f>
        <v>0</v>
      </c>
      <c r="H36" s="58">
        <f>JULIO!H36+AGOSTO!H36+SEPTIEMBRE!H36</f>
        <v>0</v>
      </c>
      <c r="I36" s="58">
        <f>JULIO!I36+AGOSTO!I36+SEPTIEMBRE!I36</f>
        <v>0</v>
      </c>
      <c r="J36" s="62">
        <v>600000</v>
      </c>
      <c r="K36" s="62">
        <f>JULIO!K36+AGOSTO!K36+SEPTIEMBRE!K36</f>
        <v>0</v>
      </c>
      <c r="L36" s="62">
        <f>JULIO!L36+AGOSTO!L36+SEPTIEMBRE!L36</f>
        <v>0</v>
      </c>
      <c r="M36" s="62">
        <f>JULIO!M36+AGOSTO!M36+SEPTIEMBRE!M36</f>
        <v>0</v>
      </c>
      <c r="N36" s="62">
        <f>JULIO!N36+AGOSTO!N36+SEPTIEMBRE!N36</f>
        <v>0</v>
      </c>
      <c r="O36" s="62">
        <f>SUM(M36:N36)</f>
        <v>0</v>
      </c>
    </row>
    <row r="37" spans="1:16" ht="43.5" thickBot="1" x14ac:dyDescent="0.3">
      <c r="A37" s="18">
        <f>JULIO!A37</f>
        <v>1</v>
      </c>
      <c r="B37" s="56" t="s">
        <v>72</v>
      </c>
      <c r="C37" s="56" t="s">
        <v>135</v>
      </c>
      <c r="D37" s="56" t="s">
        <v>31</v>
      </c>
      <c r="E37" s="63" t="s">
        <v>117</v>
      </c>
      <c r="F37" s="56" t="s">
        <v>129</v>
      </c>
      <c r="G37" s="58">
        <f>JULIO!G37</f>
        <v>8</v>
      </c>
      <c r="H37" s="58">
        <f>JULIO!H37</f>
        <v>25</v>
      </c>
      <c r="I37" s="58">
        <f>JULIO!I37</f>
        <v>5</v>
      </c>
      <c r="J37" s="150">
        <f>JULIO!J37</f>
        <v>90400</v>
      </c>
      <c r="K37" s="150">
        <f>JULIO!K37</f>
        <v>3000</v>
      </c>
      <c r="L37" s="150">
        <f>JULIO!L37</f>
        <v>20000</v>
      </c>
      <c r="M37" s="150">
        <f>JULIO!M37</f>
        <v>80000</v>
      </c>
      <c r="N37" s="150">
        <f>JULIO!N37</f>
        <v>10400</v>
      </c>
      <c r="O37" s="150">
        <f>JULIO!O37</f>
        <v>90400</v>
      </c>
    </row>
    <row r="38" spans="1:16" ht="43.5" thickBot="1" x14ac:dyDescent="0.3">
      <c r="A38" s="18">
        <f>JULIO!A38+AGOSTO!A37+SEPTIEMBRE!A37</f>
        <v>3</v>
      </c>
      <c r="B38" s="56" t="s">
        <v>75</v>
      </c>
      <c r="C38" s="56" t="s">
        <v>131</v>
      </c>
      <c r="D38" s="56" t="s">
        <v>31</v>
      </c>
      <c r="E38" s="63" t="s">
        <v>117</v>
      </c>
      <c r="F38" s="56" t="s">
        <v>77</v>
      </c>
      <c r="G38" s="58">
        <f>JULIO!G38+AGOSTO!G37+SEPTIEMBRE!G37</f>
        <v>24</v>
      </c>
      <c r="H38" s="58">
        <f>JULIO!H38+AGOSTO!H37+SEPTIEMBRE!H37</f>
        <v>24</v>
      </c>
      <c r="I38" s="58">
        <f>JULIO!I38+AGOSTO!I37+SEPTIEMBRE!I37</f>
        <v>0</v>
      </c>
      <c r="J38" s="150">
        <f>JULIO!J38+AGOSTO!J37+SEPTIEMBRE!J37</f>
        <v>98600</v>
      </c>
      <c r="K38" s="150">
        <f>JULIO!K38+AGOSTO!K37+SEPTIEMBRE!K37</f>
        <v>9000</v>
      </c>
      <c r="L38" s="150">
        <f>JULIO!L38+AGOSTO!L37+SEPTIEMBRE!L37</f>
        <v>19500</v>
      </c>
      <c r="M38" s="150">
        <f>JULIO!M38+AGOSTO!M37+SEPTIEMBRE!M37</f>
        <v>65000</v>
      </c>
      <c r="N38" s="150">
        <f>JULIO!N38+AGOSTO!N37+SEPTIEMBRE!N37</f>
        <v>33600</v>
      </c>
      <c r="O38" s="150">
        <f t="shared" ref="O38:O39" si="0">SUM(M38:N38)</f>
        <v>98600</v>
      </c>
    </row>
    <row r="39" spans="1:16" ht="43.5" thickBot="1" x14ac:dyDescent="0.3">
      <c r="A39" s="18">
        <f>JULIO!A39+AGOSTO!A38+SEPTIEMBRE!A38</f>
        <v>3</v>
      </c>
      <c r="B39" s="56" t="s">
        <v>82</v>
      </c>
      <c r="C39" s="56" t="s">
        <v>132</v>
      </c>
      <c r="D39" s="56" t="s">
        <v>31</v>
      </c>
      <c r="E39" s="63" t="s">
        <v>117</v>
      </c>
      <c r="F39" s="56" t="s">
        <v>81</v>
      </c>
      <c r="G39" s="58">
        <f>JULIO!G39+AGOSTO!G38+SEPTIEMBRE!G38</f>
        <v>24</v>
      </c>
      <c r="H39" s="58">
        <f>JULIO!H39+AGOSTO!H38+SEPTIEMBRE!H38</f>
        <v>24</v>
      </c>
      <c r="I39" s="58">
        <f>JULIO!I39+AGOSTO!I38+SEPTIEMBRE!I38</f>
        <v>0</v>
      </c>
      <c r="J39" s="150">
        <f>JULIO!J39+AGOSTO!J38+SEPTIEMBRE!J38</f>
        <v>228600</v>
      </c>
      <c r="K39" s="150">
        <f>JULIO!K39+AGOSTO!K38+SEPTIEMBRE!K38</f>
        <v>16500</v>
      </c>
      <c r="L39" s="150">
        <f>JULIO!L39+AGOSTO!L38+SEPTIEMBRE!L38</f>
        <v>37500</v>
      </c>
      <c r="M39" s="150">
        <f>JULIO!M39+AGOSTO!M38+SEPTIEMBRE!M38</f>
        <v>195000</v>
      </c>
      <c r="N39" s="150">
        <f>JULIO!N39+AGOSTO!N38+SEPTIEMBRE!N38</f>
        <v>33600</v>
      </c>
      <c r="O39" s="150">
        <f t="shared" si="0"/>
        <v>228600</v>
      </c>
    </row>
    <row r="40" spans="1:16" ht="15.75" customHeight="1" thickBot="1" x14ac:dyDescent="0.3">
      <c r="A40" s="19">
        <f>SUM(A36:A39)</f>
        <v>7</v>
      </c>
      <c r="B40" s="230" t="s">
        <v>16</v>
      </c>
      <c r="C40" s="231"/>
      <c r="D40" s="231"/>
      <c r="E40" s="231"/>
      <c r="F40" s="232"/>
      <c r="G40" s="7">
        <f t="shared" ref="G40:O40" si="1">SUM(G36:G39)</f>
        <v>56</v>
      </c>
      <c r="H40" s="7">
        <f t="shared" si="1"/>
        <v>73</v>
      </c>
      <c r="I40" s="7">
        <f t="shared" si="1"/>
        <v>5</v>
      </c>
      <c r="J40" s="61">
        <f t="shared" si="1"/>
        <v>1017600</v>
      </c>
      <c r="K40" s="61">
        <f t="shared" si="1"/>
        <v>28500</v>
      </c>
      <c r="L40" s="61">
        <f t="shared" si="1"/>
        <v>77000</v>
      </c>
      <c r="M40" s="22">
        <f t="shared" si="1"/>
        <v>340000</v>
      </c>
      <c r="N40" s="22">
        <f t="shared" si="1"/>
        <v>77600</v>
      </c>
      <c r="O40" s="22">
        <f t="shared" si="1"/>
        <v>417600</v>
      </c>
      <c r="P40" s="69" t="s">
        <v>19</v>
      </c>
    </row>
    <row r="41" spans="1:16" ht="15.75" customHeight="1" thickBot="1" x14ac:dyDescent="0.3">
      <c r="A41" s="190" t="s">
        <v>17</v>
      </c>
      <c r="B41" s="191"/>
      <c r="C41" s="191"/>
      <c r="D41" s="191"/>
      <c r="E41" s="191"/>
      <c r="F41" s="191"/>
      <c r="G41" s="191"/>
      <c r="H41" s="64"/>
      <c r="I41" s="64"/>
      <c r="J41" s="65"/>
      <c r="K41" s="65"/>
      <c r="L41" s="65"/>
      <c r="M41" s="22">
        <v>0</v>
      </c>
      <c r="N41" s="22">
        <f>N40*-0.1</f>
        <v>-7760</v>
      </c>
      <c r="O41" s="22">
        <f>N41</f>
        <v>-7760</v>
      </c>
    </row>
    <row r="42" spans="1:16" ht="15.75" customHeight="1" thickBot="1" x14ac:dyDescent="0.3">
      <c r="A42" s="189" t="s">
        <v>18</v>
      </c>
      <c r="B42" s="189"/>
      <c r="C42" s="189"/>
      <c r="D42" s="189"/>
      <c r="E42" s="189"/>
      <c r="F42" s="189"/>
      <c r="G42" s="189"/>
      <c r="H42" s="66"/>
      <c r="I42" s="66"/>
      <c r="J42" s="67"/>
      <c r="K42" s="67"/>
      <c r="L42" s="67"/>
      <c r="M42" s="22">
        <f>SUM(M40:M41)</f>
        <v>340000</v>
      </c>
      <c r="N42" s="22">
        <f>SUM(N40:N41)</f>
        <v>69840</v>
      </c>
      <c r="O42" s="22">
        <f>O41+O40</f>
        <v>409840</v>
      </c>
    </row>
    <row r="43" spans="1:16" x14ac:dyDescent="0.25">
      <c r="A43" s="40"/>
      <c r="B43" s="40"/>
      <c r="C43" s="40"/>
      <c r="D43" s="40"/>
      <c r="E43" s="40"/>
      <c r="F43" s="40"/>
      <c r="G43" s="40"/>
      <c r="H43" s="41"/>
      <c r="I43" s="41"/>
      <c r="J43" s="42"/>
      <c r="K43" s="42"/>
      <c r="L43" s="42"/>
      <c r="M43" s="42"/>
      <c r="N43" s="42"/>
      <c r="O43" s="43"/>
    </row>
    <row r="44" spans="1:16" x14ac:dyDescent="0.25">
      <c r="A44" s="40"/>
      <c r="B44" s="40"/>
      <c r="C44" s="40"/>
      <c r="D44" s="40"/>
      <c r="E44" s="40"/>
      <c r="F44" s="40"/>
      <c r="G44" s="40"/>
      <c r="H44" s="41"/>
      <c r="I44" s="41"/>
      <c r="J44" s="42"/>
      <c r="K44" s="42"/>
      <c r="L44" s="42"/>
      <c r="M44" s="42"/>
      <c r="N44" s="42"/>
      <c r="O44" s="43"/>
    </row>
    <row r="45" spans="1:16" ht="15.75" thickBot="1" x14ac:dyDescent="0.3">
      <c r="A45" s="161" t="s">
        <v>21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44"/>
      <c r="O45" s="44"/>
    </row>
    <row r="46" spans="1:16" ht="27.75" customHeight="1" thickBot="1" x14ac:dyDescent="0.3">
      <c r="A46" s="168" t="s">
        <v>7</v>
      </c>
      <c r="B46" s="170" t="s">
        <v>8</v>
      </c>
      <c r="C46" s="171"/>
      <c r="D46" s="174" t="s">
        <v>9</v>
      </c>
      <c r="E46" s="174" t="s">
        <v>10</v>
      </c>
      <c r="F46" s="174" t="s">
        <v>11</v>
      </c>
      <c r="G46" s="174" t="s">
        <v>36</v>
      </c>
      <c r="H46" s="168" t="s">
        <v>32</v>
      </c>
      <c r="I46" s="168"/>
      <c r="J46" s="174" t="s">
        <v>141</v>
      </c>
      <c r="K46" s="72"/>
      <c r="L46" s="72"/>
      <c r="M46" s="174" t="s">
        <v>12</v>
      </c>
      <c r="N46" s="174" t="s">
        <v>35</v>
      </c>
      <c r="O46" s="186" t="s">
        <v>142</v>
      </c>
    </row>
    <row r="47" spans="1:16" ht="3.75" customHeight="1" thickBot="1" x14ac:dyDescent="0.3">
      <c r="A47" s="169"/>
      <c r="B47" s="172"/>
      <c r="C47" s="173"/>
      <c r="D47" s="175"/>
      <c r="E47" s="175"/>
      <c r="F47" s="175"/>
      <c r="G47" s="176"/>
      <c r="H47" s="175" t="s">
        <v>33</v>
      </c>
      <c r="I47" s="175" t="s">
        <v>34</v>
      </c>
      <c r="J47" s="176"/>
      <c r="K47" s="76"/>
      <c r="L47" s="76"/>
      <c r="M47" s="176"/>
      <c r="N47" s="175"/>
      <c r="O47" s="187"/>
    </row>
    <row r="48" spans="1:16" ht="27.75" customHeight="1" thickBot="1" x14ac:dyDescent="0.3">
      <c r="A48" s="169"/>
      <c r="B48" s="72" t="s">
        <v>14</v>
      </c>
      <c r="C48" s="71" t="s">
        <v>15</v>
      </c>
      <c r="D48" s="175"/>
      <c r="E48" s="175"/>
      <c r="F48" s="175"/>
      <c r="G48" s="177"/>
      <c r="H48" s="185"/>
      <c r="I48" s="185"/>
      <c r="J48" s="176"/>
      <c r="K48" s="73" t="s">
        <v>56</v>
      </c>
      <c r="L48" s="73" t="s">
        <v>57</v>
      </c>
      <c r="M48" s="176"/>
      <c r="N48" s="185"/>
      <c r="O48" s="188"/>
    </row>
    <row r="49" spans="1:15" ht="19.5" customHeight="1" thickBot="1" x14ac:dyDescent="0.3">
      <c r="A49" s="18"/>
      <c r="B49" s="130"/>
      <c r="C49" s="56"/>
      <c r="D49" s="56"/>
      <c r="E49" s="63"/>
      <c r="F49" s="56"/>
      <c r="G49" s="58"/>
      <c r="H49" s="58"/>
      <c r="I49" s="58"/>
      <c r="J49" s="58"/>
      <c r="K49" s="58"/>
      <c r="L49" s="58"/>
      <c r="M49" s="58"/>
      <c r="N49" s="58"/>
      <c r="O49" s="59"/>
    </row>
    <row r="50" spans="1:15" ht="15.75" thickBot="1" x14ac:dyDescent="0.3">
      <c r="A50" s="18"/>
      <c r="B50" s="56"/>
      <c r="C50" s="56"/>
      <c r="D50" s="56"/>
      <c r="E50" s="63"/>
      <c r="F50" s="56"/>
      <c r="G50" s="58"/>
      <c r="H50" s="58"/>
      <c r="I50" s="58"/>
      <c r="J50" s="58"/>
      <c r="K50" s="58"/>
      <c r="L50" s="58"/>
      <c r="M50" s="58"/>
      <c r="N50" s="58"/>
      <c r="O50" s="59"/>
    </row>
    <row r="51" spans="1:15" ht="15.75" thickBot="1" x14ac:dyDescent="0.3">
      <c r="A51" s="19">
        <f>SUM(A49:A50)</f>
        <v>0</v>
      </c>
      <c r="B51" s="158" t="s">
        <v>16</v>
      </c>
      <c r="C51" s="159"/>
      <c r="D51" s="159"/>
      <c r="E51" s="159"/>
      <c r="F51" s="160"/>
      <c r="G51" s="7">
        <f t="shared" ref="G51:O51" si="2">SUM(G49:G50)</f>
        <v>0</v>
      </c>
      <c r="H51" s="7">
        <f t="shared" si="2"/>
        <v>0</v>
      </c>
      <c r="I51" s="7">
        <f t="shared" si="2"/>
        <v>0</v>
      </c>
      <c r="J51" s="61">
        <f t="shared" si="2"/>
        <v>0</v>
      </c>
      <c r="K51" s="61">
        <f t="shared" si="2"/>
        <v>0</v>
      </c>
      <c r="L51" s="61">
        <f t="shared" si="2"/>
        <v>0</v>
      </c>
      <c r="M51" s="15">
        <f t="shared" si="2"/>
        <v>0</v>
      </c>
      <c r="N51" s="15">
        <f t="shared" si="2"/>
        <v>0</v>
      </c>
      <c r="O51" s="15">
        <f t="shared" si="2"/>
        <v>0</v>
      </c>
    </row>
    <row r="52" spans="1:15" ht="15.75" thickBot="1" x14ac:dyDescent="0.3">
      <c r="A52" s="162" t="s">
        <v>17</v>
      </c>
      <c r="B52" s="163"/>
      <c r="C52" s="163"/>
      <c r="D52" s="163"/>
      <c r="E52" s="163"/>
      <c r="F52" s="163"/>
      <c r="G52" s="163"/>
      <c r="H52" s="8"/>
      <c r="I52" s="9"/>
      <c r="J52" s="10"/>
      <c r="K52" s="10"/>
      <c r="L52" s="10"/>
      <c r="M52" s="15">
        <v>0</v>
      </c>
      <c r="N52" s="15">
        <f>N51*-0.1</f>
        <v>0</v>
      </c>
      <c r="O52" s="15">
        <f>N52</f>
        <v>0</v>
      </c>
    </row>
    <row r="53" spans="1:15" ht="19.5" customHeight="1" thickBot="1" x14ac:dyDescent="0.3">
      <c r="A53" s="158" t="s">
        <v>20</v>
      </c>
      <c r="B53" s="159"/>
      <c r="C53" s="159"/>
      <c r="D53" s="159"/>
      <c r="E53" s="159"/>
      <c r="F53" s="159"/>
      <c r="G53" s="159"/>
      <c r="H53" s="13"/>
      <c r="I53" s="13"/>
      <c r="J53" s="14"/>
      <c r="K53" s="14"/>
      <c r="L53" s="14"/>
      <c r="M53" s="15">
        <f>SUM(M51:M52)</f>
        <v>0</v>
      </c>
      <c r="N53" s="15">
        <f>SUM(N51:N52)</f>
        <v>0</v>
      </c>
      <c r="O53" s="15">
        <f>O52+O51</f>
        <v>0</v>
      </c>
    </row>
    <row r="54" spans="1:15" x14ac:dyDescent="0.25">
      <c r="A54" s="45"/>
      <c r="B54" s="45"/>
      <c r="C54" s="45"/>
      <c r="D54" s="45"/>
      <c r="E54" s="45"/>
      <c r="F54" s="45"/>
      <c r="G54" s="45"/>
      <c r="H54" s="46"/>
      <c r="I54" s="46"/>
      <c r="J54" s="47"/>
      <c r="K54" s="47"/>
      <c r="L54" s="47"/>
      <c r="M54" s="48"/>
      <c r="N54" s="49"/>
      <c r="O54" s="49"/>
    </row>
    <row r="55" spans="1:15" x14ac:dyDescent="0.25">
      <c r="A55" s="40"/>
      <c r="B55" s="40"/>
      <c r="C55" s="40"/>
      <c r="D55" s="40"/>
      <c r="E55" s="40"/>
      <c r="F55" s="40"/>
      <c r="G55" s="40"/>
      <c r="H55" s="41"/>
      <c r="I55" s="41"/>
      <c r="J55" s="50"/>
      <c r="K55" s="50"/>
      <c r="L55" s="50"/>
      <c r="M55" s="51"/>
      <c r="N55" s="43"/>
      <c r="O55" s="43"/>
    </row>
    <row r="56" spans="1:15" x14ac:dyDescent="0.25">
      <c r="A56" s="40"/>
      <c r="B56" s="40"/>
      <c r="C56" s="40"/>
      <c r="D56" s="40"/>
      <c r="E56" s="40"/>
      <c r="F56" s="40"/>
      <c r="G56" s="40"/>
      <c r="H56" s="41"/>
      <c r="I56" s="41"/>
      <c r="J56" s="50"/>
      <c r="K56" s="50"/>
      <c r="L56" s="50"/>
      <c r="M56" s="51"/>
      <c r="N56" s="43"/>
      <c r="O56" s="43"/>
    </row>
    <row r="57" spans="1:15" ht="16.5" customHeight="1" thickBot="1" x14ac:dyDescent="0.3">
      <c r="A57" s="161" t="s">
        <v>39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52"/>
      <c r="O57" s="52"/>
    </row>
    <row r="58" spans="1:15" ht="29.25" customHeight="1" thickBot="1" x14ac:dyDescent="0.3">
      <c r="A58" s="197" t="s">
        <v>7</v>
      </c>
      <c r="B58" s="199" t="s">
        <v>8</v>
      </c>
      <c r="C58" s="200"/>
      <c r="D58" s="194" t="s">
        <v>9</v>
      </c>
      <c r="E58" s="194" t="s">
        <v>10</v>
      </c>
      <c r="F58" s="194" t="s">
        <v>11</v>
      </c>
      <c r="G58" s="194" t="s">
        <v>51</v>
      </c>
      <c r="H58" s="199" t="s">
        <v>32</v>
      </c>
      <c r="I58" s="200"/>
      <c r="J58" s="174" t="s">
        <v>140</v>
      </c>
      <c r="K58" s="79"/>
      <c r="L58" s="79"/>
      <c r="M58" s="194" t="s">
        <v>12</v>
      </c>
      <c r="N58" s="194" t="s">
        <v>35</v>
      </c>
      <c r="O58" s="186" t="s">
        <v>142</v>
      </c>
    </row>
    <row r="59" spans="1:15" ht="13.5" customHeight="1" thickBot="1" x14ac:dyDescent="0.3">
      <c r="A59" s="198"/>
      <c r="B59" s="201"/>
      <c r="C59" s="202"/>
      <c r="D59" s="195"/>
      <c r="E59" s="195"/>
      <c r="F59" s="195"/>
      <c r="G59" s="203"/>
      <c r="H59" s="194" t="s">
        <v>33</v>
      </c>
      <c r="I59" s="194" t="s">
        <v>34</v>
      </c>
      <c r="J59" s="176"/>
      <c r="K59" s="81"/>
      <c r="L59" s="81"/>
      <c r="M59" s="205"/>
      <c r="N59" s="195"/>
      <c r="O59" s="187"/>
    </row>
    <row r="60" spans="1:15" ht="26.25" customHeight="1" thickBot="1" x14ac:dyDescent="0.3">
      <c r="A60" s="233"/>
      <c r="B60" s="79" t="s">
        <v>14</v>
      </c>
      <c r="C60" s="78" t="s">
        <v>15</v>
      </c>
      <c r="D60" s="195"/>
      <c r="E60" s="195"/>
      <c r="F60" s="195"/>
      <c r="G60" s="203"/>
      <c r="H60" s="195"/>
      <c r="I60" s="195"/>
      <c r="J60" s="176"/>
      <c r="K60" s="80" t="s">
        <v>56</v>
      </c>
      <c r="L60" s="80" t="s">
        <v>57</v>
      </c>
      <c r="M60" s="205"/>
      <c r="N60" s="195"/>
      <c r="O60" s="188"/>
    </row>
    <row r="61" spans="1:15" ht="43.5" hidden="1" thickBot="1" x14ac:dyDescent="0.3">
      <c r="A61" s="20">
        <f>JULIO!A62+AGOSTO!A64+SEPTIEMBRE!A60</f>
        <v>0</v>
      </c>
      <c r="B61" s="56" t="s">
        <v>59</v>
      </c>
      <c r="C61" s="56" t="s">
        <v>60</v>
      </c>
      <c r="D61" s="56" t="s">
        <v>38</v>
      </c>
      <c r="E61" s="56"/>
      <c r="F61" s="56" t="s">
        <v>62</v>
      </c>
      <c r="G61" s="90">
        <f>JULIO!G62+AGOSTO!G64+SEPTIEMBRE!G60</f>
        <v>16</v>
      </c>
      <c r="H61" s="90">
        <f>JULIO!H62+AGOSTO!H64+SEPTIEMBRE!H60</f>
        <v>0</v>
      </c>
      <c r="I61" s="90">
        <f>JULIO!I62+AGOSTO!I64+SEPTIEMBRE!I60</f>
        <v>0</v>
      </c>
      <c r="J61" s="62">
        <v>500000</v>
      </c>
      <c r="K61" s="92">
        <f>JULIO!K62+AGOSTO!K64+SEPTIEMBRE!K60</f>
        <v>0</v>
      </c>
      <c r="L61" s="92">
        <f>JULIO!L62+AGOSTO!L64+SEPTIEMBRE!L60</f>
        <v>0</v>
      </c>
      <c r="M61" s="92">
        <f>JULIO!M62+AGOSTO!M64+SEPTIEMBRE!M60</f>
        <v>0</v>
      </c>
      <c r="N61" s="92">
        <f>JULIO!N62+AGOSTO!N64+SEPTIEMBRE!N60</f>
        <v>0</v>
      </c>
      <c r="O61" s="56">
        <f>SUM(M61:N61)</f>
        <v>0</v>
      </c>
    </row>
    <row r="62" spans="1:15" ht="49.5" hidden="1" customHeight="1" thickBot="1" x14ac:dyDescent="0.3">
      <c r="A62" s="20">
        <f>JULIO!A63+AGOSTO!A65+SEPTIEMBRE!A61</f>
        <v>0</v>
      </c>
      <c r="B62" s="56" t="s">
        <v>63</v>
      </c>
      <c r="C62" s="56" t="s">
        <v>64</v>
      </c>
      <c r="D62" s="56" t="s">
        <v>38</v>
      </c>
      <c r="E62" s="56"/>
      <c r="F62" s="56" t="s">
        <v>66</v>
      </c>
      <c r="G62" s="90">
        <f>JULIO!G63+AGOSTO!G65+SEPTIEMBRE!G61</f>
        <v>16</v>
      </c>
      <c r="H62" s="90">
        <f>JULIO!H63+AGOSTO!H65+SEPTIEMBRE!H61</f>
        <v>0</v>
      </c>
      <c r="I62" s="90">
        <f>JULIO!I63+AGOSTO!I65+SEPTIEMBRE!I61</f>
        <v>0</v>
      </c>
      <c r="J62" s="62">
        <v>500000</v>
      </c>
      <c r="K62" s="92">
        <f>JULIO!K63+AGOSTO!K65+SEPTIEMBRE!K61</f>
        <v>0</v>
      </c>
      <c r="L62" s="92">
        <f>JULIO!L63+AGOSTO!L65+SEPTIEMBRE!L61</f>
        <v>0</v>
      </c>
      <c r="M62" s="92">
        <f>JULIO!M63+AGOSTO!M65+SEPTIEMBRE!M61</f>
        <v>0</v>
      </c>
      <c r="N62" s="92">
        <f>JULIO!N63+AGOSTO!N65+SEPTIEMBRE!N61</f>
        <v>0</v>
      </c>
      <c r="O62" s="92">
        <f>SUM(M62:N62)</f>
        <v>0</v>
      </c>
    </row>
    <row r="63" spans="1:15" ht="76.5" customHeight="1" thickBot="1" x14ac:dyDescent="0.3">
      <c r="A63" s="18">
        <f>JULIO!A64+AGOSTO!A66</f>
        <v>2</v>
      </c>
      <c r="B63" s="56" t="s">
        <v>59</v>
      </c>
      <c r="C63" s="38" t="s">
        <v>136</v>
      </c>
      <c r="D63" s="38" t="s">
        <v>38</v>
      </c>
      <c r="E63" s="63" t="s">
        <v>117</v>
      </c>
      <c r="F63" s="38" t="s">
        <v>138</v>
      </c>
      <c r="G63" s="20">
        <v>16</v>
      </c>
      <c r="H63" s="20">
        <v>0</v>
      </c>
      <c r="I63" s="20">
        <v>0</v>
      </c>
      <c r="J63" s="5">
        <v>500000</v>
      </c>
      <c r="K63" s="21">
        <v>15000</v>
      </c>
      <c r="L63" s="21">
        <v>30800</v>
      </c>
      <c r="M63" s="21">
        <v>80000</v>
      </c>
      <c r="N63" s="5">
        <v>33600</v>
      </c>
      <c r="O63" s="62">
        <v>113600</v>
      </c>
    </row>
    <row r="64" spans="1:15" ht="49.5" customHeight="1" thickBot="1" x14ac:dyDescent="0.3">
      <c r="A64" s="18">
        <f>JULIO!A65+AGOSTO!A67+SEPTIEMBRE!A62</f>
        <v>3</v>
      </c>
      <c r="B64" s="56" t="s">
        <v>63</v>
      </c>
      <c r="C64" s="38" t="s">
        <v>68</v>
      </c>
      <c r="D64" s="38" t="s">
        <v>38</v>
      </c>
      <c r="E64" s="63" t="s">
        <v>117</v>
      </c>
      <c r="F64" s="38" t="s">
        <v>139</v>
      </c>
      <c r="G64" s="20">
        <v>24</v>
      </c>
      <c r="H64" s="20">
        <v>0</v>
      </c>
      <c r="I64" s="20">
        <v>0</v>
      </c>
      <c r="J64" s="20">
        <v>1710000</v>
      </c>
      <c r="K64" s="20">
        <v>12600</v>
      </c>
      <c r="L64" s="20">
        <v>46200</v>
      </c>
      <c r="M64" s="20">
        <v>80000</v>
      </c>
      <c r="N64" s="20">
        <v>52000</v>
      </c>
      <c r="O64" s="62">
        <v>132000</v>
      </c>
    </row>
    <row r="65" spans="1:17" ht="54" hidden="1" customHeight="1" thickBot="1" x14ac:dyDescent="0.3">
      <c r="A65" s="20" t="e">
        <f>JULIO!A66+AGOSTO!A67+SEPTIEMBRE!#REF!</f>
        <v>#REF!</v>
      </c>
      <c r="B65" s="56" t="s">
        <v>59</v>
      </c>
      <c r="C65" s="56" t="s">
        <v>71</v>
      </c>
      <c r="D65" s="56" t="s">
        <v>38</v>
      </c>
      <c r="E65" s="63" t="s">
        <v>116</v>
      </c>
      <c r="F65" s="56" t="s">
        <v>62</v>
      </c>
      <c r="G65" s="90" t="e">
        <f>JULIO!G66+AGOSTO!G67+SEPTIEMBRE!#REF!</f>
        <v>#REF!</v>
      </c>
      <c r="H65" s="90" t="e">
        <f>JULIO!H66+AGOSTO!H67+SEPTIEMBRE!#REF!</f>
        <v>#REF!</v>
      </c>
      <c r="I65" s="90" t="e">
        <f>JULIO!I66+AGOSTO!I67+SEPTIEMBRE!#REF!</f>
        <v>#REF!</v>
      </c>
      <c r="J65" s="62">
        <v>500000</v>
      </c>
      <c r="K65" s="92" t="e">
        <f>JULIO!K66+AGOSTO!K67+SEPTIEMBRE!#REF!</f>
        <v>#REF!</v>
      </c>
      <c r="L65" s="92" t="e">
        <f>JULIO!L66+AGOSTO!L67+SEPTIEMBRE!#REF!</f>
        <v>#REF!</v>
      </c>
      <c r="M65" s="92" t="e">
        <f>JULIO!M66+AGOSTO!M67+SEPTIEMBRE!#REF!</f>
        <v>#REF!</v>
      </c>
      <c r="N65" s="92" t="e">
        <f>JULIO!N66+AGOSTO!N67+SEPTIEMBRE!#REF!</f>
        <v>#REF!</v>
      </c>
      <c r="O65" s="92" t="e">
        <f>SUM(M65:N65)</f>
        <v>#REF!</v>
      </c>
      <c r="P65" s="69"/>
    </row>
    <row r="66" spans="1:17" ht="53.25" hidden="1" customHeight="1" thickBot="1" x14ac:dyDescent="0.3">
      <c r="A66" s="20" t="e">
        <f>JULIO!A67+AGOSTO!#REF!+SEPTIEMBRE!#REF!</f>
        <v>#REF!</v>
      </c>
      <c r="B66" s="56" t="s">
        <v>59</v>
      </c>
      <c r="C66" s="56" t="s">
        <v>71</v>
      </c>
      <c r="D66" s="56" t="s">
        <v>38</v>
      </c>
      <c r="E66" s="63" t="s">
        <v>116</v>
      </c>
      <c r="F66" s="56" t="s">
        <v>67</v>
      </c>
      <c r="G66" s="90" t="e">
        <f>JULIO!G67+AGOSTO!#REF!+SEPTIEMBRE!#REF!</f>
        <v>#REF!</v>
      </c>
      <c r="H66" s="90" t="e">
        <f>JULIO!H67+AGOSTO!#REF!+SEPTIEMBRE!#REF!</f>
        <v>#REF!</v>
      </c>
      <c r="I66" s="90" t="e">
        <f>JULIO!I67+AGOSTO!#REF!+SEPTIEMBRE!#REF!</f>
        <v>#REF!</v>
      </c>
      <c r="J66" s="62">
        <v>500000</v>
      </c>
      <c r="K66" s="92" t="e">
        <f>JULIO!K67+AGOSTO!#REF!+SEPTIEMBRE!#REF!</f>
        <v>#REF!</v>
      </c>
      <c r="L66" s="92" t="e">
        <f>JULIO!L67+AGOSTO!#REF!+SEPTIEMBRE!#REF!</f>
        <v>#REF!</v>
      </c>
      <c r="M66" s="92" t="e">
        <f>JULIO!M67+AGOSTO!#REF!+SEPTIEMBRE!#REF!</f>
        <v>#REF!</v>
      </c>
      <c r="N66" s="92" t="e">
        <f>JULIO!N67+AGOSTO!#REF!+SEPTIEMBRE!#REF!</f>
        <v>#REF!</v>
      </c>
      <c r="O66" s="92" t="e">
        <f>SUM(M66:N66)</f>
        <v>#REF!</v>
      </c>
    </row>
    <row r="67" spans="1:17" ht="15.75" thickBot="1" x14ac:dyDescent="0.3">
      <c r="A67" s="149">
        <f>A64+A63</f>
        <v>5</v>
      </c>
      <c r="B67" s="158" t="s">
        <v>16</v>
      </c>
      <c r="C67" s="159"/>
      <c r="D67" s="159"/>
      <c r="E67" s="159"/>
      <c r="F67" s="160"/>
      <c r="G67" s="37">
        <f>G64+G63</f>
        <v>40</v>
      </c>
      <c r="H67" s="37">
        <f t="shared" ref="H67:O67" si="3">H64+H63</f>
        <v>0</v>
      </c>
      <c r="I67" s="37">
        <f t="shared" si="3"/>
        <v>0</v>
      </c>
      <c r="J67" s="37">
        <f t="shared" si="3"/>
        <v>2210000</v>
      </c>
      <c r="K67" s="37">
        <f t="shared" si="3"/>
        <v>27600</v>
      </c>
      <c r="L67" s="37">
        <f t="shared" si="3"/>
        <v>77000</v>
      </c>
      <c r="M67" s="37">
        <f t="shared" si="3"/>
        <v>160000</v>
      </c>
      <c r="N67" s="37">
        <f t="shared" si="3"/>
        <v>85600</v>
      </c>
      <c r="O67" s="148">
        <f t="shared" si="3"/>
        <v>245600</v>
      </c>
      <c r="P67" s="69" t="s">
        <v>19</v>
      </c>
      <c r="Q67" s="69"/>
    </row>
    <row r="68" spans="1:17" ht="15.75" customHeight="1" thickBot="1" x14ac:dyDescent="0.3">
      <c r="A68" s="162" t="s">
        <v>17</v>
      </c>
      <c r="B68" s="163"/>
      <c r="C68" s="163"/>
      <c r="D68" s="163"/>
      <c r="E68" s="163"/>
      <c r="F68" s="163"/>
      <c r="G68" s="164"/>
      <c r="H68" s="54"/>
      <c r="I68" s="54"/>
      <c r="J68" s="53"/>
      <c r="K68" s="53"/>
      <c r="L68" s="53"/>
      <c r="M68" s="11">
        <v>0</v>
      </c>
      <c r="N68" s="11">
        <f>-0.1*N67</f>
        <v>-8560</v>
      </c>
      <c r="O68" s="12">
        <f>SUM(N68:N68)</f>
        <v>-8560</v>
      </c>
    </row>
    <row r="69" spans="1:17" ht="15.75" thickBot="1" x14ac:dyDescent="0.3">
      <c r="A69" s="158" t="s">
        <v>20</v>
      </c>
      <c r="B69" s="159"/>
      <c r="C69" s="159"/>
      <c r="D69" s="159"/>
      <c r="E69" s="159"/>
      <c r="F69" s="159"/>
      <c r="G69" s="160"/>
      <c r="H69" s="55"/>
      <c r="I69" s="55"/>
      <c r="J69" s="53"/>
      <c r="K69" s="53"/>
      <c r="L69" s="53"/>
      <c r="M69" s="11">
        <f>SUM(M67:M68)</f>
        <v>160000</v>
      </c>
      <c r="N69" s="11">
        <f>SUM(N67:N68)</f>
        <v>77040</v>
      </c>
      <c r="O69" s="11">
        <f>SUM(O67:O68)</f>
        <v>237040</v>
      </c>
    </row>
    <row r="70" spans="1:17" x14ac:dyDescent="0.25">
      <c r="A70" s="40"/>
      <c r="B70" s="40"/>
      <c r="C70" s="40"/>
      <c r="D70" s="40"/>
      <c r="E70" s="40"/>
      <c r="F70" s="40"/>
      <c r="G70" s="40"/>
      <c r="H70" s="41"/>
      <c r="I70" s="41"/>
      <c r="J70" s="42"/>
      <c r="K70" s="42"/>
      <c r="L70" s="42"/>
      <c r="M70" s="42"/>
      <c r="N70" s="42"/>
      <c r="O70" s="43"/>
    </row>
    <row r="71" spans="1:17" x14ac:dyDescent="0.25">
      <c r="A71" s="27"/>
      <c r="B71" s="27"/>
      <c r="C71" s="27"/>
      <c r="D71" s="27"/>
      <c r="E71" s="27"/>
      <c r="F71" s="27"/>
      <c r="G71" s="27"/>
      <c r="H71" s="17"/>
      <c r="I71" s="17"/>
      <c r="J71" s="28"/>
      <c r="K71" s="28"/>
      <c r="L71" s="28"/>
      <c r="M71" s="28"/>
      <c r="N71" s="28"/>
      <c r="O71" s="29"/>
    </row>
    <row r="72" spans="1:17" ht="15.75" customHeight="1" thickBot="1" x14ac:dyDescent="0.3">
      <c r="A72" s="161" t="s">
        <v>52</v>
      </c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31"/>
      <c r="O72" s="31"/>
    </row>
    <row r="73" spans="1:17" ht="26.25" customHeight="1" thickBot="1" x14ac:dyDescent="0.3">
      <c r="A73" s="197" t="s">
        <v>7</v>
      </c>
      <c r="B73" s="199" t="s">
        <v>8</v>
      </c>
      <c r="C73" s="200"/>
      <c r="D73" s="194" t="s">
        <v>9</v>
      </c>
      <c r="E73" s="194" t="s">
        <v>10</v>
      </c>
      <c r="F73" s="194" t="s">
        <v>11</v>
      </c>
      <c r="G73" s="194" t="s">
        <v>51</v>
      </c>
      <c r="H73" s="199" t="s">
        <v>32</v>
      </c>
      <c r="I73" s="200"/>
      <c r="J73" s="174" t="s">
        <v>140</v>
      </c>
      <c r="K73" s="79"/>
      <c r="L73" s="79"/>
      <c r="M73" s="194" t="s">
        <v>12</v>
      </c>
      <c r="N73" s="194" t="s">
        <v>35</v>
      </c>
      <c r="O73" s="186" t="s">
        <v>142</v>
      </c>
    </row>
    <row r="74" spans="1:17" ht="6" customHeight="1" thickBot="1" x14ac:dyDescent="0.3">
      <c r="A74" s="198"/>
      <c r="B74" s="201"/>
      <c r="C74" s="202"/>
      <c r="D74" s="195"/>
      <c r="E74" s="195"/>
      <c r="F74" s="195"/>
      <c r="G74" s="203"/>
      <c r="H74" s="194" t="s">
        <v>33</v>
      </c>
      <c r="I74" s="194" t="s">
        <v>34</v>
      </c>
      <c r="J74" s="176"/>
      <c r="K74" s="81"/>
      <c r="L74" s="81"/>
      <c r="M74" s="205"/>
      <c r="N74" s="195"/>
      <c r="O74" s="187"/>
    </row>
    <row r="75" spans="1:17" ht="43.5" thickBot="1" x14ac:dyDescent="0.3">
      <c r="A75" s="198"/>
      <c r="B75" s="79" t="s">
        <v>14</v>
      </c>
      <c r="C75" s="78" t="s">
        <v>15</v>
      </c>
      <c r="D75" s="195"/>
      <c r="E75" s="195"/>
      <c r="F75" s="195"/>
      <c r="G75" s="204"/>
      <c r="H75" s="196"/>
      <c r="I75" s="196"/>
      <c r="J75" s="176"/>
      <c r="K75" s="80" t="s">
        <v>56</v>
      </c>
      <c r="L75" s="80" t="s">
        <v>58</v>
      </c>
      <c r="M75" s="205"/>
      <c r="N75" s="196"/>
      <c r="O75" s="188"/>
    </row>
    <row r="76" spans="1:17" ht="16.5" thickBot="1" x14ac:dyDescent="0.3">
      <c r="A76" s="18"/>
      <c r="B76" s="131"/>
      <c r="C76" s="132"/>
      <c r="D76" s="38"/>
      <c r="E76" s="63"/>
      <c r="F76" s="131"/>
      <c r="G76" s="20"/>
      <c r="H76" s="20"/>
      <c r="I76" s="20"/>
      <c r="J76" s="137"/>
      <c r="K76" s="20"/>
      <c r="L76" s="20"/>
      <c r="M76" s="20"/>
      <c r="N76" s="20"/>
      <c r="O76" s="5"/>
    </row>
    <row r="77" spans="1:17" ht="16.5" hidden="1" thickBot="1" x14ac:dyDescent="0.3">
      <c r="A77" s="82"/>
      <c r="B77" s="131"/>
      <c r="C77" s="84"/>
      <c r="D77" s="83"/>
      <c r="E77" s="63"/>
      <c r="F77" s="83"/>
      <c r="G77" s="83"/>
      <c r="H77" s="83"/>
      <c r="I77" s="83"/>
      <c r="J77" s="85"/>
      <c r="K77" s="86"/>
      <c r="L77" s="86"/>
      <c r="M77" s="87"/>
      <c r="N77" s="88"/>
      <c r="O77" s="5">
        <f>SUM(M77:N77)</f>
        <v>0</v>
      </c>
    </row>
    <row r="78" spans="1:17" ht="15.75" hidden="1" thickBot="1" x14ac:dyDescent="0.3">
      <c r="A78" s="18">
        <v>0</v>
      </c>
      <c r="B78" s="38"/>
      <c r="C78" s="89"/>
      <c r="D78" s="38"/>
      <c r="E78" s="39"/>
      <c r="F78" s="38"/>
      <c r="G78" s="20"/>
      <c r="H78" s="20"/>
      <c r="I78" s="20"/>
      <c r="J78" s="5"/>
      <c r="K78" s="21"/>
      <c r="L78" s="21"/>
      <c r="M78" s="21"/>
      <c r="N78" s="5"/>
      <c r="O78" s="5">
        <f t="shared" ref="O78" si="4">SUM(M78:N78)</f>
        <v>0</v>
      </c>
    </row>
    <row r="79" spans="1:17" ht="15.75" thickBot="1" x14ac:dyDescent="0.3">
      <c r="A79" s="37">
        <f>SUM(A76:A78)</f>
        <v>0</v>
      </c>
      <c r="B79" s="158" t="s">
        <v>16</v>
      </c>
      <c r="C79" s="159"/>
      <c r="D79" s="159"/>
      <c r="E79" s="159"/>
      <c r="F79" s="160"/>
      <c r="G79" s="37">
        <f t="shared" ref="G79:O79" si="5">SUM(G76:G78)</f>
        <v>0</v>
      </c>
      <c r="H79" s="37">
        <f t="shared" si="5"/>
        <v>0</v>
      </c>
      <c r="I79" s="37">
        <f t="shared" si="5"/>
        <v>0</v>
      </c>
      <c r="J79" s="24">
        <f t="shared" si="5"/>
        <v>0</v>
      </c>
      <c r="K79" s="24">
        <f t="shared" si="5"/>
        <v>0</v>
      </c>
      <c r="L79" s="24">
        <f t="shared" si="5"/>
        <v>0</v>
      </c>
      <c r="M79" s="24">
        <f t="shared" si="5"/>
        <v>0</v>
      </c>
      <c r="N79" s="24">
        <f t="shared" si="5"/>
        <v>0</v>
      </c>
      <c r="O79" s="24">
        <f t="shared" si="5"/>
        <v>0</v>
      </c>
    </row>
    <row r="80" spans="1:17" ht="22.5" customHeight="1" thickBot="1" x14ac:dyDescent="0.3">
      <c r="A80" s="162" t="s">
        <v>17</v>
      </c>
      <c r="B80" s="163"/>
      <c r="C80" s="163"/>
      <c r="D80" s="163"/>
      <c r="E80" s="163"/>
      <c r="F80" s="163"/>
      <c r="G80" s="164"/>
      <c r="H80" s="25"/>
      <c r="I80" s="25"/>
      <c r="J80" s="11"/>
      <c r="K80" s="11"/>
      <c r="L80" s="11"/>
      <c r="M80" s="11">
        <v>0</v>
      </c>
      <c r="N80" s="11">
        <f>-0.1*N79</f>
        <v>0</v>
      </c>
      <c r="O80" s="12">
        <f>SUM(N80:N80)</f>
        <v>0</v>
      </c>
    </row>
    <row r="81" spans="1:18" ht="20.25" customHeight="1" thickBot="1" x14ac:dyDescent="0.3">
      <c r="A81" s="158" t="s">
        <v>20</v>
      </c>
      <c r="B81" s="159"/>
      <c r="C81" s="159"/>
      <c r="D81" s="159"/>
      <c r="E81" s="159"/>
      <c r="F81" s="159"/>
      <c r="G81" s="160"/>
      <c r="H81" s="26"/>
      <c r="I81" s="26"/>
      <c r="J81" s="11"/>
      <c r="K81" s="11"/>
      <c r="L81" s="11"/>
      <c r="M81" s="11">
        <f>SUM(M79:M80)</f>
        <v>0</v>
      </c>
      <c r="N81" s="11">
        <f>SUM(N79:N80)</f>
        <v>0</v>
      </c>
      <c r="O81" s="11">
        <f>SUM(O79:O80)</f>
        <v>0</v>
      </c>
    </row>
    <row r="82" spans="1:18" x14ac:dyDescent="0.25">
      <c r="A82" s="27"/>
      <c r="B82" s="27"/>
      <c r="C82" s="27"/>
      <c r="D82" s="27"/>
      <c r="E82" s="27"/>
      <c r="F82" s="27"/>
      <c r="G82" s="27"/>
      <c r="H82" s="17"/>
      <c r="I82" s="17"/>
      <c r="J82" s="28"/>
      <c r="K82" s="28"/>
      <c r="L82" s="28"/>
      <c r="M82" s="28"/>
      <c r="N82" s="28"/>
      <c r="O82" s="29"/>
    </row>
    <row r="83" spans="1:18" x14ac:dyDescent="0.25">
      <c r="A83" s="27"/>
      <c r="B83" s="27"/>
      <c r="C83" s="27"/>
      <c r="D83" s="27"/>
      <c r="E83" s="27"/>
      <c r="F83" s="27"/>
      <c r="G83" s="27"/>
      <c r="H83" s="17"/>
      <c r="I83" s="17"/>
      <c r="J83" s="28"/>
      <c r="K83" s="28"/>
      <c r="L83" s="28"/>
      <c r="M83" s="28"/>
      <c r="N83" s="28" t="s">
        <v>19</v>
      </c>
      <c r="O83" s="29"/>
    </row>
    <row r="84" spans="1:18" ht="15.75" thickBot="1" x14ac:dyDescent="0.3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/>
      <c r="O84" s="29"/>
    </row>
    <row r="85" spans="1:18" ht="30.75" customHeight="1" thickBot="1" x14ac:dyDescent="0.3">
      <c r="A85" s="197" t="s">
        <v>23</v>
      </c>
      <c r="B85" s="197"/>
      <c r="C85" s="197"/>
      <c r="D85" s="197" t="s">
        <v>107</v>
      </c>
      <c r="E85" s="197"/>
      <c r="F85" s="197" t="s">
        <v>109</v>
      </c>
      <c r="G85" s="197"/>
      <c r="H85" s="17"/>
      <c r="I85" s="17"/>
      <c r="J85" s="155" t="s">
        <v>111</v>
      </c>
      <c r="K85" s="156"/>
      <c r="L85" s="156"/>
      <c r="M85" s="156"/>
      <c r="N85" s="156"/>
      <c r="O85" s="157"/>
    </row>
    <row r="86" spans="1:18" ht="34.5" customHeight="1" thickBot="1" x14ac:dyDescent="0.3">
      <c r="A86" s="227" t="s">
        <v>48</v>
      </c>
      <c r="B86" s="227"/>
      <c r="C86" s="227"/>
      <c r="D86" s="209">
        <v>8000000</v>
      </c>
      <c r="E86" s="210"/>
      <c r="F86" s="211">
        <f>O81+O69+O53+O42</f>
        <v>646880</v>
      </c>
      <c r="G86" s="211"/>
      <c r="H86" s="17"/>
      <c r="I86" s="17"/>
      <c r="J86" s="97" t="s">
        <v>94</v>
      </c>
      <c r="K86" s="98" t="s">
        <v>95</v>
      </c>
      <c r="L86" s="99" t="s">
        <v>96</v>
      </c>
      <c r="M86" s="99" t="s">
        <v>108</v>
      </c>
      <c r="N86" s="100" t="s">
        <v>97</v>
      </c>
      <c r="O86" s="101" t="s">
        <v>20</v>
      </c>
    </row>
    <row r="87" spans="1:18" ht="20.100000000000001" customHeight="1" thickBot="1" x14ac:dyDescent="0.3">
      <c r="A87" s="227" t="s">
        <v>24</v>
      </c>
      <c r="B87" s="227"/>
      <c r="C87" s="227"/>
      <c r="D87" s="212"/>
      <c r="E87" s="212"/>
      <c r="F87" s="211">
        <f>JULIO!F87+AGOSTO!F86+SEPTIEMBRE!F81</f>
        <v>2</v>
      </c>
      <c r="G87" s="189"/>
      <c r="H87" s="17"/>
      <c r="I87" s="17"/>
      <c r="J87" s="102" t="s">
        <v>57</v>
      </c>
      <c r="K87" s="103">
        <f>L40</f>
        <v>77000</v>
      </c>
      <c r="L87" s="103">
        <f>L79</f>
        <v>0</v>
      </c>
      <c r="M87" s="103">
        <f>L67</f>
        <v>77000</v>
      </c>
      <c r="N87" s="104">
        <f>L51</f>
        <v>0</v>
      </c>
      <c r="O87" s="105">
        <f>SUM(K87:N87)</f>
        <v>154000</v>
      </c>
    </row>
    <row r="88" spans="1:18" ht="20.100000000000001" customHeight="1" thickBot="1" x14ac:dyDescent="0.3">
      <c r="A88" s="206" t="s">
        <v>25</v>
      </c>
      <c r="B88" s="207"/>
      <c r="C88" s="208"/>
      <c r="D88" s="221"/>
      <c r="E88" s="222"/>
      <c r="F88" s="211">
        <f>JULIO!F88+AGOSTO!F87+SEPTIEMBRE!F82</f>
        <v>12</v>
      </c>
      <c r="G88" s="189"/>
      <c r="H88" s="17"/>
      <c r="I88" s="17"/>
      <c r="J88" s="106" t="s">
        <v>98</v>
      </c>
      <c r="K88" s="107">
        <f>K40</f>
        <v>28500</v>
      </c>
      <c r="L88" s="103">
        <f>K79</f>
        <v>0</v>
      </c>
      <c r="M88" s="107">
        <f>K67</f>
        <v>27600</v>
      </c>
      <c r="N88" s="108">
        <f>K51</f>
        <v>0</v>
      </c>
      <c r="O88" s="109">
        <f t="shared" ref="O88:O90" si="6">SUM(K88:N88)</f>
        <v>56100</v>
      </c>
    </row>
    <row r="89" spans="1:18" ht="20.100000000000001" customHeight="1" thickBot="1" x14ac:dyDescent="0.3">
      <c r="A89" s="227" t="s">
        <v>26</v>
      </c>
      <c r="B89" s="227"/>
      <c r="C89" s="227"/>
      <c r="D89" s="216"/>
      <c r="E89" s="216"/>
      <c r="F89" s="211">
        <f>JULIO!F89+AGOSTO!F88+SEPTIEMBRE!F83</f>
        <v>108</v>
      </c>
      <c r="G89" s="189"/>
      <c r="H89" s="17"/>
      <c r="I89" s="17"/>
      <c r="J89" s="110" t="s">
        <v>99</v>
      </c>
      <c r="K89" s="111">
        <f>O42</f>
        <v>409840</v>
      </c>
      <c r="L89" s="111">
        <f>O81</f>
        <v>0</v>
      </c>
      <c r="M89" s="111">
        <f>O69</f>
        <v>237040</v>
      </c>
      <c r="N89" s="112">
        <f>O53</f>
        <v>0</v>
      </c>
      <c r="O89" s="113">
        <f>SUM(K89:N89)</f>
        <v>646880</v>
      </c>
    </row>
    <row r="90" spans="1:18" ht="20.100000000000001" customHeight="1" thickBot="1" x14ac:dyDescent="0.3">
      <c r="A90" s="227" t="s">
        <v>37</v>
      </c>
      <c r="B90" s="227"/>
      <c r="C90" s="227"/>
      <c r="D90" s="216"/>
      <c r="E90" s="216"/>
      <c r="F90" s="211">
        <f>JULIO!F90+AGOSTO!F89+SEPTIEMBRE!F84</f>
        <v>128</v>
      </c>
      <c r="G90" s="189"/>
      <c r="H90" s="28"/>
      <c r="I90" s="28"/>
      <c r="J90" s="114" t="s">
        <v>20</v>
      </c>
      <c r="K90" s="115">
        <f>SUM(K87:K89)</f>
        <v>515340</v>
      </c>
      <c r="L90" s="115">
        <f t="shared" ref="L90:N90" si="7">SUM(L87:L89)</f>
        <v>0</v>
      </c>
      <c r="M90" s="115">
        <f t="shared" si="7"/>
        <v>341640</v>
      </c>
      <c r="N90" s="116">
        <f t="shared" si="7"/>
        <v>0</v>
      </c>
      <c r="O90" s="117">
        <f t="shared" si="6"/>
        <v>856980</v>
      </c>
    </row>
    <row r="91" spans="1:18" ht="20.100000000000001" customHeight="1" thickBot="1" x14ac:dyDescent="0.3">
      <c r="A91" s="229" t="s">
        <v>27</v>
      </c>
      <c r="B91" s="229"/>
      <c r="C91" s="229"/>
      <c r="D91" s="220"/>
      <c r="E91" s="220"/>
      <c r="F91" s="211">
        <f>M81+M69+M53+M42</f>
        <v>500000</v>
      </c>
      <c r="G91" s="189"/>
      <c r="H91" s="28"/>
      <c r="I91" s="28"/>
      <c r="R91" s="69"/>
    </row>
    <row r="92" spans="1:18" ht="20.100000000000001" customHeight="1" thickBot="1" x14ac:dyDescent="0.3">
      <c r="A92" s="229" t="s">
        <v>28</v>
      </c>
      <c r="B92" s="229"/>
      <c r="C92" s="229"/>
      <c r="D92" s="220"/>
      <c r="E92" s="220"/>
      <c r="F92" s="211">
        <f>N79+N67+N51+N40</f>
        <v>163200</v>
      </c>
      <c r="G92" s="189"/>
      <c r="H92" s="28"/>
      <c r="I92" s="28"/>
      <c r="J92" s="152" t="s">
        <v>110</v>
      </c>
      <c r="K92" s="153"/>
      <c r="L92" s="153"/>
      <c r="M92" s="153"/>
      <c r="N92" s="153"/>
      <c r="O92" s="154"/>
    </row>
    <row r="93" spans="1:18" ht="31.5" customHeight="1" thickBot="1" x14ac:dyDescent="0.3">
      <c r="A93" s="229" t="s">
        <v>29</v>
      </c>
      <c r="B93" s="229"/>
      <c r="C93" s="229"/>
      <c r="D93" s="220"/>
      <c r="E93" s="220"/>
      <c r="F93" s="211">
        <f>N80+N68+N52+N41</f>
        <v>-16320</v>
      </c>
      <c r="G93" s="189"/>
      <c r="H93" s="28"/>
      <c r="I93" s="28"/>
      <c r="J93" s="97" t="s">
        <v>94</v>
      </c>
      <c r="K93" s="98" t="s">
        <v>95</v>
      </c>
      <c r="L93" s="99" t="s">
        <v>96</v>
      </c>
      <c r="M93" s="99" t="s">
        <v>108</v>
      </c>
      <c r="N93" s="100" t="s">
        <v>97</v>
      </c>
      <c r="O93" s="101" t="s">
        <v>143</v>
      </c>
    </row>
    <row r="94" spans="1:18" ht="20.100000000000001" customHeight="1" thickBot="1" x14ac:dyDescent="0.3">
      <c r="A94" s="228" t="s">
        <v>54</v>
      </c>
      <c r="B94" s="228"/>
      <c r="C94" s="228"/>
      <c r="D94" s="226">
        <f>+D91+D92+D93</f>
        <v>0</v>
      </c>
      <c r="E94" s="226"/>
      <c r="F94" s="226">
        <f>SUM(F91:G93)</f>
        <v>646880</v>
      </c>
      <c r="G94" s="226"/>
      <c r="H94" s="28"/>
      <c r="I94" s="28"/>
      <c r="J94" s="118" t="s">
        <v>24</v>
      </c>
      <c r="K94" s="119">
        <f>A37</f>
        <v>1</v>
      </c>
      <c r="L94" s="120">
        <v>0</v>
      </c>
      <c r="M94" s="120">
        <v>0</v>
      </c>
      <c r="N94" s="121">
        <f>JULIO!A51</f>
        <v>0</v>
      </c>
      <c r="O94" s="122">
        <f>SUM(K94:N94)</f>
        <v>1</v>
      </c>
    </row>
    <row r="95" spans="1:18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23" t="s">
        <v>100</v>
      </c>
      <c r="K95" s="124">
        <f>A40</f>
        <v>7</v>
      </c>
      <c r="L95" s="120">
        <f>A79</f>
        <v>0</v>
      </c>
      <c r="M95" s="125">
        <f>A67</f>
        <v>5</v>
      </c>
      <c r="N95" s="126">
        <f>A51</f>
        <v>0</v>
      </c>
      <c r="O95" s="122">
        <f t="shared" ref="O95:O99" si="8">SUM(K95:N95)</f>
        <v>12</v>
      </c>
    </row>
    <row r="96" spans="1:18" ht="29.25" x14ac:dyDescent="0.25">
      <c r="A96" s="1"/>
      <c r="B96" s="234" t="s">
        <v>145</v>
      </c>
      <c r="C96" s="234"/>
      <c r="D96" s="234"/>
      <c r="E96" s="236"/>
      <c r="F96" s="234"/>
      <c r="G96" s="236" t="s">
        <v>146</v>
      </c>
      <c r="H96" s="237"/>
      <c r="I96" s="1"/>
      <c r="J96" s="110" t="s">
        <v>101</v>
      </c>
      <c r="K96" s="124">
        <f>H40+I40</f>
        <v>78</v>
      </c>
      <c r="L96" s="120">
        <f>H79+I79</f>
        <v>0</v>
      </c>
      <c r="M96" s="125">
        <f>H67+I67</f>
        <v>0</v>
      </c>
      <c r="N96" s="126">
        <f>H51+I51</f>
        <v>0</v>
      </c>
      <c r="O96" s="122">
        <f t="shared" si="8"/>
        <v>78</v>
      </c>
    </row>
    <row r="97" spans="1:15" ht="15.75" x14ac:dyDescent="0.25">
      <c r="A97" s="1"/>
      <c r="B97" s="235"/>
      <c r="C97" s="235"/>
      <c r="D97" s="235"/>
      <c r="E97" s="234"/>
      <c r="F97" s="235"/>
      <c r="G97" s="234"/>
      <c r="H97" s="236"/>
      <c r="I97" s="1"/>
      <c r="J97" s="110" t="s">
        <v>102</v>
      </c>
      <c r="K97" s="124">
        <f>G40</f>
        <v>56</v>
      </c>
      <c r="L97" s="120">
        <f>G79</f>
        <v>0</v>
      </c>
      <c r="M97" s="125">
        <f>G67</f>
        <v>40</v>
      </c>
      <c r="N97" s="126">
        <f>G51</f>
        <v>0</v>
      </c>
      <c r="O97" s="122">
        <f t="shared" si="8"/>
        <v>96</v>
      </c>
    </row>
    <row r="98" spans="1:15" ht="15.75" x14ac:dyDescent="0.25">
      <c r="A98" s="1"/>
      <c r="B98" s="235"/>
      <c r="C98" s="235"/>
      <c r="D98" s="235"/>
      <c r="E98" s="234"/>
      <c r="F98" s="235"/>
      <c r="G98" s="234"/>
      <c r="H98" s="235"/>
      <c r="I98" s="1"/>
      <c r="J98" s="110" t="s">
        <v>103</v>
      </c>
      <c r="K98" s="127">
        <f>M40</f>
        <v>340000</v>
      </c>
      <c r="L98" s="120">
        <f>M81</f>
        <v>0</v>
      </c>
      <c r="M98" s="125">
        <f>M67</f>
        <v>160000</v>
      </c>
      <c r="N98" s="108">
        <f>M53</f>
        <v>0</v>
      </c>
      <c r="O98" s="122">
        <f t="shared" si="8"/>
        <v>500000</v>
      </c>
    </row>
    <row r="99" spans="1:15" ht="15.75" x14ac:dyDescent="0.25">
      <c r="A99" s="1"/>
      <c r="B99" s="235"/>
      <c r="C99" s="235"/>
      <c r="D99" s="235"/>
      <c r="E99" s="234"/>
      <c r="F99" s="235"/>
      <c r="G99" s="234"/>
      <c r="H99" s="235"/>
      <c r="I99" s="1"/>
      <c r="J99" s="110" t="s">
        <v>104</v>
      </c>
      <c r="K99" s="128">
        <f>N42</f>
        <v>69840</v>
      </c>
      <c r="L99" s="111">
        <f>N81</f>
        <v>0</v>
      </c>
      <c r="M99" s="111">
        <f>N69</f>
        <v>77040</v>
      </c>
      <c r="N99" s="112">
        <f>N53</f>
        <v>0</v>
      </c>
      <c r="O99" s="122">
        <f t="shared" si="8"/>
        <v>146880</v>
      </c>
    </row>
    <row r="100" spans="1:15" ht="16.5" thickBot="1" x14ac:dyDescent="0.3">
      <c r="A100" s="1"/>
      <c r="B100" s="235"/>
      <c r="C100" s="235"/>
      <c r="D100" s="235"/>
      <c r="E100" s="234"/>
      <c r="F100" s="235"/>
      <c r="G100" s="234"/>
      <c r="H100" s="235"/>
      <c r="I100" s="1"/>
      <c r="J100" s="114" t="s">
        <v>20</v>
      </c>
      <c r="K100" s="129">
        <f>K98+K99</f>
        <v>409840</v>
      </c>
      <c r="L100" s="115">
        <f>L98+L99</f>
        <v>0</v>
      </c>
      <c r="M100" s="115">
        <f t="shared" ref="M100:O100" si="9">M98+M99</f>
        <v>237040</v>
      </c>
      <c r="N100" s="115">
        <f t="shared" si="9"/>
        <v>0</v>
      </c>
      <c r="O100" s="115">
        <f t="shared" si="9"/>
        <v>646880</v>
      </c>
    </row>
    <row r="101" spans="1:15" ht="15.75" x14ac:dyDescent="0.25">
      <c r="A101" s="1"/>
      <c r="B101" s="238" t="s">
        <v>149</v>
      </c>
      <c r="C101" s="238"/>
      <c r="D101" s="238"/>
      <c r="E101" s="239"/>
      <c r="F101" s="238"/>
      <c r="G101" s="239" t="s">
        <v>147</v>
      </c>
      <c r="H101" s="235"/>
      <c r="I101" s="1"/>
      <c r="J101" s="1"/>
      <c r="K101" s="1"/>
      <c r="L101" s="1"/>
      <c r="M101" s="1"/>
      <c r="N101" s="1"/>
      <c r="O101" s="1"/>
    </row>
    <row r="102" spans="1:15" ht="15.75" x14ac:dyDescent="0.25">
      <c r="A102" s="1"/>
      <c r="B102" s="235" t="s">
        <v>150</v>
      </c>
      <c r="C102" s="235"/>
      <c r="D102" s="235"/>
      <c r="E102" s="236"/>
      <c r="F102" s="235"/>
      <c r="G102" s="236" t="s">
        <v>148</v>
      </c>
      <c r="H102" s="239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</sheetData>
  <mergeCells count="112">
    <mergeCell ref="B40:F40"/>
    <mergeCell ref="A42:G42"/>
    <mergeCell ref="D58:D60"/>
    <mergeCell ref="E58:E60"/>
    <mergeCell ref="F58:F60"/>
    <mergeCell ref="G58:G60"/>
    <mergeCell ref="B67:F67"/>
    <mergeCell ref="A68:G68"/>
    <mergeCell ref="A69:G69"/>
    <mergeCell ref="N58:N60"/>
    <mergeCell ref="O58:O60"/>
    <mergeCell ref="H59:H60"/>
    <mergeCell ref="I59:I60"/>
    <mergeCell ref="A57:M57"/>
    <mergeCell ref="A58:A60"/>
    <mergeCell ref="B58:C59"/>
    <mergeCell ref="J85:O85"/>
    <mergeCell ref="B51:F51"/>
    <mergeCell ref="A52:G52"/>
    <mergeCell ref="A53:G53"/>
    <mergeCell ref="A85:C85"/>
    <mergeCell ref="D85:E85"/>
    <mergeCell ref="F85:G85"/>
    <mergeCell ref="A73:A75"/>
    <mergeCell ref="B73:C74"/>
    <mergeCell ref="D73:D75"/>
    <mergeCell ref="E73:E75"/>
    <mergeCell ref="F73:F75"/>
    <mergeCell ref="G73:G75"/>
    <mergeCell ref="B79:F79"/>
    <mergeCell ref="A86:C86"/>
    <mergeCell ref="D86:E86"/>
    <mergeCell ref="F86:G86"/>
    <mergeCell ref="A72:M72"/>
    <mergeCell ref="H73:I73"/>
    <mergeCell ref="J73:J75"/>
    <mergeCell ref="M73:M75"/>
    <mergeCell ref="H58:I58"/>
    <mergeCell ref="J58:J60"/>
    <mergeCell ref="M58:M60"/>
    <mergeCell ref="A93:C93"/>
    <mergeCell ref="D93:E93"/>
    <mergeCell ref="F93:G93"/>
    <mergeCell ref="A94:C94"/>
    <mergeCell ref="D94:E94"/>
    <mergeCell ref="F94:G94"/>
    <mergeCell ref="D87:E87"/>
    <mergeCell ref="F87:G87"/>
    <mergeCell ref="A88:C88"/>
    <mergeCell ref="D88:E88"/>
    <mergeCell ref="F88:G88"/>
    <mergeCell ref="A91:C91"/>
    <mergeCell ref="D91:E91"/>
    <mergeCell ref="F91:G91"/>
    <mergeCell ref="A92:C92"/>
    <mergeCell ref="D92:E92"/>
    <mergeCell ref="F92:G92"/>
    <mergeCell ref="A90:C90"/>
    <mergeCell ref="D90:E90"/>
    <mergeCell ref="F90:G90"/>
    <mergeCell ref="A89:C89"/>
    <mergeCell ref="D89:E89"/>
    <mergeCell ref="F89:G89"/>
    <mergeCell ref="A87:C87"/>
    <mergeCell ref="F33:F35"/>
    <mergeCell ref="A80:G80"/>
    <mergeCell ref="A81:G81"/>
    <mergeCell ref="M46:M48"/>
    <mergeCell ref="N46:N48"/>
    <mergeCell ref="O46:O48"/>
    <mergeCell ref="H47:H48"/>
    <mergeCell ref="I47:I48"/>
    <mergeCell ref="A45:M45"/>
    <mergeCell ref="B46:C47"/>
    <mergeCell ref="D46:D48"/>
    <mergeCell ref="E46:E48"/>
    <mergeCell ref="F46:F48"/>
    <mergeCell ref="G46:G48"/>
    <mergeCell ref="A46:A48"/>
    <mergeCell ref="H46:I46"/>
    <mergeCell ref="J46:J48"/>
    <mergeCell ref="E33:E35"/>
    <mergeCell ref="D33:D35"/>
    <mergeCell ref="B33:C34"/>
    <mergeCell ref="N73:N75"/>
    <mergeCell ref="O73:O75"/>
    <mergeCell ref="H74:H75"/>
    <mergeCell ref="I74:I75"/>
    <mergeCell ref="J92:O92"/>
    <mergeCell ref="A33:A35"/>
    <mergeCell ref="J33:J35"/>
    <mergeCell ref="A41:G41"/>
    <mergeCell ref="A32:O32"/>
    <mergeCell ref="A17:O17"/>
    <mergeCell ref="A20:O20"/>
    <mergeCell ref="A1:O1"/>
    <mergeCell ref="A3:O3"/>
    <mergeCell ref="A4:O4"/>
    <mergeCell ref="A6:O6"/>
    <mergeCell ref="A18:F18"/>
    <mergeCell ref="A13:N13"/>
    <mergeCell ref="A11:N11"/>
    <mergeCell ref="A8:N9"/>
    <mergeCell ref="A14:C14"/>
    <mergeCell ref="A23:O23"/>
    <mergeCell ref="A25:O25"/>
    <mergeCell ref="A30:O30"/>
    <mergeCell ref="O33:O35"/>
    <mergeCell ref="N33:N35"/>
    <mergeCell ref="M33:M35"/>
    <mergeCell ref="H33:I33"/>
    <mergeCell ref="G33:G35"/>
  </mergeCells>
  <conditionalFormatting sqref="K87:N8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{B43811C5-D440-4AA1-A66C-BBECD47FACB3}</x14:id>
        </ext>
      </extLst>
    </cfRule>
  </conditionalFormatting>
  <conditionalFormatting sqref="K94:N9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{87534274-892C-497E-8239-E1AC355EC9A7}</x14:id>
        </ext>
      </extLst>
    </cfRule>
  </conditionalFormatting>
  <conditionalFormatting sqref="K100:O1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1" orientation="landscape" r:id="rId1"/>
  <rowBreaks count="2" manualBreakCount="2">
    <brk id="43" max="14" man="1"/>
    <brk id="70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3811C5-D440-4AA1-A66C-BBECD47FAC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K87:N89</xm:sqref>
        </x14:conditionalFormatting>
        <x14:conditionalFormatting xmlns:xm="http://schemas.microsoft.com/office/excel/2006/main">
          <x14:cfRule type="dataBar" id="{87534274-892C-497E-8239-E1AC355EC9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K94:N99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JULIO</vt:lpstr>
      <vt:lpstr>AGOSTO</vt:lpstr>
      <vt:lpstr>SEPTIEMBRE</vt:lpstr>
      <vt:lpstr>JULIO-SEPTIEMBRE 2025</vt:lpstr>
      <vt:lpstr>AGOSTO!Área_de_impresión</vt:lpstr>
      <vt:lpstr>JULIO!Área_de_impresión</vt:lpstr>
      <vt:lpstr>'JULIO-SEPTIEMBRE 2025'!Área_de_impresión</vt:lpstr>
      <vt:lpstr>SEPTIEMBRE!Área_de_impresión</vt:lpstr>
      <vt:lpstr>'JULIO-SEPTIEMBRE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Terina Feliz</cp:lastModifiedBy>
  <cp:lastPrinted>2025-10-10T17:30:43Z</cp:lastPrinted>
  <dcterms:created xsi:type="dcterms:W3CDTF">2020-06-29T12:43:52Z</dcterms:created>
  <dcterms:modified xsi:type="dcterms:W3CDTF">2025-10-10T17:31:11Z</dcterms:modified>
</cp:coreProperties>
</file>