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5/TRIMEST. ABRIL-JUNIO 2025/"/>
    </mc:Choice>
  </mc:AlternateContent>
  <xr:revisionPtr revIDLastSave="5" documentId="13_ncr:1_{19475802-9DC9-4B22-BEF4-FA5AD4DDC9D8}" xr6:coauthVersionLast="47" xr6:coauthVersionMax="47" xr10:uidLastSave="{C25A6669-10CC-4247-BBBF-90EFD445F956}"/>
  <bookViews>
    <workbookView xWindow="-120" yWindow="-120" windowWidth="29040" windowHeight="15720" activeTab="3" xr2:uid="{00000000-000D-0000-FFFF-FFFF00000000}"/>
  </bookViews>
  <sheets>
    <sheet name="ABRIL" sheetId="2" r:id="rId1"/>
    <sheet name="MAYO" sheetId="3" r:id="rId2"/>
    <sheet name="JUNIO" sheetId="4" r:id="rId3"/>
    <sheet name="ABRIL-JUNIO 2025" sheetId="1" r:id="rId4"/>
  </sheets>
  <definedNames>
    <definedName name="_xlnm.Print_Area" localSheetId="0">ABRIL!$A$1:$O$100</definedName>
    <definedName name="_xlnm.Print_Area" localSheetId="3">'ABRIL-JUNIO 2025'!$A$1:$O$104</definedName>
    <definedName name="_xlnm.Print_Area" localSheetId="2">JUNIO!#REF!</definedName>
    <definedName name="_xlnm.Print_Area" localSheetId="1">MAYO!$A$1:$O$106</definedName>
    <definedName name="_xlnm.Print_Titles" localSheetId="0">ABRIL!#REF!</definedName>
    <definedName name="_xlnm.Print_Titles" localSheetId="3">'ABRIL-JUNIO 2025'!$1:$11</definedName>
    <definedName name="_xlnm.Print_Titles" localSheetId="2">JUNIO!#REF!</definedName>
    <definedName name="_xlnm.Print_Titles" localSheetId="1">MAYO!#REF!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8" i="2" l="1"/>
  <c r="O89" i="2"/>
  <c r="L93" i="1"/>
  <c r="M93" i="1"/>
  <c r="N93" i="1"/>
  <c r="K93" i="1"/>
  <c r="K101" i="4"/>
  <c r="F94" i="4"/>
  <c r="K94" i="3"/>
  <c r="N94" i="3"/>
  <c r="F87" i="3"/>
  <c r="N94" i="2"/>
  <c r="K94" i="2"/>
  <c r="F88" i="2"/>
  <c r="O66" i="4"/>
  <c r="L66" i="4"/>
  <c r="K66" i="4"/>
  <c r="O63" i="3"/>
  <c r="O65" i="2"/>
  <c r="A64" i="1" l="1"/>
  <c r="A63" i="1"/>
  <c r="G64" i="1"/>
  <c r="H64" i="1"/>
  <c r="I64" i="1"/>
  <c r="J64" i="1"/>
  <c r="K64" i="1"/>
  <c r="L64" i="1"/>
  <c r="M64" i="1"/>
  <c r="N64" i="1"/>
  <c r="H63" i="1"/>
  <c r="I63" i="1"/>
  <c r="J63" i="1"/>
  <c r="K63" i="1"/>
  <c r="M63" i="1"/>
  <c r="G63" i="1"/>
  <c r="G50" i="1"/>
  <c r="A39" i="1"/>
  <c r="A38" i="1"/>
  <c r="A37" i="1"/>
  <c r="A36" i="1"/>
  <c r="H39" i="1"/>
  <c r="I39" i="1"/>
  <c r="J39" i="1"/>
  <c r="K39" i="1"/>
  <c r="L39" i="1"/>
  <c r="M39" i="1"/>
  <c r="N39" i="1"/>
  <c r="G39" i="1"/>
  <c r="H38" i="1"/>
  <c r="I38" i="1"/>
  <c r="J38" i="1"/>
  <c r="K38" i="1"/>
  <c r="L38" i="1"/>
  <c r="M38" i="1"/>
  <c r="N38" i="1"/>
  <c r="G38" i="1"/>
  <c r="H37" i="1"/>
  <c r="I37" i="1"/>
  <c r="J37" i="1"/>
  <c r="K37" i="1"/>
  <c r="L37" i="1"/>
  <c r="M37" i="1"/>
  <c r="N37" i="1"/>
  <c r="G37" i="1"/>
  <c r="H36" i="1"/>
  <c r="I36" i="1"/>
  <c r="J36" i="1"/>
  <c r="K36" i="1"/>
  <c r="L36" i="1"/>
  <c r="M36" i="1"/>
  <c r="O36" i="1" s="1"/>
  <c r="N36" i="1"/>
  <c r="G36" i="1"/>
  <c r="F86" i="1" l="1"/>
  <c r="O37" i="3"/>
  <c r="O36" i="3"/>
  <c r="O37" i="2"/>
  <c r="O38" i="2"/>
  <c r="O39" i="2"/>
  <c r="O40" i="2"/>
  <c r="O65" i="4"/>
  <c r="L65" i="4"/>
  <c r="O62" i="3"/>
  <c r="L62" i="3"/>
  <c r="N64" i="2"/>
  <c r="L64" i="2"/>
  <c r="L63" i="1" l="1"/>
  <c r="O64" i="2"/>
  <c r="N63" i="1"/>
  <c r="A66" i="2"/>
  <c r="G66" i="2"/>
  <c r="H66" i="2"/>
  <c r="I66" i="2"/>
  <c r="J66" i="2"/>
  <c r="K66" i="2"/>
  <c r="L66" i="2"/>
  <c r="M66" i="2"/>
  <c r="M68" i="2" s="1"/>
  <c r="N66" i="2"/>
  <c r="N67" i="2" s="1"/>
  <c r="O67" i="2" s="1"/>
  <c r="N68" i="2" l="1"/>
  <c r="A52" i="1"/>
  <c r="A51" i="1"/>
  <c r="A50" i="1"/>
  <c r="H52" i="1"/>
  <c r="I52" i="1"/>
  <c r="J52" i="1"/>
  <c r="K52" i="1"/>
  <c r="L52" i="1"/>
  <c r="M52" i="1"/>
  <c r="G52" i="1"/>
  <c r="H51" i="1"/>
  <c r="I51" i="1"/>
  <c r="J51" i="1"/>
  <c r="K51" i="1"/>
  <c r="L51" i="1"/>
  <c r="M51" i="1"/>
  <c r="N51" i="1"/>
  <c r="G51" i="1"/>
  <c r="H50" i="1"/>
  <c r="I50" i="1"/>
  <c r="J50" i="1"/>
  <c r="K50" i="1"/>
  <c r="L50" i="1"/>
  <c r="M50" i="1"/>
  <c r="N49" i="3" l="1"/>
  <c r="N51" i="2"/>
  <c r="O50" i="2"/>
  <c r="O51" i="1" s="1"/>
  <c r="O49" i="3" l="1"/>
  <c r="O52" i="1" s="1"/>
  <c r="N52" i="1"/>
  <c r="O51" i="2"/>
  <c r="O50" i="1" s="1"/>
  <c r="N50" i="1"/>
  <c r="O39" i="4"/>
  <c r="O38" i="4"/>
  <c r="O37" i="4"/>
  <c r="O36" i="4"/>
  <c r="O38" i="3"/>
  <c r="A41" i="2"/>
  <c r="G41" i="2"/>
  <c r="H41" i="2"/>
  <c r="I41" i="2"/>
  <c r="J41" i="2"/>
  <c r="K41" i="2"/>
  <c r="L41" i="2"/>
  <c r="M41" i="2"/>
  <c r="M43" i="2" s="1"/>
  <c r="N41" i="2"/>
  <c r="N42" i="2"/>
  <c r="O42" i="2" s="1"/>
  <c r="O40" i="4" l="1"/>
  <c r="N43" i="2"/>
  <c r="O94" i="2"/>
  <c r="A75" i="1" l="1"/>
  <c r="A74" i="1"/>
  <c r="O86" i="4"/>
  <c r="N86" i="4"/>
  <c r="M86" i="4"/>
  <c r="L86" i="4"/>
  <c r="K86" i="4"/>
  <c r="N79" i="3"/>
  <c r="M79" i="3"/>
  <c r="L79" i="3"/>
  <c r="K79" i="3"/>
  <c r="I79" i="3"/>
  <c r="G79" i="3"/>
  <c r="G80" i="2"/>
  <c r="L97" i="2" s="1"/>
  <c r="K80" i="2"/>
  <c r="L89" i="2" s="1"/>
  <c r="L80" i="2"/>
  <c r="L88" i="2" s="1"/>
  <c r="M80" i="2"/>
  <c r="O78" i="2"/>
  <c r="O79" i="2"/>
  <c r="O94" i="3" l="1"/>
  <c r="O101" i="4"/>
  <c r="K73" i="4"/>
  <c r="O67" i="4"/>
  <c r="O68" i="4"/>
  <c r="O69" i="4"/>
  <c r="O70" i="4"/>
  <c r="M98" i="2"/>
  <c r="M89" i="2"/>
  <c r="O53" i="1" l="1"/>
  <c r="O37" i="1"/>
  <c r="M88" i="2"/>
  <c r="L73" i="4"/>
  <c r="G66" i="3" l="1"/>
  <c r="M97" i="3" s="1"/>
  <c r="K53" i="4"/>
  <c r="N95" i="4" s="1"/>
  <c r="L53" i="4"/>
  <c r="N94" i="4" s="1"/>
  <c r="L95" i="4"/>
  <c r="L94" i="4"/>
  <c r="K50" i="3"/>
  <c r="N88" i="3" s="1"/>
  <c r="L50" i="3"/>
  <c r="N87" i="3" s="1"/>
  <c r="K66" i="3"/>
  <c r="M88" i="3" s="1"/>
  <c r="L88" i="3"/>
  <c r="L87" i="3"/>
  <c r="O63" i="2"/>
  <c r="O62" i="2"/>
  <c r="O66" i="2" s="1"/>
  <c r="O68" i="2" s="1"/>
  <c r="K98" i="2"/>
  <c r="K53" i="1" l="1"/>
  <c r="N87" i="1" s="1"/>
  <c r="L53" i="1"/>
  <c r="N86" i="1" s="1"/>
  <c r="N53" i="1"/>
  <c r="J65" i="1"/>
  <c r="M95" i="2"/>
  <c r="A66" i="3"/>
  <c r="M95" i="3" s="1"/>
  <c r="A73" i="4"/>
  <c r="M102" i="4" s="1"/>
  <c r="G73" i="4"/>
  <c r="M104" i="4" s="1"/>
  <c r="I73" i="4"/>
  <c r="H73" i="4"/>
  <c r="M95" i="4"/>
  <c r="M94" i="4"/>
  <c r="M73" i="4"/>
  <c r="M105" i="4" s="1"/>
  <c r="N73" i="4"/>
  <c r="O64" i="4"/>
  <c r="O63" i="4"/>
  <c r="O65" i="3"/>
  <c r="O64" i="3"/>
  <c r="M97" i="2"/>
  <c r="M41" i="1"/>
  <c r="K97" i="1" s="1"/>
  <c r="O38" i="1"/>
  <c r="O39" i="1"/>
  <c r="G40" i="4"/>
  <c r="K104" i="4" s="1"/>
  <c r="I40" i="4"/>
  <c r="H40" i="4"/>
  <c r="K40" i="4"/>
  <c r="K95" i="4" s="1"/>
  <c r="L40" i="4"/>
  <c r="K94" i="4" s="1"/>
  <c r="K89" i="2"/>
  <c r="N39" i="3"/>
  <c r="N40" i="3" s="1"/>
  <c r="L39" i="3"/>
  <c r="K87" i="3" s="1"/>
  <c r="K39" i="3"/>
  <c r="K88" i="3" s="1"/>
  <c r="O88" i="3" s="1"/>
  <c r="M39" i="3"/>
  <c r="K98" i="3" s="1"/>
  <c r="K88" i="2"/>
  <c r="A40" i="4"/>
  <c r="K102" i="4" s="1"/>
  <c r="J40" i="4"/>
  <c r="M40" i="4"/>
  <c r="K105" i="4" s="1"/>
  <c r="N40" i="4"/>
  <c r="N41" i="4" s="1"/>
  <c r="O36" i="2"/>
  <c r="O41" i="2" s="1"/>
  <c r="O43" i="2" s="1"/>
  <c r="O72" i="4"/>
  <c r="O71" i="4"/>
  <c r="M66" i="3"/>
  <c r="M98" i="3" s="1"/>
  <c r="O60" i="3"/>
  <c r="H66" i="3"/>
  <c r="I66" i="3"/>
  <c r="J66" i="3"/>
  <c r="N66" i="3"/>
  <c r="M96" i="2" l="1"/>
  <c r="O93" i="1"/>
  <c r="K41" i="1"/>
  <c r="K87" i="1" s="1"/>
  <c r="N41" i="1"/>
  <c r="L41" i="1"/>
  <c r="K86" i="1" s="1"/>
  <c r="M96" i="3"/>
  <c r="M103" i="4"/>
  <c r="K103" i="4"/>
  <c r="O73" i="4"/>
  <c r="O95" i="4"/>
  <c r="O94" i="4"/>
  <c r="L66" i="3"/>
  <c r="M87" i="3" s="1"/>
  <c r="O87" i="3" s="1"/>
  <c r="A78" i="1"/>
  <c r="L94" i="1" s="1"/>
  <c r="N67" i="3"/>
  <c r="O64" i="1"/>
  <c r="N65" i="1"/>
  <c r="N66" i="1" s="1"/>
  <c r="A65" i="1"/>
  <c r="M94" i="1" s="1"/>
  <c r="K65" i="1"/>
  <c r="M87" i="1" s="1"/>
  <c r="M65" i="1"/>
  <c r="M97" i="1" s="1"/>
  <c r="G65" i="1"/>
  <c r="M96" i="1" s="1"/>
  <c r="O63" i="1"/>
  <c r="I65" i="1"/>
  <c r="H65" i="1"/>
  <c r="O66" i="3"/>
  <c r="O40" i="1"/>
  <c r="M99" i="2" l="1"/>
  <c r="M100" i="2" s="1"/>
  <c r="M95" i="1"/>
  <c r="O65" i="1"/>
  <c r="O41" i="1"/>
  <c r="L65" i="1"/>
  <c r="M86" i="1" s="1"/>
  <c r="O77" i="1"/>
  <c r="M90" i="2" l="1"/>
  <c r="M91" i="2" s="1"/>
  <c r="O76" i="1"/>
  <c r="O78" i="1" s="1"/>
  <c r="L78" i="1"/>
  <c r="L86" i="1" s="1"/>
  <c r="O86" i="1" s="1"/>
  <c r="K78" i="1"/>
  <c r="L87" i="1" s="1"/>
  <c r="O87" i="1" s="1"/>
  <c r="M78" i="1"/>
  <c r="A86" i="4" l="1"/>
  <c r="L102" i="4" s="1"/>
  <c r="G86" i="4"/>
  <c r="L104" i="4" s="1"/>
  <c r="H86" i="4"/>
  <c r="I86" i="4"/>
  <c r="J86" i="4"/>
  <c r="M88" i="4"/>
  <c r="L105" i="4" s="1"/>
  <c r="O77" i="3"/>
  <c r="O75" i="2"/>
  <c r="K52" i="2"/>
  <c r="N89" i="2" s="1"/>
  <c r="L52" i="2"/>
  <c r="N88" i="2" s="1"/>
  <c r="M82" i="2"/>
  <c r="L98" i="2" s="1"/>
  <c r="N80" i="2"/>
  <c r="D101" i="4"/>
  <c r="N74" i="4"/>
  <c r="M75" i="4"/>
  <c r="J73" i="4"/>
  <c r="N53" i="4"/>
  <c r="M53" i="4"/>
  <c r="M55" i="4" s="1"/>
  <c r="N105" i="4" s="1"/>
  <c r="J53" i="4"/>
  <c r="I53" i="4"/>
  <c r="H53" i="4"/>
  <c r="G53" i="4"/>
  <c r="N104" i="4" s="1"/>
  <c r="A53" i="4"/>
  <c r="N102" i="4" s="1"/>
  <c r="O49" i="4"/>
  <c r="M42" i="4"/>
  <c r="D94" i="3"/>
  <c r="M81" i="3"/>
  <c r="L98" i="3" s="1"/>
  <c r="J79" i="3"/>
  <c r="H79" i="3"/>
  <c r="L97" i="3"/>
  <c r="A79" i="3"/>
  <c r="L95" i="3" s="1"/>
  <c r="O78" i="3"/>
  <c r="M68" i="3"/>
  <c r="N50" i="3"/>
  <c r="M50" i="3"/>
  <c r="M52" i="3" s="1"/>
  <c r="N98" i="3" s="1"/>
  <c r="J50" i="3"/>
  <c r="I50" i="3"/>
  <c r="H50" i="3"/>
  <c r="G50" i="3"/>
  <c r="N97" i="3" s="1"/>
  <c r="A50" i="3"/>
  <c r="N95" i="3" s="1"/>
  <c r="O48" i="3"/>
  <c r="M41" i="3"/>
  <c r="J39" i="3"/>
  <c r="I39" i="3"/>
  <c r="H39" i="3"/>
  <c r="G39" i="3"/>
  <c r="K97" i="3" s="1"/>
  <c r="A39" i="3"/>
  <c r="K95" i="3" s="1"/>
  <c r="D95" i="2"/>
  <c r="J80" i="2"/>
  <c r="I80" i="2"/>
  <c r="H80" i="2"/>
  <c r="A80" i="2"/>
  <c r="L95" i="2" s="1"/>
  <c r="N52" i="2"/>
  <c r="N53" i="2" s="1"/>
  <c r="M52" i="2"/>
  <c r="M54" i="2" s="1"/>
  <c r="N98" i="2" s="1"/>
  <c r="J52" i="2"/>
  <c r="I52" i="2"/>
  <c r="H52" i="2"/>
  <c r="G52" i="2"/>
  <c r="N97" i="2" s="1"/>
  <c r="A52" i="2"/>
  <c r="N95" i="2" s="1"/>
  <c r="O52" i="2"/>
  <c r="K97" i="2"/>
  <c r="K95" i="2"/>
  <c r="D93" i="1"/>
  <c r="O98" i="2" l="1"/>
  <c r="O97" i="2"/>
  <c r="K96" i="2"/>
  <c r="N96" i="2"/>
  <c r="K96" i="3"/>
  <c r="O95" i="2"/>
  <c r="L96" i="2"/>
  <c r="N96" i="3"/>
  <c r="O79" i="3"/>
  <c r="L96" i="3"/>
  <c r="O95" i="3"/>
  <c r="N103" i="4"/>
  <c r="O97" i="3"/>
  <c r="O98" i="3"/>
  <c r="L103" i="4"/>
  <c r="O104" i="4"/>
  <c r="O102" i="4"/>
  <c r="O105" i="4"/>
  <c r="F95" i="4"/>
  <c r="N54" i="4"/>
  <c r="O54" i="4" s="1"/>
  <c r="F99" i="4"/>
  <c r="F96" i="4"/>
  <c r="F92" i="3"/>
  <c r="F88" i="3"/>
  <c r="B106" i="3"/>
  <c r="F89" i="3"/>
  <c r="N51" i="3"/>
  <c r="O51" i="3" s="1"/>
  <c r="F91" i="3"/>
  <c r="N81" i="2"/>
  <c r="N82" i="2" s="1"/>
  <c r="F93" i="2"/>
  <c r="F91" i="2"/>
  <c r="F92" i="2"/>
  <c r="F90" i="2"/>
  <c r="F89" i="2"/>
  <c r="F98" i="4"/>
  <c r="F97" i="4"/>
  <c r="F90" i="3"/>
  <c r="N87" i="4"/>
  <c r="N80" i="3"/>
  <c r="O53" i="4"/>
  <c r="O50" i="3"/>
  <c r="O39" i="3"/>
  <c r="O80" i="2"/>
  <c r="N42" i="4"/>
  <c r="K106" i="4" s="1"/>
  <c r="O41" i="4"/>
  <c r="O74" i="4"/>
  <c r="N41" i="3"/>
  <c r="K99" i="3" s="1"/>
  <c r="O40" i="3"/>
  <c r="N68" i="3"/>
  <c r="M99" i="3" s="1"/>
  <c r="M100" i="3" s="1"/>
  <c r="O67" i="3"/>
  <c r="O53" i="2"/>
  <c r="N54" i="2"/>
  <c r="N99" i="2" s="1"/>
  <c r="O96" i="2" l="1"/>
  <c r="O96" i="3"/>
  <c r="L99" i="2"/>
  <c r="L100" i="2" s="1"/>
  <c r="F87" i="1"/>
  <c r="K99" i="2"/>
  <c r="O103" i="4"/>
  <c r="F94" i="2"/>
  <c r="F95" i="2" s="1"/>
  <c r="O81" i="2"/>
  <c r="O82" i="2" s="1"/>
  <c r="L90" i="2" s="1"/>
  <c r="K100" i="3"/>
  <c r="K107" i="4"/>
  <c r="N55" i="4"/>
  <c r="O55" i="4"/>
  <c r="N106" i="4" s="1"/>
  <c r="N107" i="4" s="1"/>
  <c r="F88" i="1"/>
  <c r="N52" i="3"/>
  <c r="O52" i="3"/>
  <c r="N99" i="3" s="1"/>
  <c r="N100" i="3" s="1"/>
  <c r="F93" i="3"/>
  <c r="F89" i="1"/>
  <c r="O87" i="4"/>
  <c r="O88" i="4" s="1"/>
  <c r="L96" i="4" s="1"/>
  <c r="L97" i="4" s="1"/>
  <c r="F100" i="4"/>
  <c r="O80" i="3"/>
  <c r="O81" i="3" s="1"/>
  <c r="L89" i="3" s="1"/>
  <c r="L90" i="3" s="1"/>
  <c r="O42" i="4"/>
  <c r="K96" i="4" s="1"/>
  <c r="K97" i="4" s="1"/>
  <c r="N88" i="4"/>
  <c r="L106" i="4" s="1"/>
  <c r="L107" i="4" s="1"/>
  <c r="N81" i="3"/>
  <c r="L99" i="3" s="1"/>
  <c r="L100" i="3" s="1"/>
  <c r="O75" i="4"/>
  <c r="M96" i="4" s="1"/>
  <c r="M97" i="4" s="1"/>
  <c r="O41" i="3"/>
  <c r="K89" i="3" s="1"/>
  <c r="K90" i="3" s="1"/>
  <c r="O68" i="3"/>
  <c r="M89" i="3" s="1"/>
  <c r="M90" i="3" s="1"/>
  <c r="N75" i="4"/>
  <c r="M106" i="4" s="1"/>
  <c r="M107" i="4" s="1"/>
  <c r="K90" i="2"/>
  <c r="O54" i="2"/>
  <c r="O99" i="2" l="1"/>
  <c r="O100" i="2" s="1"/>
  <c r="N100" i="2"/>
  <c r="N90" i="2"/>
  <c r="O90" i="2" s="1"/>
  <c r="K100" i="2"/>
  <c r="O99" i="3"/>
  <c r="O100" i="3" s="1"/>
  <c r="O106" i="4"/>
  <c r="O107" i="4" s="1"/>
  <c r="F93" i="4"/>
  <c r="N96" i="4"/>
  <c r="N97" i="4" s="1"/>
  <c r="O97" i="4" s="1"/>
  <c r="F94" i="3"/>
  <c r="N89" i="3"/>
  <c r="N90" i="3" s="1"/>
  <c r="O90" i="3" s="1"/>
  <c r="F87" i="2"/>
  <c r="L91" i="2"/>
  <c r="K91" i="2"/>
  <c r="F86" i="3"/>
  <c r="N42" i="1"/>
  <c r="J41" i="1"/>
  <c r="I41" i="1"/>
  <c r="H41" i="1"/>
  <c r="G41" i="1"/>
  <c r="K96" i="1" s="1"/>
  <c r="A41" i="1"/>
  <c r="K94" i="1" s="1"/>
  <c r="N91" i="2" l="1"/>
  <c r="O91" i="2" s="1"/>
  <c r="K95" i="1"/>
  <c r="O96" i="4"/>
  <c r="O89" i="3"/>
  <c r="F101" i="4"/>
  <c r="O42" i="1"/>
  <c r="N43" i="1"/>
  <c r="K98" i="1" s="1"/>
  <c r="K99" i="1" s="1"/>
  <c r="M43" i="1"/>
  <c r="O43" i="1" l="1"/>
  <c r="K88" i="1" s="1"/>
  <c r="K89" i="1" s="1"/>
  <c r="M53" i="1" l="1"/>
  <c r="M55" i="1" s="1"/>
  <c r="N97" i="1" s="1"/>
  <c r="J53" i="1"/>
  <c r="I53" i="1"/>
  <c r="H53" i="1"/>
  <c r="G53" i="1"/>
  <c r="N96" i="1" s="1"/>
  <c r="A53" i="1"/>
  <c r="N94" i="1" l="1"/>
  <c r="O94" i="1" s="1"/>
  <c r="N95" i="1"/>
  <c r="N54" i="1"/>
  <c r="O54" i="1" s="1"/>
  <c r="N55" i="1" l="1"/>
  <c r="N98" i="1" s="1"/>
  <c r="O55" i="1"/>
  <c r="N78" i="1"/>
  <c r="J78" i="1"/>
  <c r="I78" i="1"/>
  <c r="H78" i="1"/>
  <c r="G78" i="1"/>
  <c r="L96" i="1" s="1"/>
  <c r="O96" i="1" s="1"/>
  <c r="L95" i="1" l="1"/>
  <c r="O95" i="1" s="1"/>
  <c r="N88" i="1"/>
  <c r="N89" i="1" s="1"/>
  <c r="N99" i="1"/>
  <c r="F91" i="1"/>
  <c r="N79" i="1"/>
  <c r="F92" i="1" s="1"/>
  <c r="M80" i="1"/>
  <c r="L97" i="1" s="1"/>
  <c r="O97" i="1" l="1"/>
  <c r="N80" i="1"/>
  <c r="L98" i="1" s="1"/>
  <c r="O79" i="1"/>
  <c r="O66" i="1"/>
  <c r="M67" i="1"/>
  <c r="F90" i="1" s="1"/>
  <c r="F93" i="1" s="1"/>
  <c r="L99" i="1" l="1"/>
  <c r="O80" i="1"/>
  <c r="L88" i="1" s="1"/>
  <c r="L89" i="1" s="1"/>
  <c r="O67" i="1"/>
  <c r="N67" i="1"/>
  <c r="M98" i="1" s="1"/>
  <c r="M99" i="1" s="1"/>
  <c r="O98" i="1" l="1"/>
  <c r="O99" i="1" s="1"/>
  <c r="M88" i="1"/>
  <c r="F85" i="1"/>
  <c r="M89" i="1" l="1"/>
  <c r="O89" i="1" s="1"/>
  <c r="O88" i="1"/>
</calcChain>
</file>

<file path=xl/sharedStrings.xml><?xml version="1.0" encoding="utf-8"?>
<sst xmlns="http://schemas.openxmlformats.org/spreadsheetml/2006/main" count="836" uniqueCount="171">
  <si>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</si>
  <si>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</si>
  <si>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</si>
  <si>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</si>
  <si>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</si>
  <si>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</si>
  <si>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</si>
  <si>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</si>
  <si>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</si>
  <si>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</si>
  <si>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</si>
  <si>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</si>
  <si>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</si>
  <si>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</si>
  <si>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</si>
  <si>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</si>
  <si>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</si>
  <si>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</si>
  <si>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</si>
  <si>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</si>
  <si>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</si>
  <si>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</si>
  <si>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</si>
  <si>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</si>
  <si>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</si>
  <si>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</si>
  <si>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</si>
  <si>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</si>
  <si>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</si>
  <si>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</si>
  <si>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</si>
  <si>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</si>
  <si>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</si>
  <si>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</si>
  <si>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</si>
  <si>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</si>
  <si>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HORAS TRANSFE-RENCIA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</si>
  <si>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</si>
  <si>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</si>
  <si>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</si>
  <si>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</si>
  <si>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</si>
  <si>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</si>
  <si>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</si>
  <si>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</si>
  <si>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</si>
  <si>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</si>
  <si>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</si>
  <si>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t xml:space="preserve">PRESUPUESTO TOTAL </t>
  </si>
  <si>
    <t>DIVISIÓN DE PLANIFICACIÓN  Y  DESARROLLO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</si>
  <si>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</si>
  <si>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 xml:space="preserve">HORAS </t>
  </si>
  <si>
    <t>DEPARTAMENTO DE ACCESO A LAS CIENCIAS MODERNAS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</si>
  <si>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</si>
  <si>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</si>
  <si>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COSTO TOTAL      (RD$) </t>
  </si>
  <si>
    <t>COMBUSTIBLE</t>
  </si>
  <si>
    <t>VIATICOS</t>
  </si>
  <si>
    <t>VIATICO</t>
  </si>
  <si>
    <t>Jose Cepeda</t>
  </si>
  <si>
    <t>Atiles Peguero</t>
  </si>
  <si>
    <t>Seguimiento a parcela de pasto</t>
  </si>
  <si>
    <t>4 y 5 de julio</t>
  </si>
  <si>
    <t>Santiago Rodriguez</t>
  </si>
  <si>
    <t>Julio De Oleo</t>
  </si>
  <si>
    <t>Seguimiento a parcelas de Mango</t>
  </si>
  <si>
    <t>9 y 10 de julio</t>
  </si>
  <si>
    <t>Bahoruco</t>
  </si>
  <si>
    <t>Las Matas/ San Juan</t>
  </si>
  <si>
    <t>Seguimiento a parcela de Mango</t>
  </si>
  <si>
    <t>Pedernales</t>
  </si>
  <si>
    <t>Juan Valdez</t>
  </si>
  <si>
    <t>Seguimiento parcela de Yuca</t>
  </si>
  <si>
    <t>Azua</t>
  </si>
  <si>
    <t>1 y 2 de agosto</t>
  </si>
  <si>
    <t>Tranferencia de tecnologías en Mango</t>
  </si>
  <si>
    <t>Seguimiento a parcela de leche y carne</t>
  </si>
  <si>
    <t>Bahoruro</t>
  </si>
  <si>
    <t>Transferencia de tecnología en pasto</t>
  </si>
  <si>
    <t>3 y 4 de septiembre</t>
  </si>
  <si>
    <t>10 y 11 de septiembre</t>
  </si>
  <si>
    <t>Miguel Angel Rodriguez</t>
  </si>
  <si>
    <t>Julio/Sep</t>
  </si>
  <si>
    <t>Tamayo y Galvan/Neyba, Barahona</t>
  </si>
  <si>
    <t>Victor Landa</t>
  </si>
  <si>
    <t>Higuey</t>
  </si>
  <si>
    <t>Juan Cedano</t>
  </si>
  <si>
    <t>San Juan</t>
  </si>
  <si>
    <t>Polo/Hondo Valle</t>
  </si>
  <si>
    <t>Hondo Valle, Elias Pina</t>
  </si>
  <si>
    <t>Salomon Sosa</t>
  </si>
  <si>
    <t>Batey baigua, san rafael del yuma</t>
  </si>
  <si>
    <t>Las lagunas de nisibon, La altagracia</t>
  </si>
  <si>
    <r>
      <t xml:space="preserve">2da gira tecnica en el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con productores y tecnicos, donde se evauara el desarrollo de la variedad, problemas fitosanitarios, recomendaciones sobre panicula, la 3ra fertilizacion y evaluar la etapa de inicio panicula</t>
    </r>
  </si>
  <si>
    <r>
      <t>13/08/2024</t>
    </r>
    <r>
      <rPr>
        <sz val="11"/>
        <color theme="0"/>
        <rFont val="Cambria"/>
        <family val="1"/>
      </rPr>
      <t>.</t>
    </r>
  </si>
  <si>
    <t>3ra gira tecnica en el cultivo de Arroz con productores y tecnicos, para evaluar la floracion, chequear los problemas de barrenadores, hiede vivos, y helminthosporium orizae.</t>
  </si>
  <si>
    <r>
      <t>11/09/2024</t>
    </r>
    <r>
      <rPr>
        <sz val="11"/>
        <color theme="0"/>
        <rFont val="Cambria"/>
        <family val="1"/>
      </rPr>
      <t>.</t>
    </r>
  </si>
  <si>
    <r>
      <t xml:space="preserve">Visita en el cultivo de </t>
    </r>
    <r>
      <rPr>
        <b/>
        <sz val="11"/>
        <rFont val="Cambria"/>
        <family val="1"/>
      </rPr>
      <t>BATATA</t>
    </r>
  </si>
  <si>
    <t>DPTO</t>
  </si>
  <si>
    <t>Agric. Competitiva</t>
  </si>
  <si>
    <t>Ciencias Modernas</t>
  </si>
  <si>
    <t>Podresza Rural</t>
  </si>
  <si>
    <t>Medio Amb. Y Rec. Nat.</t>
  </si>
  <si>
    <t>COMBUST.</t>
  </si>
  <si>
    <t>PROYECTOS</t>
  </si>
  <si>
    <t>SEGUIMIENTO</t>
  </si>
  <si>
    <t>BENEFICIARIOS</t>
  </si>
  <si>
    <t>HORAS/ACTV.</t>
  </si>
  <si>
    <t>COSTO LOG.</t>
  </si>
  <si>
    <t xml:space="preserve"> COSTOFACIL.</t>
  </si>
  <si>
    <t>Octubre</t>
  </si>
  <si>
    <t>Elpio Avilès/Angel Adames.</t>
  </si>
  <si>
    <t>Ana Mateo y Juan Cedano</t>
  </si>
  <si>
    <t>.</t>
  </si>
  <si>
    <t>Viaje de Cordinacion actividades para montaje cuatro parcelas demostrativas habichuela</t>
  </si>
  <si>
    <t xml:space="preserve">Viaje de siembre a parcela demostrativa de habichuela </t>
  </si>
  <si>
    <t xml:space="preserve">Viaje a parcela demostrativa de habichuela </t>
  </si>
  <si>
    <t>Paraiso, Barahona</t>
  </si>
  <si>
    <t>Alejandro maria bules</t>
  </si>
  <si>
    <r>
      <t xml:space="preserve">Transferencia de tecnologias en el cultivo de </t>
    </r>
    <r>
      <rPr>
        <b/>
        <sz val="11"/>
        <rFont val="Cambria"/>
        <family val="1"/>
      </rPr>
      <t>cacao</t>
    </r>
  </si>
  <si>
    <t>META AÑO 2025</t>
  </si>
  <si>
    <t>MES:  ABRIL 2025</t>
  </si>
  <si>
    <t>META ABRIL</t>
  </si>
  <si>
    <t>PROGRAMACION ABRIL 2025</t>
  </si>
  <si>
    <t>PROGRAMACION  INDICADORES ABRIL 2025</t>
  </si>
  <si>
    <t>META  MAYO</t>
  </si>
  <si>
    <t>PROGRAMACION MAYO 2025</t>
  </si>
  <si>
    <t>PROGRAMACION  INDICADORES MAYO 2025</t>
  </si>
  <si>
    <t>MES: MAYO 2025</t>
  </si>
  <si>
    <t>META JUNIO</t>
  </si>
  <si>
    <t>PROGRAMACION JUNIO 2025</t>
  </si>
  <si>
    <t>PROGRAMACION  INDICADORES JUNIO 2025</t>
  </si>
  <si>
    <t>MES: JUNIO 2025</t>
  </si>
  <si>
    <t>Pobreza Rural</t>
  </si>
  <si>
    <t xml:space="preserve">META ABRIL-JUNIO </t>
  </si>
  <si>
    <t>PROGRAMACION  INDICADORES ABRIL-JUNIO  2025</t>
  </si>
  <si>
    <t>PROGRAMACION ABRIL-JUNIO  2025</t>
  </si>
  <si>
    <t>TRIMESTRE: ABRIL-JUNIO 2025</t>
  </si>
  <si>
    <t>ABRIL</t>
  </si>
  <si>
    <t>MAYO</t>
  </si>
  <si>
    <t>JUNIO</t>
  </si>
  <si>
    <t>ABRIL / JUNIO</t>
  </si>
  <si>
    <t>Francisco Ceballos</t>
  </si>
  <si>
    <t>Seguimiento a una parcela de platano</t>
  </si>
  <si>
    <t>Tamayo /Neyba, Barahona</t>
  </si>
  <si>
    <t>Seguimiento a una parcela de batata</t>
  </si>
  <si>
    <t>Seguimiento a parcelas de aguacate</t>
  </si>
  <si>
    <t>Transferencia Tecnológica en el cultivo de CAFÉ</t>
  </si>
  <si>
    <t>Seguimiento parcelas de aguacate</t>
  </si>
  <si>
    <r>
      <t xml:space="preserve">Cosecha  parcela de </t>
    </r>
    <r>
      <rPr>
        <b/>
        <sz val="11"/>
        <rFont val="Cambria"/>
        <family val="1"/>
      </rPr>
      <t>batata</t>
    </r>
    <r>
      <rPr>
        <sz val="11"/>
        <rFont val="Cambria"/>
        <family val="1"/>
      </rPr>
      <t xml:space="preserve"> </t>
    </r>
  </si>
  <si>
    <t>14-15/04/2025</t>
  </si>
  <si>
    <t>Proyecto  baigua, san rafael del yuma</t>
  </si>
  <si>
    <r>
      <t xml:space="preserve">4ta Gira tecnica cultivo de </t>
    </r>
    <r>
      <rPr>
        <b/>
        <sz val="11"/>
        <rFont val="Cambria"/>
        <family val="1"/>
      </rPr>
      <t>arroz</t>
    </r>
    <r>
      <rPr>
        <sz val="11"/>
        <rFont val="Cambria"/>
        <family val="1"/>
      </rPr>
      <t xml:space="preserve"> para la cosecha</t>
    </r>
  </si>
  <si>
    <t>23-25/04/2025</t>
  </si>
  <si>
    <t>Alejandro maria Nuñez y Domingo Francisco</t>
  </si>
  <si>
    <r>
      <t xml:space="preserve">Curso Transferencia de tecnologias </t>
    </r>
    <r>
      <rPr>
        <b/>
        <sz val="11"/>
        <rFont val="Cambria"/>
        <family val="1"/>
      </rPr>
      <t>cacao</t>
    </r>
  </si>
  <si>
    <t>Seguimiento a parcela de Carne y Leche</t>
  </si>
  <si>
    <t>Las Matas, San Juan/ Neyba/ Santiago Rodriguez</t>
  </si>
  <si>
    <t>Neyba</t>
  </si>
  <si>
    <t>Tranferencia de tecnologias (dia de campo) aguacate</t>
  </si>
  <si>
    <t>Tranferencia de tecnologias en cafe ( Dia de campo)</t>
  </si>
  <si>
    <t>PRESUPUESTO TOTAL 2025 (RD$)</t>
  </si>
  <si>
    <t>COSTO TOTAL mepyd</t>
  </si>
  <si>
    <t>TOTAL MEPyD</t>
  </si>
  <si>
    <t>COSTO TOTAL MEPyD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</si>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</sst>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  <font>
      <sz val="8"/>
      <name val="Calibri"/>
      <family val="2"/>
      <scheme val="minor"/>
    </font>
    <font>
      <sz val="11"/>
      <color theme="0"/>
      <name val="Cambria"/>
      <family val="1"/>
    </font>
    <font>
      <b/>
      <sz val="11"/>
      <color theme="1"/>
      <name val="Calibri"/>
      <family val="2"/>
      <scheme val="minor"/>
    </font>
    <font>
      <sz val="1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quotePrefix="1" applyNumberFormat="1" applyFont="1" applyBorder="1" applyAlignment="1">
      <alignment horizontal="center" vertical="center"/>
    </xf>
    <xf numFmtId="4" fontId="0" fillId="0" borderId="0" xfId="0" applyNumberFormat="1"/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/>
    </xf>
    <xf numFmtId="3" fontId="15" fillId="9" borderId="12" xfId="0" applyNumberFormat="1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7" fillId="11" borderId="19" xfId="0" applyFont="1" applyFill="1" applyBorder="1" applyAlignment="1">
      <alignment wrapText="1"/>
    </xf>
    <xf numFmtId="0" fontId="9" fillId="11" borderId="20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wrapText="1"/>
    </xf>
    <xf numFmtId="4" fontId="9" fillId="11" borderId="21" xfId="0" applyNumberFormat="1" applyFont="1" applyFill="1" applyBorder="1" applyAlignment="1">
      <alignment horizontal="left" wrapText="1"/>
    </xf>
    <xf numFmtId="4" fontId="7" fillId="11" borderId="1" xfId="0" applyNumberFormat="1" applyFont="1" applyFill="1" applyBorder="1" applyAlignment="1">
      <alignment horizontal="left" wrapText="1"/>
    </xf>
    <xf numFmtId="0" fontId="7" fillId="11" borderId="22" xfId="0" applyFont="1" applyFill="1" applyBorder="1" applyAlignment="1">
      <alignment wrapText="1"/>
    </xf>
    <xf numFmtId="43" fontId="5" fillId="0" borderId="23" xfId="0" applyNumberFormat="1" applyFont="1" applyBorder="1" applyAlignment="1">
      <alignment horizontal="right" wrapText="1"/>
    </xf>
    <xf numFmtId="4" fontId="5" fillId="0" borderId="24" xfId="0" applyNumberFormat="1" applyFont="1" applyBorder="1" applyAlignment="1">
      <alignment horizontal="right" wrapText="1"/>
    </xf>
    <xf numFmtId="4" fontId="7" fillId="0" borderId="25" xfId="0" applyNumberFormat="1" applyFont="1" applyBorder="1" applyAlignment="1">
      <alignment horizontal="right" wrapText="1"/>
    </xf>
    <xf numFmtId="0" fontId="7" fillId="11" borderId="26" xfId="0" applyFont="1" applyFill="1" applyBorder="1" applyAlignment="1">
      <alignment horizont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5" fillId="2" borderId="28" xfId="0" applyNumberFormat="1" applyFont="1" applyFill="1" applyBorder="1" applyAlignment="1">
      <alignment horizontal="right" vertical="center" wrapText="1"/>
    </xf>
    <xf numFmtId="4" fontId="7" fillId="0" borderId="29" xfId="0" applyNumberFormat="1" applyFont="1" applyBorder="1" applyAlignment="1">
      <alignment horizontal="right" wrapText="1"/>
    </xf>
    <xf numFmtId="0" fontId="7" fillId="11" borderId="30" xfId="0" applyFont="1" applyFill="1" applyBorder="1" applyAlignment="1">
      <alignment wrapText="1"/>
    </xf>
    <xf numFmtId="4" fontId="5" fillId="2" borderId="18" xfId="0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4" fontId="7" fillId="12" borderId="29" xfId="0" applyNumberFormat="1" applyFont="1" applyFill="1" applyBorder="1" applyAlignment="1">
      <alignment horizontal="right" wrapText="1"/>
    </xf>
    <xf numFmtId="0" fontId="7" fillId="11" borderId="32" xfId="0" applyFont="1" applyFill="1" applyBorder="1" applyAlignment="1">
      <alignment wrapText="1"/>
    </xf>
    <xf numFmtId="4" fontId="7" fillId="11" borderId="33" xfId="0" applyNumberFormat="1" applyFont="1" applyFill="1" applyBorder="1" applyAlignment="1">
      <alignment horizontal="right" vertical="center" wrapText="1"/>
    </xf>
    <xf numFmtId="4" fontId="7" fillId="11" borderId="34" xfId="0" applyNumberFormat="1" applyFont="1" applyFill="1" applyBorder="1" applyAlignment="1">
      <alignment horizontal="right" vertical="center" wrapText="1"/>
    </xf>
    <xf numFmtId="4" fontId="7" fillId="11" borderId="35" xfId="0" applyNumberFormat="1" applyFont="1" applyFill="1" applyBorder="1" applyAlignment="1">
      <alignment horizontal="right" wrapText="1"/>
    </xf>
    <xf numFmtId="0" fontId="7" fillId="11" borderId="22" xfId="0" applyFont="1" applyFill="1" applyBorder="1"/>
    <xf numFmtId="0" fontId="5" fillId="0" borderId="23" xfId="0" applyFont="1" applyBorder="1" applyAlignment="1">
      <alignment horizontal="right" wrapText="1"/>
    </xf>
    <xf numFmtId="165" fontId="5" fillId="0" borderId="23" xfId="0" applyNumberFormat="1" applyFont="1" applyBorder="1" applyAlignment="1">
      <alignment horizontal="right" wrapText="1"/>
    </xf>
    <xf numFmtId="3" fontId="5" fillId="0" borderId="24" xfId="0" applyNumberFormat="1" applyFont="1" applyBorder="1" applyAlignment="1">
      <alignment horizontal="right" wrapText="1"/>
    </xf>
    <xf numFmtId="3" fontId="7" fillId="0" borderId="25" xfId="0" applyNumberFormat="1" applyFont="1" applyBorder="1" applyAlignment="1">
      <alignment horizontal="right" wrapText="1"/>
    </xf>
    <xf numFmtId="0" fontId="7" fillId="11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right" vertical="center" wrapText="1"/>
    </xf>
    <xf numFmtId="165" fontId="5" fillId="2" borderId="27" xfId="0" applyNumberFormat="1" applyFont="1" applyFill="1" applyBorder="1" applyAlignment="1">
      <alignment horizontal="right" vertical="center" wrapText="1"/>
    </xf>
    <xf numFmtId="3" fontId="5" fillId="2" borderId="28" xfId="0" applyNumberFormat="1" applyFont="1" applyFill="1" applyBorder="1" applyAlignment="1">
      <alignment horizontal="right" vertical="center" wrapText="1"/>
    </xf>
    <xf numFmtId="43" fontId="5" fillId="2" borderId="27" xfId="1" applyFont="1" applyFill="1" applyBorder="1" applyAlignment="1">
      <alignment horizontal="right" vertical="center" wrapText="1"/>
    </xf>
    <xf numFmtId="43" fontId="5" fillId="2" borderId="18" xfId="1" applyFont="1" applyFill="1" applyBorder="1" applyAlignment="1">
      <alignment horizontal="right" vertical="center" wrapText="1"/>
    </xf>
    <xf numFmtId="3" fontId="7" fillId="11" borderId="33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4" fontId="5" fillId="2" borderId="37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5" fillId="0" borderId="15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3" fillId="6" borderId="17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5">
    <cellStyle name="Millares" xfId="1" builtinId="3"/>
    <cellStyle name="Millares 2" xfId="4" xr:uid="{A586059A-A2FB-43DC-99EA-AA0607CE78BE}"/>
    <cellStyle name="Millares 3" xfId="3" xr:uid="{5A7EC251-323C-4513-A0D1-6E8511447F3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6" name="Picture 1" descr="Logo CONIAF">
          <a:extLst>
            <a:ext uri="{FF2B5EF4-FFF2-40B4-BE49-F238E27FC236}">
              <a16:creationId xmlns:a16="http://schemas.microsoft.com/office/drawing/2014/main" id="{B8A44EAF-E0D6-4337-9206-1D7B231B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314761E-D18E-493E-A602-90EFFFCE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A5027CC3-1A54-42C8-930B-25AEB02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371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1"/>
  <sheetViews>
    <sheetView topLeftCell="A25" zoomScale="80" zoomScaleNormal="80" workbookViewId="0">
      <selection activeCell="T82" sqref="T8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0" width="19.85546875" customWidth="1"/>
    <col min="11" max="12" width="15.5703125" customWidth="1"/>
    <col min="13" max="13" width="15" customWidth="1"/>
    <col min="14" max="14" width="17.7109375" customWidth="1"/>
    <col min="15" max="15" width="15.85546875" customWidth="1"/>
  </cols>
  <sheetData>
    <row r="1" spans="1:15" ht="18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24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15.75" x14ac:dyDescent="0.25">
      <c r="A4" s="224" t="s">
        <v>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19" t="s">
        <v>45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20" t="s">
        <v>46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35"/>
    </row>
    <row r="9" spans="1:15" ht="18" customHeight="1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25" t="s">
        <v>121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21" t="s">
        <v>43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4"/>
    </row>
    <row r="14" spans="1:15" ht="15.75" customHeight="1" x14ac:dyDescent="0.25">
      <c r="A14" s="222" t="s">
        <v>44</v>
      </c>
      <c r="B14" s="222"/>
      <c r="C14" s="2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223" t="s">
        <v>41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</row>
    <row r="18" spans="1:15" x14ac:dyDescent="0.25">
      <c r="A18" s="223" t="s">
        <v>40</v>
      </c>
      <c r="B18" s="223"/>
      <c r="C18" s="223"/>
      <c r="D18" s="223"/>
      <c r="E18" s="223"/>
      <c r="F18" s="22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223" t="s">
        <v>50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223" t="s">
        <v>42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223" t="s">
        <v>4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33" t="s">
        <v>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</row>
    <row r="33" spans="1:16" ht="27" customHeight="1" thickBot="1" x14ac:dyDescent="0.3">
      <c r="A33" s="234" t="s">
        <v>7</v>
      </c>
      <c r="B33" s="214" t="s">
        <v>8</v>
      </c>
      <c r="C33" s="215"/>
      <c r="D33" s="200" t="s">
        <v>9</v>
      </c>
      <c r="E33" s="200" t="s">
        <v>10</v>
      </c>
      <c r="F33" s="200" t="s">
        <v>11</v>
      </c>
      <c r="G33" s="200" t="s">
        <v>36</v>
      </c>
      <c r="H33" s="214" t="s">
        <v>32</v>
      </c>
      <c r="I33" s="215"/>
      <c r="J33" s="200" t="s">
        <v>161</v>
      </c>
      <c r="K33" s="71"/>
      <c r="L33" s="71"/>
      <c r="M33" s="200" t="s">
        <v>12</v>
      </c>
      <c r="N33" s="200" t="s">
        <v>35</v>
      </c>
      <c r="O33" s="190" t="s">
        <v>162</v>
      </c>
    </row>
    <row r="34" spans="1:16" ht="0.75" customHeight="1" thickBot="1" x14ac:dyDescent="0.3">
      <c r="A34" s="235"/>
      <c r="B34" s="216"/>
      <c r="C34" s="217"/>
      <c r="D34" s="204"/>
      <c r="E34" s="204"/>
      <c r="F34" s="204"/>
      <c r="G34" s="212"/>
      <c r="H34" s="73" t="s">
        <v>13</v>
      </c>
      <c r="I34" s="74"/>
      <c r="J34" s="201"/>
      <c r="K34" s="75"/>
      <c r="L34" s="75"/>
      <c r="M34" s="201"/>
      <c r="N34" s="204"/>
      <c r="O34" s="191"/>
    </row>
    <row r="35" spans="1:16" ht="26.25" customHeight="1" thickBot="1" x14ac:dyDescent="0.3">
      <c r="A35" s="235"/>
      <c r="B35" s="71" t="s">
        <v>14</v>
      </c>
      <c r="C35" s="70" t="s">
        <v>15</v>
      </c>
      <c r="D35" s="204"/>
      <c r="E35" s="204"/>
      <c r="F35" s="204"/>
      <c r="G35" s="213"/>
      <c r="H35" s="76" t="s">
        <v>33</v>
      </c>
      <c r="I35" s="72" t="s">
        <v>34</v>
      </c>
      <c r="J35" s="201"/>
      <c r="K35" s="72" t="s">
        <v>56</v>
      </c>
      <c r="L35" s="72" t="s">
        <v>57</v>
      </c>
      <c r="M35" s="201"/>
      <c r="N35" s="205"/>
      <c r="O35" s="192"/>
    </row>
    <row r="36" spans="1:16" ht="57.75" hidden="1" thickBot="1" x14ac:dyDescent="0.3">
      <c r="A36" s="18">
        <v>0</v>
      </c>
      <c r="B36" s="56" t="s">
        <v>81</v>
      </c>
      <c r="C36" s="56" t="s">
        <v>54</v>
      </c>
      <c r="D36" s="56" t="s">
        <v>31</v>
      </c>
      <c r="E36" s="63" t="s">
        <v>82</v>
      </c>
      <c r="F36" s="56" t="s">
        <v>83</v>
      </c>
      <c r="G36" s="58"/>
      <c r="H36" s="58"/>
      <c r="I36" s="58"/>
      <c r="J36" s="62">
        <v>54168</v>
      </c>
      <c r="K36" s="62"/>
      <c r="L36" s="62"/>
      <c r="M36" s="62"/>
      <c r="N36" s="62"/>
      <c r="O36" s="62">
        <f>SUM(M36:N36)</f>
        <v>0</v>
      </c>
    </row>
    <row r="37" spans="1:16" ht="43.5" thickBot="1" x14ac:dyDescent="0.3">
      <c r="A37" s="146">
        <v>1</v>
      </c>
      <c r="B37" s="147" t="s">
        <v>81</v>
      </c>
      <c r="C37" s="147" t="s">
        <v>143</v>
      </c>
      <c r="D37" s="147" t="s">
        <v>31</v>
      </c>
      <c r="E37" s="148" t="s">
        <v>138</v>
      </c>
      <c r="F37" s="147" t="s">
        <v>144</v>
      </c>
      <c r="G37" s="149">
        <v>8</v>
      </c>
      <c r="H37" s="149">
        <v>8</v>
      </c>
      <c r="I37" s="149">
        <v>0</v>
      </c>
      <c r="J37" s="150">
        <v>36650</v>
      </c>
      <c r="K37" s="150">
        <v>3000</v>
      </c>
      <c r="L37" s="150">
        <v>6000</v>
      </c>
      <c r="M37" s="150">
        <v>26250</v>
      </c>
      <c r="N37" s="150">
        <v>10400</v>
      </c>
      <c r="O37" s="150">
        <f>SUM(M37:N37)</f>
        <v>36650</v>
      </c>
      <c r="P37" s="93"/>
    </row>
    <row r="38" spans="1:16" ht="43.5" thickBot="1" x14ac:dyDescent="0.3">
      <c r="A38" s="146">
        <v>1</v>
      </c>
      <c r="B38" s="147" t="s">
        <v>84</v>
      </c>
      <c r="C38" s="147" t="s">
        <v>145</v>
      </c>
      <c r="D38" s="147" t="s">
        <v>31</v>
      </c>
      <c r="E38" s="148" t="s">
        <v>138</v>
      </c>
      <c r="F38" s="147" t="s">
        <v>85</v>
      </c>
      <c r="G38" s="149">
        <v>8</v>
      </c>
      <c r="H38" s="149">
        <v>7</v>
      </c>
      <c r="I38" s="149">
        <v>1</v>
      </c>
      <c r="J38" s="150">
        <v>31200</v>
      </c>
      <c r="K38" s="150">
        <v>3400</v>
      </c>
      <c r="L38" s="150">
        <v>8500</v>
      </c>
      <c r="M38" s="150">
        <v>20000</v>
      </c>
      <c r="N38" s="150">
        <v>11200</v>
      </c>
      <c r="O38" s="150">
        <f>SUM(M38:N38)</f>
        <v>31200</v>
      </c>
    </row>
    <row r="39" spans="1:16" ht="43.5" thickBot="1" x14ac:dyDescent="0.3">
      <c r="A39" s="146">
        <v>1</v>
      </c>
      <c r="B39" s="147" t="s">
        <v>142</v>
      </c>
      <c r="C39" s="147" t="s">
        <v>160</v>
      </c>
      <c r="D39" s="147" t="s">
        <v>31</v>
      </c>
      <c r="E39" s="148" t="s">
        <v>138</v>
      </c>
      <c r="F39" s="147" t="s">
        <v>88</v>
      </c>
      <c r="G39" s="149">
        <v>8</v>
      </c>
      <c r="H39" s="149">
        <v>30</v>
      </c>
      <c r="I39" s="149">
        <v>5</v>
      </c>
      <c r="J39" s="150">
        <v>131200</v>
      </c>
      <c r="K39" s="150">
        <v>3000</v>
      </c>
      <c r="L39" s="150">
        <v>6500</v>
      </c>
      <c r="M39" s="150">
        <v>120000</v>
      </c>
      <c r="N39" s="150">
        <v>11200</v>
      </c>
      <c r="O39" s="150">
        <f>SUM(M39:N39)</f>
        <v>131200</v>
      </c>
    </row>
    <row r="40" spans="1:16" ht="43.5" thickBot="1" x14ac:dyDescent="0.3">
      <c r="A40" s="146">
        <v>1</v>
      </c>
      <c r="B40" s="147" t="s">
        <v>90</v>
      </c>
      <c r="C40" s="147" t="s">
        <v>146</v>
      </c>
      <c r="D40" s="147" t="s">
        <v>31</v>
      </c>
      <c r="E40" s="148" t="s">
        <v>138</v>
      </c>
      <c r="F40" s="147" t="s">
        <v>89</v>
      </c>
      <c r="G40" s="149">
        <v>8</v>
      </c>
      <c r="H40" s="149">
        <v>8</v>
      </c>
      <c r="I40" s="149">
        <v>0</v>
      </c>
      <c r="J40" s="150">
        <v>71200</v>
      </c>
      <c r="K40" s="150">
        <v>5500</v>
      </c>
      <c r="L40" s="150">
        <v>12500</v>
      </c>
      <c r="M40" s="150">
        <v>60000</v>
      </c>
      <c r="N40" s="150">
        <v>11200</v>
      </c>
      <c r="O40" s="150">
        <f>SUM(M40:N40)</f>
        <v>71200</v>
      </c>
    </row>
    <row r="41" spans="1:16" ht="15.75" customHeight="1" thickBot="1" x14ac:dyDescent="0.3">
      <c r="A41" s="19">
        <f>SUM(A36:A40)</f>
        <v>4</v>
      </c>
      <c r="B41" s="206" t="s">
        <v>16</v>
      </c>
      <c r="C41" s="207"/>
      <c r="D41" s="207"/>
      <c r="E41" s="207"/>
      <c r="F41" s="208"/>
      <c r="G41" s="7">
        <f t="shared" ref="G41:O41" si="0">SUM(G36:G40)</f>
        <v>32</v>
      </c>
      <c r="H41" s="7">
        <f t="shared" si="0"/>
        <v>53</v>
      </c>
      <c r="I41" s="7">
        <f t="shared" si="0"/>
        <v>6</v>
      </c>
      <c r="J41" s="61">
        <f t="shared" si="0"/>
        <v>324418</v>
      </c>
      <c r="K41" s="61">
        <f t="shared" si="0"/>
        <v>14900</v>
      </c>
      <c r="L41" s="61">
        <f t="shared" si="0"/>
        <v>33500</v>
      </c>
      <c r="M41" s="22">
        <f t="shared" si="0"/>
        <v>226250</v>
      </c>
      <c r="N41" s="22">
        <f t="shared" si="0"/>
        <v>44000</v>
      </c>
      <c r="O41" s="22">
        <f t="shared" si="0"/>
        <v>270250</v>
      </c>
      <c r="P41" s="69" t="s">
        <v>19</v>
      </c>
    </row>
    <row r="42" spans="1:16" ht="15.75" customHeight="1" thickBot="1" x14ac:dyDescent="0.3">
      <c r="A42" s="209" t="s">
        <v>17</v>
      </c>
      <c r="B42" s="210"/>
      <c r="C42" s="210"/>
      <c r="D42" s="210"/>
      <c r="E42" s="210"/>
      <c r="F42" s="210"/>
      <c r="G42" s="211"/>
      <c r="H42" s="64"/>
      <c r="I42" s="64"/>
      <c r="J42" s="65"/>
      <c r="K42" s="65"/>
      <c r="L42" s="65"/>
      <c r="M42" s="22">
        <v>0</v>
      </c>
      <c r="N42" s="22">
        <f>N41*-0.1</f>
        <v>-4400</v>
      </c>
      <c r="O42" s="22">
        <f>N42</f>
        <v>-4400</v>
      </c>
    </row>
    <row r="43" spans="1:16" ht="15.75" customHeight="1" thickBot="1" x14ac:dyDescent="0.3">
      <c r="A43" s="206" t="s">
        <v>18</v>
      </c>
      <c r="B43" s="207"/>
      <c r="C43" s="207"/>
      <c r="D43" s="207"/>
      <c r="E43" s="207"/>
      <c r="F43" s="207"/>
      <c r="G43" s="208"/>
      <c r="H43" s="66"/>
      <c r="I43" s="66"/>
      <c r="J43" s="67"/>
      <c r="K43" s="67"/>
      <c r="L43" s="67"/>
      <c r="M43" s="22">
        <f>SUM(M41:M42)</f>
        <v>226250</v>
      </c>
      <c r="N43" s="22">
        <f>SUM(N41:N42)</f>
        <v>39600</v>
      </c>
      <c r="O43" s="22">
        <f>O42+O41</f>
        <v>265850</v>
      </c>
    </row>
    <row r="44" spans="1:16" x14ac:dyDescent="0.25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x14ac:dyDescent="0.25">
      <c r="A45" s="40"/>
      <c r="B45" s="40"/>
      <c r="C45" s="40"/>
      <c r="D45" s="40"/>
      <c r="E45" s="40"/>
      <c r="F45" s="40"/>
      <c r="G45" s="40"/>
      <c r="H45" s="41"/>
      <c r="I45" s="41"/>
      <c r="J45" s="42"/>
      <c r="K45" s="42"/>
      <c r="L45" s="42"/>
      <c r="M45" s="42"/>
      <c r="N45" s="42"/>
      <c r="O45" s="43"/>
    </row>
    <row r="46" spans="1:16" ht="15.75" thickBot="1" x14ac:dyDescent="0.3">
      <c r="A46" s="203" t="s">
        <v>21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44"/>
      <c r="O46" s="44"/>
    </row>
    <row r="47" spans="1:16" ht="24.75" customHeight="1" thickBot="1" x14ac:dyDescent="0.3">
      <c r="A47" s="234" t="s">
        <v>7</v>
      </c>
      <c r="B47" s="214" t="s">
        <v>8</v>
      </c>
      <c r="C47" s="215"/>
      <c r="D47" s="200" t="s">
        <v>9</v>
      </c>
      <c r="E47" s="200" t="s">
        <v>10</v>
      </c>
      <c r="F47" s="200" t="s">
        <v>11</v>
      </c>
      <c r="G47" s="200" t="s">
        <v>36</v>
      </c>
      <c r="H47" s="234" t="s">
        <v>32</v>
      </c>
      <c r="I47" s="234"/>
      <c r="J47" s="200" t="s">
        <v>161</v>
      </c>
      <c r="K47" s="71"/>
      <c r="L47" s="71"/>
      <c r="M47" s="200" t="s">
        <v>12</v>
      </c>
      <c r="N47" s="200" t="s">
        <v>35</v>
      </c>
      <c r="O47" s="190" t="s">
        <v>162</v>
      </c>
    </row>
    <row r="48" spans="1:16" ht="3.75" customHeight="1" thickBot="1" x14ac:dyDescent="0.3">
      <c r="A48" s="235"/>
      <c r="B48" s="216"/>
      <c r="C48" s="217"/>
      <c r="D48" s="204"/>
      <c r="E48" s="204"/>
      <c r="F48" s="204"/>
      <c r="G48" s="201"/>
      <c r="H48" s="204" t="s">
        <v>33</v>
      </c>
      <c r="I48" s="204" t="s">
        <v>34</v>
      </c>
      <c r="J48" s="201"/>
      <c r="K48" s="75"/>
      <c r="L48" s="75"/>
      <c r="M48" s="201"/>
      <c r="N48" s="204"/>
      <c r="O48" s="191"/>
    </row>
    <row r="49" spans="1:16" ht="27.75" customHeight="1" thickBot="1" x14ac:dyDescent="0.3">
      <c r="A49" s="236"/>
      <c r="B49" s="71" t="s">
        <v>14</v>
      </c>
      <c r="C49" s="70" t="s">
        <v>15</v>
      </c>
      <c r="D49" s="204"/>
      <c r="E49" s="204"/>
      <c r="F49" s="204"/>
      <c r="G49" s="201"/>
      <c r="H49" s="204"/>
      <c r="I49" s="204"/>
      <c r="J49" s="201"/>
      <c r="K49" s="72" t="s">
        <v>56</v>
      </c>
      <c r="L49" s="72" t="s">
        <v>57</v>
      </c>
      <c r="M49" s="201"/>
      <c r="N49" s="204"/>
      <c r="O49" s="192"/>
    </row>
    <row r="50" spans="1:16" ht="51.75" customHeight="1" thickBot="1" x14ac:dyDescent="0.3">
      <c r="A50" s="18">
        <v>1</v>
      </c>
      <c r="B50" s="56" t="s">
        <v>71</v>
      </c>
      <c r="C50" s="153" t="s">
        <v>149</v>
      </c>
      <c r="D50" s="56" t="s">
        <v>22</v>
      </c>
      <c r="E50" s="57" t="s">
        <v>150</v>
      </c>
      <c r="F50" s="56" t="s">
        <v>151</v>
      </c>
      <c r="G50" s="58">
        <v>16</v>
      </c>
      <c r="H50" s="58">
        <v>10</v>
      </c>
      <c r="I50" s="58"/>
      <c r="J50" s="59">
        <v>390000</v>
      </c>
      <c r="K50" s="92">
        <v>4000</v>
      </c>
      <c r="L50" s="62">
        <v>18491</v>
      </c>
      <c r="M50" s="154">
        <v>15000</v>
      </c>
      <c r="N50" s="62">
        <v>23800</v>
      </c>
      <c r="O50" s="59">
        <f>+M50+N50</f>
        <v>38800</v>
      </c>
    </row>
    <row r="51" spans="1:16" ht="57.75" thickBot="1" x14ac:dyDescent="0.3">
      <c r="A51" s="18">
        <v>1</v>
      </c>
      <c r="B51" s="128" t="s">
        <v>111</v>
      </c>
      <c r="C51" s="153" t="s">
        <v>152</v>
      </c>
      <c r="D51" s="56" t="s">
        <v>22</v>
      </c>
      <c r="E51" s="63" t="s">
        <v>153</v>
      </c>
      <c r="F51" s="56" t="s">
        <v>91</v>
      </c>
      <c r="G51" s="58">
        <v>24</v>
      </c>
      <c r="H51" s="58">
        <v>8</v>
      </c>
      <c r="I51" s="58"/>
      <c r="J51" s="59">
        <v>600000</v>
      </c>
      <c r="K51" s="92">
        <v>5500</v>
      </c>
      <c r="L51" s="92">
        <v>19000</v>
      </c>
      <c r="M51" s="92">
        <v>8000</v>
      </c>
      <c r="N51" s="62">
        <f>25800*2</f>
        <v>51600</v>
      </c>
      <c r="O51" s="62">
        <f>+M51+N51</f>
        <v>59600</v>
      </c>
    </row>
    <row r="52" spans="1:16" ht="15.75" thickBot="1" x14ac:dyDescent="0.3">
      <c r="A52" s="19">
        <f>SUM(A50:A51)</f>
        <v>2</v>
      </c>
      <c r="B52" s="180" t="s">
        <v>16</v>
      </c>
      <c r="C52" s="181"/>
      <c r="D52" s="181"/>
      <c r="E52" s="181"/>
      <c r="F52" s="182"/>
      <c r="G52" s="7">
        <f t="shared" ref="G52:O52" si="1">SUM(G50:G51)</f>
        <v>40</v>
      </c>
      <c r="H52" s="7">
        <f t="shared" si="1"/>
        <v>18</v>
      </c>
      <c r="I52" s="7">
        <f t="shared" si="1"/>
        <v>0</v>
      </c>
      <c r="J52" s="61">
        <f t="shared" si="1"/>
        <v>990000</v>
      </c>
      <c r="K52" s="61">
        <f t="shared" si="1"/>
        <v>9500</v>
      </c>
      <c r="L52" s="61">
        <f t="shared" si="1"/>
        <v>37491</v>
      </c>
      <c r="M52" s="15">
        <f t="shared" si="1"/>
        <v>23000</v>
      </c>
      <c r="N52" s="15">
        <f t="shared" si="1"/>
        <v>75400</v>
      </c>
      <c r="O52" s="15">
        <f t="shared" si="1"/>
        <v>98400</v>
      </c>
    </row>
    <row r="53" spans="1:16" ht="15.75" thickBot="1" x14ac:dyDescent="0.3">
      <c r="A53" s="177" t="s">
        <v>17</v>
      </c>
      <c r="B53" s="178"/>
      <c r="C53" s="178"/>
      <c r="D53" s="178"/>
      <c r="E53" s="178"/>
      <c r="F53" s="178"/>
      <c r="G53" s="178"/>
      <c r="H53" s="8"/>
      <c r="I53" s="9"/>
      <c r="J53" s="10"/>
      <c r="K53" s="10"/>
      <c r="L53" s="10"/>
      <c r="M53" s="15">
        <v>0</v>
      </c>
      <c r="N53" s="15">
        <f>N52*-0.1</f>
        <v>-7540</v>
      </c>
      <c r="O53" s="15">
        <f>N53</f>
        <v>-7540</v>
      </c>
    </row>
    <row r="54" spans="1:16" ht="19.5" customHeight="1" thickBot="1" x14ac:dyDescent="0.3">
      <c r="A54" s="180" t="s">
        <v>20</v>
      </c>
      <c r="B54" s="181"/>
      <c r="C54" s="181"/>
      <c r="D54" s="181"/>
      <c r="E54" s="181"/>
      <c r="F54" s="181"/>
      <c r="G54" s="181"/>
      <c r="H54" s="13"/>
      <c r="I54" s="13"/>
      <c r="J54" s="14"/>
      <c r="K54" s="14"/>
      <c r="L54" s="14"/>
      <c r="M54" s="15">
        <f>SUM(M52:M53)</f>
        <v>23000</v>
      </c>
      <c r="N54" s="15">
        <f>SUM(N52:N53)</f>
        <v>67860</v>
      </c>
      <c r="O54" s="15">
        <f>O53+O52</f>
        <v>90860</v>
      </c>
    </row>
    <row r="55" spans="1:16" x14ac:dyDescent="0.25">
      <c r="A55" s="45"/>
      <c r="B55" s="45"/>
      <c r="C55" s="45"/>
      <c r="D55" s="45"/>
      <c r="E55" s="45"/>
      <c r="F55" s="45"/>
      <c r="G55" s="45"/>
      <c r="H55" s="46"/>
      <c r="I55" s="46"/>
      <c r="J55" s="47"/>
      <c r="K55" s="47"/>
      <c r="L55" s="47"/>
      <c r="M55" s="48"/>
      <c r="N55" s="49"/>
      <c r="O55" s="49"/>
    </row>
    <row r="56" spans="1:16" x14ac:dyDescent="0.25">
      <c r="A56" s="40"/>
      <c r="B56" s="40"/>
      <c r="C56" s="40"/>
      <c r="D56" s="40"/>
      <c r="E56" s="40"/>
      <c r="F56" s="40"/>
      <c r="G56" s="40"/>
      <c r="H56" s="41"/>
      <c r="I56" s="41"/>
      <c r="J56" s="50"/>
      <c r="K56" s="50"/>
      <c r="L56" s="50"/>
      <c r="M56" s="51"/>
      <c r="N56" s="43"/>
      <c r="O56" s="43"/>
    </row>
    <row r="57" spans="1:16" x14ac:dyDescent="0.25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6" ht="16.5" customHeight="1" thickBot="1" x14ac:dyDescent="0.3">
      <c r="A58" s="203" t="s">
        <v>39</v>
      </c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52"/>
      <c r="O58" s="52"/>
    </row>
    <row r="59" spans="1:16" ht="29.25" customHeight="1" thickBot="1" x14ac:dyDescent="0.3">
      <c r="A59" s="186" t="s">
        <v>7</v>
      </c>
      <c r="B59" s="194" t="s">
        <v>8</v>
      </c>
      <c r="C59" s="195"/>
      <c r="D59" s="187" t="s">
        <v>9</v>
      </c>
      <c r="E59" s="187" t="s">
        <v>10</v>
      </c>
      <c r="F59" s="187" t="s">
        <v>11</v>
      </c>
      <c r="G59" s="187" t="s">
        <v>51</v>
      </c>
      <c r="H59" s="194" t="s">
        <v>32</v>
      </c>
      <c r="I59" s="195"/>
      <c r="J59" s="200" t="s">
        <v>161</v>
      </c>
      <c r="K59" s="78"/>
      <c r="L59" s="78"/>
      <c r="M59" s="187" t="s">
        <v>12</v>
      </c>
      <c r="N59" s="187" t="s">
        <v>35</v>
      </c>
      <c r="O59" s="190" t="s">
        <v>162</v>
      </c>
    </row>
    <row r="60" spans="1:16" ht="13.5" customHeight="1" thickBot="1" x14ac:dyDescent="0.3">
      <c r="A60" s="193"/>
      <c r="B60" s="196"/>
      <c r="C60" s="197"/>
      <c r="D60" s="188"/>
      <c r="E60" s="188"/>
      <c r="F60" s="188"/>
      <c r="G60" s="198"/>
      <c r="H60" s="187" t="s">
        <v>33</v>
      </c>
      <c r="I60" s="187" t="s">
        <v>34</v>
      </c>
      <c r="J60" s="201"/>
      <c r="K60" s="80"/>
      <c r="L60" s="80"/>
      <c r="M60" s="202"/>
      <c r="N60" s="188"/>
      <c r="O60" s="191"/>
    </row>
    <row r="61" spans="1:16" ht="26.25" customHeight="1" thickBot="1" x14ac:dyDescent="0.3">
      <c r="A61" s="193"/>
      <c r="B61" s="78" t="s">
        <v>14</v>
      </c>
      <c r="C61" s="77" t="s">
        <v>15</v>
      </c>
      <c r="D61" s="188"/>
      <c r="E61" s="188"/>
      <c r="F61" s="188"/>
      <c r="G61" s="199"/>
      <c r="H61" s="189"/>
      <c r="I61" s="189"/>
      <c r="J61" s="201"/>
      <c r="K61" s="79" t="s">
        <v>56</v>
      </c>
      <c r="L61" s="79" t="s">
        <v>57</v>
      </c>
      <c r="M61" s="202"/>
      <c r="N61" s="189"/>
      <c r="O61" s="192"/>
    </row>
    <row r="62" spans="1:16" ht="54" hidden="1" customHeight="1" thickBot="1" x14ac:dyDescent="0.3">
      <c r="A62" s="18">
        <v>0</v>
      </c>
      <c r="B62" s="56" t="s">
        <v>60</v>
      </c>
      <c r="C62" s="56" t="s">
        <v>61</v>
      </c>
      <c r="D62" s="56" t="s">
        <v>38</v>
      </c>
      <c r="E62" s="56" t="s">
        <v>62</v>
      </c>
      <c r="F62" s="56" t="s">
        <v>63</v>
      </c>
      <c r="G62" s="91">
        <v>16</v>
      </c>
      <c r="H62" s="91"/>
      <c r="I62" s="91"/>
      <c r="J62" s="62"/>
      <c r="K62" s="92"/>
      <c r="L62" s="92"/>
      <c r="M62" s="92"/>
      <c r="N62" s="62"/>
      <c r="O62" s="62">
        <f t="shared" ref="O62:O63" si="2">SUM(M62:N62)</f>
        <v>0</v>
      </c>
      <c r="P62" s="69" t="s">
        <v>19</v>
      </c>
    </row>
    <row r="63" spans="1:16" ht="54" hidden="1" customHeight="1" thickBot="1" x14ac:dyDescent="0.3">
      <c r="A63" s="18">
        <v>0</v>
      </c>
      <c r="B63" s="56" t="s">
        <v>64</v>
      </c>
      <c r="C63" s="56" t="s">
        <v>65</v>
      </c>
      <c r="D63" s="56" t="s">
        <v>38</v>
      </c>
      <c r="E63" s="56" t="s">
        <v>66</v>
      </c>
      <c r="F63" s="56" t="s">
        <v>67</v>
      </c>
      <c r="G63" s="58">
        <v>16</v>
      </c>
      <c r="H63" s="58"/>
      <c r="I63" s="58"/>
      <c r="J63" s="62"/>
      <c r="K63" s="92"/>
      <c r="L63" s="92"/>
      <c r="M63" s="92"/>
      <c r="N63" s="62"/>
      <c r="O63" s="62">
        <f t="shared" si="2"/>
        <v>0</v>
      </c>
      <c r="P63" s="69"/>
    </row>
    <row r="64" spans="1:16" ht="72" thickBot="1" x14ac:dyDescent="0.3">
      <c r="A64" s="18">
        <v>1</v>
      </c>
      <c r="B64" s="56" t="s">
        <v>60</v>
      </c>
      <c r="C64" s="38" t="s">
        <v>156</v>
      </c>
      <c r="D64" s="38" t="s">
        <v>38</v>
      </c>
      <c r="E64" s="63" t="s">
        <v>138</v>
      </c>
      <c r="F64" s="38" t="s">
        <v>157</v>
      </c>
      <c r="G64" s="20">
        <v>8</v>
      </c>
      <c r="H64" s="20"/>
      <c r="I64" s="20"/>
      <c r="J64" s="5">
        <v>500000</v>
      </c>
      <c r="K64" s="21">
        <v>9000</v>
      </c>
      <c r="L64" s="21">
        <f>15400*2</f>
        <v>30800</v>
      </c>
      <c r="M64" s="21">
        <v>20000</v>
      </c>
      <c r="N64" s="5">
        <f>11200*2</f>
        <v>22400</v>
      </c>
      <c r="O64" s="62">
        <f t="shared" ref="O64" si="3">SUM(M64:N64)</f>
        <v>42400</v>
      </c>
      <c r="P64" s="69"/>
    </row>
    <row r="65" spans="1:16" ht="54" customHeight="1" thickBot="1" x14ac:dyDescent="0.3">
      <c r="A65" s="18">
        <v>1</v>
      </c>
      <c r="B65" s="56" t="s">
        <v>64</v>
      </c>
      <c r="C65" s="38" t="s">
        <v>69</v>
      </c>
      <c r="D65" s="38" t="s">
        <v>38</v>
      </c>
      <c r="E65" s="63" t="s">
        <v>138</v>
      </c>
      <c r="F65" s="38" t="s">
        <v>158</v>
      </c>
      <c r="G65" s="20">
        <v>0</v>
      </c>
      <c r="H65" s="20"/>
      <c r="I65" s="20"/>
      <c r="J65" s="5">
        <v>570000</v>
      </c>
      <c r="K65" s="21">
        <v>4200</v>
      </c>
      <c r="L65" s="21">
        <v>15400</v>
      </c>
      <c r="M65" s="21"/>
      <c r="N65" s="5">
        <v>10400</v>
      </c>
      <c r="O65" s="62">
        <f t="shared" ref="O65" si="4">SUM(M65:N65)</f>
        <v>10400</v>
      </c>
      <c r="P65" s="69"/>
    </row>
    <row r="66" spans="1:16" ht="15.75" thickBot="1" x14ac:dyDescent="0.3">
      <c r="A66" s="37">
        <f>SUM(A62:A65)</f>
        <v>2</v>
      </c>
      <c r="B66" s="180" t="s">
        <v>16</v>
      </c>
      <c r="C66" s="181"/>
      <c r="D66" s="181"/>
      <c r="E66" s="181"/>
      <c r="F66" s="182"/>
      <c r="G66" s="37">
        <f t="shared" ref="G66:O66" si="5">SUM(G62:G65)</f>
        <v>40</v>
      </c>
      <c r="H66" s="37">
        <f t="shared" si="5"/>
        <v>0</v>
      </c>
      <c r="I66" s="37">
        <f t="shared" si="5"/>
        <v>0</v>
      </c>
      <c r="J66" s="24">
        <f t="shared" si="5"/>
        <v>1070000</v>
      </c>
      <c r="K66" s="11">
        <f t="shared" si="5"/>
        <v>13200</v>
      </c>
      <c r="L66" s="11">
        <f t="shared" si="5"/>
        <v>46200</v>
      </c>
      <c r="M66" s="11">
        <f t="shared" si="5"/>
        <v>20000</v>
      </c>
      <c r="N66" s="11">
        <f t="shared" si="5"/>
        <v>32800</v>
      </c>
      <c r="O66" s="11">
        <f t="shared" si="5"/>
        <v>52800</v>
      </c>
      <c r="P66" s="69" t="s">
        <v>19</v>
      </c>
    </row>
    <row r="67" spans="1:16" ht="16.5" customHeight="1" thickBot="1" x14ac:dyDescent="0.3">
      <c r="A67" s="177" t="s">
        <v>17</v>
      </c>
      <c r="B67" s="178"/>
      <c r="C67" s="178"/>
      <c r="D67" s="178"/>
      <c r="E67" s="178"/>
      <c r="F67" s="178"/>
      <c r="G67" s="179"/>
      <c r="H67" s="54"/>
      <c r="I67" s="54"/>
      <c r="J67" s="53"/>
      <c r="K67" s="53"/>
      <c r="L67" s="53"/>
      <c r="M67" s="11">
        <v>0</v>
      </c>
      <c r="N67" s="11">
        <f>-0.1*N66</f>
        <v>-3280</v>
      </c>
      <c r="O67" s="12">
        <f>SUM(N67:N67)</f>
        <v>-3280</v>
      </c>
    </row>
    <row r="68" spans="1:16" ht="15.75" customHeight="1" thickBot="1" x14ac:dyDescent="0.3">
      <c r="A68" s="180" t="s">
        <v>20</v>
      </c>
      <c r="B68" s="181"/>
      <c r="C68" s="181"/>
      <c r="D68" s="181"/>
      <c r="E68" s="181"/>
      <c r="F68" s="181"/>
      <c r="G68" s="182"/>
      <c r="H68" s="55"/>
      <c r="I68" s="55"/>
      <c r="J68" s="53"/>
      <c r="K68" s="53"/>
      <c r="L68" s="53"/>
      <c r="M68" s="11">
        <f>SUM(M66:M67)</f>
        <v>20000</v>
      </c>
      <c r="N68" s="11">
        <f>SUM(N66:N67)</f>
        <v>29520</v>
      </c>
      <c r="O68" s="11">
        <f>SUM(O66:O67)</f>
        <v>49520</v>
      </c>
    </row>
    <row r="69" spans="1:16" x14ac:dyDescent="0.25">
      <c r="A69" s="40"/>
      <c r="B69" s="40"/>
      <c r="C69" s="40"/>
      <c r="D69" s="40"/>
      <c r="E69" s="40"/>
      <c r="F69" s="40"/>
      <c r="G69" s="40"/>
      <c r="H69" s="41"/>
      <c r="I69" s="41"/>
      <c r="J69" s="42"/>
      <c r="K69" s="42"/>
      <c r="L69" s="42"/>
      <c r="M69" s="42"/>
      <c r="N69" s="42"/>
      <c r="O69" s="43"/>
    </row>
    <row r="70" spans="1:16" x14ac:dyDescent="0.25">
      <c r="A70" s="27"/>
      <c r="B70" s="27"/>
      <c r="C70" s="27"/>
      <c r="D70" s="27"/>
      <c r="E70" s="27"/>
      <c r="F70" s="27"/>
      <c r="G70" s="27"/>
      <c r="H70" s="17"/>
      <c r="I70" s="17"/>
      <c r="J70" s="28"/>
      <c r="K70" s="28"/>
      <c r="L70" s="28"/>
      <c r="M70" s="28"/>
      <c r="N70" s="28"/>
      <c r="O70" s="29"/>
    </row>
    <row r="71" spans="1:16" ht="63" customHeight="1" thickBot="1" x14ac:dyDescent="0.3">
      <c r="A71" s="203" t="s">
        <v>52</v>
      </c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31"/>
      <c r="O71" s="31"/>
    </row>
    <row r="72" spans="1:16" ht="26.25" customHeight="1" thickBot="1" x14ac:dyDescent="0.3">
      <c r="A72" s="186" t="s">
        <v>7</v>
      </c>
      <c r="B72" s="194" t="s">
        <v>8</v>
      </c>
      <c r="C72" s="195"/>
      <c r="D72" s="187" t="s">
        <v>9</v>
      </c>
      <c r="E72" s="187" t="s">
        <v>10</v>
      </c>
      <c r="F72" s="187" t="s">
        <v>11</v>
      </c>
      <c r="G72" s="187" t="s">
        <v>51</v>
      </c>
      <c r="H72" s="194" t="s">
        <v>32</v>
      </c>
      <c r="I72" s="195"/>
      <c r="J72" s="200" t="s">
        <v>161</v>
      </c>
      <c r="K72" s="78"/>
      <c r="L72" s="78"/>
      <c r="M72" s="187" t="s">
        <v>12</v>
      </c>
      <c r="N72" s="187" t="s">
        <v>35</v>
      </c>
      <c r="O72" s="190" t="s">
        <v>162</v>
      </c>
    </row>
    <row r="73" spans="1:16" ht="6" customHeight="1" thickBot="1" x14ac:dyDescent="0.3">
      <c r="A73" s="193"/>
      <c r="B73" s="196"/>
      <c r="C73" s="197"/>
      <c r="D73" s="188"/>
      <c r="E73" s="188"/>
      <c r="F73" s="188"/>
      <c r="G73" s="198"/>
      <c r="H73" s="187" t="s">
        <v>33</v>
      </c>
      <c r="I73" s="187" t="s">
        <v>34</v>
      </c>
      <c r="J73" s="201"/>
      <c r="K73" s="80"/>
      <c r="L73" s="80"/>
      <c r="M73" s="202"/>
      <c r="N73" s="188"/>
      <c r="O73" s="191"/>
    </row>
    <row r="74" spans="1:16" ht="43.5" thickBot="1" x14ac:dyDescent="0.3">
      <c r="A74" s="193"/>
      <c r="B74" s="78" t="s">
        <v>14</v>
      </c>
      <c r="C74" s="77" t="s">
        <v>15</v>
      </c>
      <c r="D74" s="188"/>
      <c r="E74" s="188"/>
      <c r="F74" s="188"/>
      <c r="G74" s="199"/>
      <c r="H74" s="189"/>
      <c r="I74" s="189"/>
      <c r="J74" s="201"/>
      <c r="K74" s="79" t="s">
        <v>56</v>
      </c>
      <c r="L74" s="79" t="s">
        <v>57</v>
      </c>
      <c r="M74" s="202"/>
      <c r="N74" s="189"/>
      <c r="O74" s="192"/>
    </row>
    <row r="75" spans="1:16" ht="57.75" hidden="1" thickBot="1" x14ac:dyDescent="0.3">
      <c r="A75" s="18"/>
      <c r="B75" s="38"/>
      <c r="C75" s="89" t="s">
        <v>47</v>
      </c>
      <c r="D75" s="38" t="s">
        <v>30</v>
      </c>
      <c r="E75" s="132" t="s">
        <v>110</v>
      </c>
      <c r="F75" s="38"/>
      <c r="G75" s="20"/>
      <c r="H75" s="20"/>
      <c r="I75" s="20"/>
      <c r="J75" s="5">
        <v>600000</v>
      </c>
      <c r="K75" s="21"/>
      <c r="L75" s="21"/>
      <c r="M75" s="21"/>
      <c r="N75" s="5"/>
      <c r="O75" s="5">
        <f>SUM(M75:N75)</f>
        <v>0</v>
      </c>
    </row>
    <row r="76" spans="1:16" ht="16.5" thickBot="1" x14ac:dyDescent="0.3">
      <c r="A76" s="18"/>
      <c r="B76" s="130"/>
      <c r="C76" s="131"/>
      <c r="D76" s="130"/>
      <c r="E76" s="63"/>
      <c r="F76" s="130"/>
      <c r="G76" s="130"/>
      <c r="H76" s="20"/>
      <c r="I76" s="20"/>
      <c r="J76" s="5"/>
      <c r="K76" s="134"/>
      <c r="L76" s="134"/>
      <c r="M76" s="134"/>
      <c r="N76" s="135"/>
      <c r="O76" s="5"/>
    </row>
    <row r="77" spans="1:16" ht="16.5" thickBot="1" x14ac:dyDescent="0.3">
      <c r="A77" s="90"/>
      <c r="B77" s="130"/>
      <c r="C77" s="131"/>
      <c r="D77" s="130"/>
      <c r="E77" s="63"/>
      <c r="F77" s="130"/>
      <c r="G77" s="130"/>
      <c r="H77" s="130"/>
      <c r="I77" s="130"/>
      <c r="J77" s="133"/>
      <c r="K77" s="134"/>
      <c r="L77" s="134"/>
      <c r="M77" s="134"/>
      <c r="N77" s="135"/>
      <c r="O77" s="5"/>
    </row>
    <row r="78" spans="1:16" ht="95.25" hidden="1" thickBot="1" x14ac:dyDescent="0.3">
      <c r="A78" s="90"/>
      <c r="B78" s="130" t="s">
        <v>112</v>
      </c>
      <c r="C78" s="131" t="s">
        <v>114</v>
      </c>
      <c r="D78" s="130" t="s">
        <v>59</v>
      </c>
      <c r="E78" s="63" t="s">
        <v>138</v>
      </c>
      <c r="F78" s="130" t="s">
        <v>87</v>
      </c>
      <c r="G78" s="130"/>
      <c r="H78" s="130"/>
      <c r="I78" s="130"/>
      <c r="J78" s="133"/>
      <c r="K78" s="134"/>
      <c r="L78" s="134"/>
      <c r="M78" s="134"/>
      <c r="N78" s="135"/>
      <c r="O78" s="5">
        <f>SUM(M78:N78)</f>
        <v>0</v>
      </c>
    </row>
    <row r="79" spans="1:16" ht="95.25" hidden="1" thickBot="1" x14ac:dyDescent="0.3">
      <c r="A79" s="18"/>
      <c r="B79" s="130" t="s">
        <v>112</v>
      </c>
      <c r="C79" s="131" t="s">
        <v>114</v>
      </c>
      <c r="D79" s="130" t="s">
        <v>59</v>
      </c>
      <c r="E79" s="63" t="s">
        <v>138</v>
      </c>
      <c r="F79" s="130" t="s">
        <v>87</v>
      </c>
      <c r="G79" s="130"/>
      <c r="H79" s="130"/>
      <c r="I79" s="130"/>
      <c r="J79" s="133"/>
      <c r="K79" s="134"/>
      <c r="L79" s="134"/>
      <c r="M79" s="134"/>
      <c r="N79" s="135"/>
      <c r="O79" s="5">
        <f>SUM(M79:N79)</f>
        <v>0</v>
      </c>
    </row>
    <row r="80" spans="1:16" ht="15.75" thickBot="1" x14ac:dyDescent="0.3">
      <c r="A80" s="37">
        <f>SUM(A75:A79)</f>
        <v>0</v>
      </c>
      <c r="B80" s="180" t="s">
        <v>16</v>
      </c>
      <c r="C80" s="181"/>
      <c r="D80" s="181"/>
      <c r="E80" s="181"/>
      <c r="F80" s="182"/>
      <c r="G80" s="37">
        <f t="shared" ref="G80:O80" si="6">SUM(G75:G79)</f>
        <v>0</v>
      </c>
      <c r="H80" s="37">
        <f t="shared" si="6"/>
        <v>0</v>
      </c>
      <c r="I80" s="37">
        <f t="shared" si="6"/>
        <v>0</v>
      </c>
      <c r="J80" s="24">
        <f t="shared" si="6"/>
        <v>600000</v>
      </c>
      <c r="K80" s="24">
        <f t="shared" si="6"/>
        <v>0</v>
      </c>
      <c r="L80" s="24">
        <f t="shared" si="6"/>
        <v>0</v>
      </c>
      <c r="M80" s="24">
        <f t="shared" si="6"/>
        <v>0</v>
      </c>
      <c r="N80" s="24">
        <f t="shared" si="6"/>
        <v>0</v>
      </c>
      <c r="O80" s="24">
        <f t="shared" si="6"/>
        <v>0</v>
      </c>
    </row>
    <row r="81" spans="1:15" ht="22.5" customHeight="1" thickBot="1" x14ac:dyDescent="0.3">
      <c r="A81" s="177" t="s">
        <v>17</v>
      </c>
      <c r="B81" s="178"/>
      <c r="C81" s="178"/>
      <c r="D81" s="178"/>
      <c r="E81" s="178"/>
      <c r="F81" s="178"/>
      <c r="G81" s="179"/>
      <c r="H81" s="25"/>
      <c r="I81" s="25"/>
      <c r="J81" s="11"/>
      <c r="K81" s="11"/>
      <c r="L81" s="11"/>
      <c r="M81" s="11">
        <v>0</v>
      </c>
      <c r="N81" s="11">
        <f>-0.1*N80</f>
        <v>0</v>
      </c>
      <c r="O81" s="12">
        <f>SUM(N81:N81)</f>
        <v>0</v>
      </c>
    </row>
    <row r="82" spans="1:15" ht="20.25" customHeight="1" thickBot="1" x14ac:dyDescent="0.3">
      <c r="A82" s="180" t="s">
        <v>20</v>
      </c>
      <c r="B82" s="181"/>
      <c r="C82" s="181"/>
      <c r="D82" s="181"/>
      <c r="E82" s="181"/>
      <c r="F82" s="181"/>
      <c r="G82" s="182"/>
      <c r="H82" s="26"/>
      <c r="I82" s="26"/>
      <c r="J82" s="11"/>
      <c r="K82" s="11"/>
      <c r="L82" s="11"/>
      <c r="M82" s="11">
        <f>SUM(M80:M81)</f>
        <v>0</v>
      </c>
      <c r="N82" s="11">
        <f>SUM(N80:N81)</f>
        <v>0</v>
      </c>
      <c r="O82" s="11">
        <f>SUM(O80:O81)</f>
        <v>0</v>
      </c>
    </row>
    <row r="83" spans="1:15" x14ac:dyDescent="0.25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/>
      <c r="O83" s="29"/>
    </row>
    <row r="84" spans="1:15" x14ac:dyDescent="0.25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 t="s">
        <v>19</v>
      </c>
      <c r="O84" s="29"/>
    </row>
    <row r="85" spans="1:15" ht="15.75" thickBot="1" x14ac:dyDescent="0.3">
      <c r="A85" s="27"/>
      <c r="B85" s="27"/>
      <c r="C85" s="27"/>
      <c r="D85" s="27"/>
      <c r="E85" s="27"/>
      <c r="F85" s="27"/>
      <c r="G85" s="27"/>
      <c r="H85" s="17"/>
      <c r="I85" s="17"/>
      <c r="J85" s="28"/>
      <c r="K85" s="28"/>
      <c r="L85" s="28"/>
      <c r="M85" s="28"/>
      <c r="N85" s="28"/>
      <c r="O85" s="29"/>
    </row>
    <row r="86" spans="1:15" ht="15.75" customHeight="1" thickBot="1" x14ac:dyDescent="0.3">
      <c r="A86" s="183" t="s">
        <v>23</v>
      </c>
      <c r="B86" s="184"/>
      <c r="C86" s="185"/>
      <c r="D86" s="186" t="s">
        <v>120</v>
      </c>
      <c r="E86" s="186"/>
      <c r="F86" s="186" t="s">
        <v>122</v>
      </c>
      <c r="G86" s="186"/>
      <c r="H86" s="17"/>
      <c r="I86" s="17"/>
      <c r="J86" s="229" t="s">
        <v>123</v>
      </c>
      <c r="K86" s="230"/>
      <c r="L86" s="230"/>
      <c r="M86" s="230"/>
      <c r="N86" s="230"/>
      <c r="O86" s="231"/>
    </row>
    <row r="87" spans="1:15" ht="36.75" customHeight="1" thickBot="1" x14ac:dyDescent="0.3">
      <c r="A87" s="166" t="s">
        <v>48</v>
      </c>
      <c r="B87" s="167"/>
      <c r="C87" s="168"/>
      <c r="D87" s="173">
        <v>8000000</v>
      </c>
      <c r="E87" s="174"/>
      <c r="F87" s="175">
        <f>O82+O68+O54+O43</f>
        <v>406230</v>
      </c>
      <c r="G87" s="175"/>
      <c r="H87" s="17"/>
      <c r="I87" s="17"/>
      <c r="J87" s="95" t="s">
        <v>98</v>
      </c>
      <c r="K87" s="96" t="s">
        <v>99</v>
      </c>
      <c r="L87" s="97" t="s">
        <v>100</v>
      </c>
      <c r="M87" s="97" t="s">
        <v>101</v>
      </c>
      <c r="N87" s="98" t="s">
        <v>102</v>
      </c>
      <c r="O87" s="99" t="s">
        <v>18</v>
      </c>
    </row>
    <row r="88" spans="1:15" ht="20.100000000000001" customHeight="1" thickBot="1" x14ac:dyDescent="0.3">
      <c r="A88" s="166" t="s">
        <v>24</v>
      </c>
      <c r="B88" s="167"/>
      <c r="C88" s="168"/>
      <c r="D88" s="172"/>
      <c r="E88" s="172"/>
      <c r="F88" s="175">
        <f>A50+A39+A51</f>
        <v>3</v>
      </c>
      <c r="G88" s="176"/>
      <c r="H88" s="17"/>
      <c r="I88" s="17"/>
      <c r="J88" s="100" t="s">
        <v>57</v>
      </c>
      <c r="K88" s="101">
        <f>L41</f>
        <v>33500</v>
      </c>
      <c r="L88" s="101">
        <f>L80</f>
        <v>0</v>
      </c>
      <c r="M88" s="101">
        <f>L66</f>
        <v>46200</v>
      </c>
      <c r="N88" s="102">
        <f>L52</f>
        <v>37491</v>
      </c>
      <c r="O88" s="103">
        <f>SUM(K88:N88)</f>
        <v>117191</v>
      </c>
    </row>
    <row r="89" spans="1:15" ht="20.100000000000001" customHeight="1" thickBot="1" x14ac:dyDescent="0.3">
      <c r="A89" s="166" t="s">
        <v>25</v>
      </c>
      <c r="B89" s="167"/>
      <c r="C89" s="168"/>
      <c r="D89" s="170"/>
      <c r="E89" s="171"/>
      <c r="F89" s="170">
        <f>A41+A52+A66+A80</f>
        <v>8</v>
      </c>
      <c r="G89" s="171"/>
      <c r="H89" s="17"/>
      <c r="I89" s="17"/>
      <c r="J89" s="104" t="s">
        <v>103</v>
      </c>
      <c r="K89" s="105">
        <f>K41</f>
        <v>14900</v>
      </c>
      <c r="L89" s="101">
        <f>K80</f>
        <v>0</v>
      </c>
      <c r="M89" s="105">
        <f>K66</f>
        <v>13200</v>
      </c>
      <c r="N89" s="106">
        <f>K52</f>
        <v>9500</v>
      </c>
      <c r="O89" s="107">
        <f t="shared" ref="O89:O91" si="7">SUM(K89:N89)</f>
        <v>37600</v>
      </c>
    </row>
    <row r="90" spans="1:15" ht="20.100000000000001" customHeight="1" thickBot="1" x14ac:dyDescent="0.3">
      <c r="A90" s="166" t="s">
        <v>26</v>
      </c>
      <c r="B90" s="167"/>
      <c r="C90" s="168"/>
      <c r="D90" s="169"/>
      <c r="E90" s="169"/>
      <c r="F90" s="172">
        <f>H80+I80+H66+I66+H52+I52+H41+I41</f>
        <v>77</v>
      </c>
      <c r="G90" s="172"/>
      <c r="H90" s="17"/>
      <c r="I90" s="17"/>
      <c r="J90" s="108" t="s">
        <v>104</v>
      </c>
      <c r="K90" s="109">
        <f>O43</f>
        <v>265850</v>
      </c>
      <c r="L90" s="109">
        <f>O82</f>
        <v>0</v>
      </c>
      <c r="M90" s="109">
        <f>O68</f>
        <v>49520</v>
      </c>
      <c r="N90" s="110">
        <f>O54</f>
        <v>90860</v>
      </c>
      <c r="O90" s="111">
        <f>SUM(K90:N90)</f>
        <v>406230</v>
      </c>
    </row>
    <row r="91" spans="1:15" ht="20.100000000000001" customHeight="1" thickBot="1" x14ac:dyDescent="0.3">
      <c r="A91" s="166" t="s">
        <v>37</v>
      </c>
      <c r="B91" s="167"/>
      <c r="C91" s="168"/>
      <c r="D91" s="169"/>
      <c r="E91" s="169"/>
      <c r="F91" s="169">
        <f>G80+G66+G52+G41</f>
        <v>112</v>
      </c>
      <c r="G91" s="169"/>
      <c r="H91" s="17"/>
      <c r="I91" s="17"/>
      <c r="J91" s="112" t="s">
        <v>20</v>
      </c>
      <c r="K91" s="113">
        <f>SUM(K88:K90)</f>
        <v>314250</v>
      </c>
      <c r="L91" s="113">
        <f t="shared" ref="L91:N91" si="8">SUM(L88:L90)</f>
        <v>0</v>
      </c>
      <c r="M91" s="113">
        <f t="shared" si="8"/>
        <v>108920</v>
      </c>
      <c r="N91" s="114">
        <f t="shared" si="8"/>
        <v>137851</v>
      </c>
      <c r="O91" s="115">
        <f t="shared" si="7"/>
        <v>561021</v>
      </c>
    </row>
    <row r="92" spans="1:15" ht="20.100000000000001" customHeight="1" thickBot="1" x14ac:dyDescent="0.3">
      <c r="A92" s="162" t="s">
        <v>27</v>
      </c>
      <c r="B92" s="163"/>
      <c r="C92" s="164"/>
      <c r="D92" s="165"/>
      <c r="E92" s="165"/>
      <c r="F92" s="165">
        <f>M82+M68+M54+M43</f>
        <v>269250</v>
      </c>
      <c r="G92" s="165"/>
      <c r="H92" s="30" t="s">
        <v>19</v>
      </c>
      <c r="I92" s="17"/>
      <c r="J92" s="226" t="s">
        <v>124</v>
      </c>
      <c r="K92" s="227"/>
      <c r="L92" s="227"/>
      <c r="M92" s="227"/>
      <c r="N92" s="227"/>
      <c r="O92" s="228"/>
    </row>
    <row r="93" spans="1:15" ht="37.5" customHeight="1" thickBot="1" x14ac:dyDescent="0.3">
      <c r="A93" s="162" t="s">
        <v>28</v>
      </c>
      <c r="B93" s="163"/>
      <c r="C93" s="164"/>
      <c r="D93" s="165"/>
      <c r="E93" s="165"/>
      <c r="F93" s="165">
        <f>N80+N66+N52+N41</f>
        <v>152200</v>
      </c>
      <c r="G93" s="165"/>
      <c r="H93" s="17"/>
      <c r="I93" s="17"/>
      <c r="J93" s="95" t="s">
        <v>98</v>
      </c>
      <c r="K93" s="96" t="s">
        <v>99</v>
      </c>
      <c r="L93" s="97" t="s">
        <v>100</v>
      </c>
      <c r="M93" s="97" t="s">
        <v>101</v>
      </c>
      <c r="N93" s="98" t="s">
        <v>102</v>
      </c>
      <c r="O93" s="99" t="s">
        <v>163</v>
      </c>
    </row>
    <row r="94" spans="1:15" ht="36.75" customHeight="1" thickBot="1" x14ac:dyDescent="0.3">
      <c r="A94" s="162" t="s">
        <v>29</v>
      </c>
      <c r="B94" s="163"/>
      <c r="C94" s="164"/>
      <c r="D94" s="165"/>
      <c r="E94" s="165"/>
      <c r="F94" s="165">
        <f>N81+N67+N53+N42</f>
        <v>-15220</v>
      </c>
      <c r="G94" s="165"/>
      <c r="H94" s="30" t="s">
        <v>19</v>
      </c>
      <c r="I94" s="17"/>
      <c r="J94" s="116" t="s">
        <v>24</v>
      </c>
      <c r="K94" s="117">
        <f>A39</f>
        <v>1</v>
      </c>
      <c r="L94" s="118">
        <v>0</v>
      </c>
      <c r="M94" s="118">
        <v>0</v>
      </c>
      <c r="N94" s="119">
        <f>A50+A51</f>
        <v>2</v>
      </c>
      <c r="O94" s="120">
        <f>SUM(K94:N94)</f>
        <v>3</v>
      </c>
    </row>
    <row r="95" spans="1:15" ht="22.5" customHeight="1" thickBot="1" x14ac:dyDescent="0.3">
      <c r="A95" s="158" t="s">
        <v>55</v>
      </c>
      <c r="B95" s="159"/>
      <c r="C95" s="160"/>
      <c r="D95" s="161">
        <f>+D92+D93+D94</f>
        <v>0</v>
      </c>
      <c r="E95" s="161"/>
      <c r="F95" s="161">
        <f>F92+F93+F94</f>
        <v>406230</v>
      </c>
      <c r="G95" s="161"/>
      <c r="H95" s="30" t="s">
        <v>19</v>
      </c>
      <c r="I95" s="30" t="s">
        <v>19</v>
      </c>
      <c r="J95" s="121" t="s">
        <v>105</v>
      </c>
      <c r="K95" s="122">
        <f>A41</f>
        <v>4</v>
      </c>
      <c r="L95" s="118">
        <f>A80</f>
        <v>0</v>
      </c>
      <c r="M95" s="123">
        <f>A66</f>
        <v>2</v>
      </c>
      <c r="N95" s="124">
        <f>A52</f>
        <v>2</v>
      </c>
      <c r="O95" s="120">
        <f>SUM(K95:N95)</f>
        <v>8</v>
      </c>
    </row>
    <row r="96" spans="1:15" ht="29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08" t="s">
        <v>106</v>
      </c>
      <c r="K96" s="122">
        <f>H41+I41</f>
        <v>59</v>
      </c>
      <c r="L96" s="118">
        <f>H80+I80</f>
        <v>0</v>
      </c>
      <c r="M96" s="123">
        <f>H66+I66</f>
        <v>0</v>
      </c>
      <c r="N96" s="124">
        <f>H52+I52</f>
        <v>18</v>
      </c>
      <c r="O96" s="120">
        <f>SUM(K96:N96)</f>
        <v>77</v>
      </c>
    </row>
    <row r="97" spans="1:15" x14ac:dyDescent="0.25">
      <c r="A97" s="1"/>
      <c r="B97" s="1"/>
      <c r="C97" s="1"/>
      <c r="D97" s="1"/>
      <c r="E97" s="1"/>
      <c r="F97" s="32" t="s">
        <v>19</v>
      </c>
      <c r="G97" s="1"/>
      <c r="H97" s="1"/>
      <c r="I97" s="1"/>
      <c r="J97" s="108" t="s">
        <v>107</v>
      </c>
      <c r="K97" s="122">
        <f>G41</f>
        <v>32</v>
      </c>
      <c r="L97" s="118">
        <f>G80</f>
        <v>0</v>
      </c>
      <c r="M97" s="123">
        <f>G66</f>
        <v>40</v>
      </c>
      <c r="N97" s="124">
        <f>G52</f>
        <v>40</v>
      </c>
      <c r="O97" s="120">
        <f t="shared" ref="O97:O99" si="9">SUM(K97:N97)</f>
        <v>112</v>
      </c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08" t="s">
        <v>108</v>
      </c>
      <c r="K98" s="125">
        <f>M41</f>
        <v>226250</v>
      </c>
      <c r="L98" s="118">
        <f>M82</f>
        <v>0</v>
      </c>
      <c r="M98" s="123">
        <f>M66</f>
        <v>20000</v>
      </c>
      <c r="N98" s="106">
        <f>M54</f>
        <v>23000</v>
      </c>
      <c r="O98" s="120">
        <f t="shared" si="9"/>
        <v>269250</v>
      </c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08" t="s">
        <v>109</v>
      </c>
      <c r="K99" s="126">
        <f>N43</f>
        <v>39600</v>
      </c>
      <c r="L99" s="109">
        <f>N82</f>
        <v>0</v>
      </c>
      <c r="M99" s="109">
        <f>N68</f>
        <v>29520</v>
      </c>
      <c r="N99" s="110">
        <f>N54</f>
        <v>67860</v>
      </c>
      <c r="O99" s="120">
        <f t="shared" si="9"/>
        <v>136980</v>
      </c>
    </row>
    <row r="100" spans="1:15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12" t="s">
        <v>20</v>
      </c>
      <c r="K100" s="127">
        <f>K98+K99</f>
        <v>265850</v>
      </c>
      <c r="L100" s="113">
        <f>L98+L99</f>
        <v>0</v>
      </c>
      <c r="M100" s="113">
        <f t="shared" ref="M100:O100" si="10">M98+M99</f>
        <v>49520</v>
      </c>
      <c r="N100" s="113">
        <f t="shared" si="10"/>
        <v>90860</v>
      </c>
      <c r="O100" s="113">
        <f t="shared" si="10"/>
        <v>406230</v>
      </c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9" x14ac:dyDescent="0.25">
      <c r="A161" s="6"/>
      <c r="B161" s="6"/>
      <c r="C161" s="6"/>
      <c r="D161" s="6"/>
      <c r="E161" s="6"/>
      <c r="F161" s="6"/>
      <c r="G161" s="6"/>
      <c r="H161" s="6"/>
      <c r="I161" s="6"/>
    </row>
  </sheetData>
  <mergeCells count="112">
    <mergeCell ref="J92:O92"/>
    <mergeCell ref="J86:O86"/>
    <mergeCell ref="B80:F80"/>
    <mergeCell ref="A71:M71"/>
    <mergeCell ref="A68:G68"/>
    <mergeCell ref="A67:G67"/>
    <mergeCell ref="B66:F66"/>
    <mergeCell ref="A23:O23"/>
    <mergeCell ref="A25:O25"/>
    <mergeCell ref="A30:O30"/>
    <mergeCell ref="A32:O32"/>
    <mergeCell ref="A53:G53"/>
    <mergeCell ref="A54:G54"/>
    <mergeCell ref="A46:M46"/>
    <mergeCell ref="A47:A49"/>
    <mergeCell ref="B47:C48"/>
    <mergeCell ref="D47:D49"/>
    <mergeCell ref="E47:E49"/>
    <mergeCell ref="F47:F49"/>
    <mergeCell ref="G47:G49"/>
    <mergeCell ref="H47:I47"/>
    <mergeCell ref="J47:J49"/>
    <mergeCell ref="M47:M49"/>
    <mergeCell ref="A33:A35"/>
    <mergeCell ref="A1:O1"/>
    <mergeCell ref="A6:O6"/>
    <mergeCell ref="A8:N9"/>
    <mergeCell ref="A13:N13"/>
    <mergeCell ref="A14:C14"/>
    <mergeCell ref="A17:O17"/>
    <mergeCell ref="A18:F18"/>
    <mergeCell ref="A20:O20"/>
    <mergeCell ref="A3:O3"/>
    <mergeCell ref="A4:O4"/>
    <mergeCell ref="A11:O11"/>
    <mergeCell ref="B52:F52"/>
    <mergeCell ref="N33:N35"/>
    <mergeCell ref="O33:O35"/>
    <mergeCell ref="B41:F41"/>
    <mergeCell ref="A42:G42"/>
    <mergeCell ref="A43:G43"/>
    <mergeCell ref="F33:F35"/>
    <mergeCell ref="G33:G35"/>
    <mergeCell ref="H33:I33"/>
    <mergeCell ref="J33:J35"/>
    <mergeCell ref="M33:M35"/>
    <mergeCell ref="E33:E35"/>
    <mergeCell ref="N47:N49"/>
    <mergeCell ref="O47:O49"/>
    <mergeCell ref="H48:H49"/>
    <mergeCell ref="I48:I49"/>
    <mergeCell ref="B33:C34"/>
    <mergeCell ref="D33:D35"/>
    <mergeCell ref="N59:N61"/>
    <mergeCell ref="O59:O61"/>
    <mergeCell ref="H60:H61"/>
    <mergeCell ref="I60:I61"/>
    <mergeCell ref="A58:M58"/>
    <mergeCell ref="A59:A61"/>
    <mergeCell ref="B59:C60"/>
    <mergeCell ref="D59:D61"/>
    <mergeCell ref="E59:E61"/>
    <mergeCell ref="F59:F61"/>
    <mergeCell ref="G59:G61"/>
    <mergeCell ref="H59:I59"/>
    <mergeCell ref="J59:J61"/>
    <mergeCell ref="M59:M61"/>
    <mergeCell ref="N72:N74"/>
    <mergeCell ref="O72:O74"/>
    <mergeCell ref="H73:H74"/>
    <mergeCell ref="I73:I74"/>
    <mergeCell ref="A72:A74"/>
    <mergeCell ref="B72:C73"/>
    <mergeCell ref="D72:D74"/>
    <mergeCell ref="E72:E74"/>
    <mergeCell ref="F72:F74"/>
    <mergeCell ref="G72:G74"/>
    <mergeCell ref="H72:I72"/>
    <mergeCell ref="J72:J74"/>
    <mergeCell ref="M72:M74"/>
    <mergeCell ref="A87:C87"/>
    <mergeCell ref="D87:E87"/>
    <mergeCell ref="F87:G87"/>
    <mergeCell ref="A88:C88"/>
    <mergeCell ref="D88:E88"/>
    <mergeCell ref="F88:G88"/>
    <mergeCell ref="A81:G81"/>
    <mergeCell ref="A82:G82"/>
    <mergeCell ref="A86:C86"/>
    <mergeCell ref="D86:E86"/>
    <mergeCell ref="F86:G86"/>
    <mergeCell ref="A91:C91"/>
    <mergeCell ref="D91:E91"/>
    <mergeCell ref="F91:G91"/>
    <mergeCell ref="A92:C92"/>
    <mergeCell ref="D92:E92"/>
    <mergeCell ref="F92:G92"/>
    <mergeCell ref="A89:C89"/>
    <mergeCell ref="D89:E89"/>
    <mergeCell ref="F89:G89"/>
    <mergeCell ref="A90:C90"/>
    <mergeCell ref="D90:E90"/>
    <mergeCell ref="F90:G90"/>
    <mergeCell ref="A95:C95"/>
    <mergeCell ref="D95:E95"/>
    <mergeCell ref="F95:G95"/>
    <mergeCell ref="A93:C93"/>
    <mergeCell ref="D93:E93"/>
    <mergeCell ref="F93:G93"/>
    <mergeCell ref="A94:C94"/>
    <mergeCell ref="D94:E94"/>
    <mergeCell ref="F94:G94"/>
  </mergeCells>
  <phoneticPr fontId="16" type="noConversion"/>
  <conditionalFormatting sqref="K88:N9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{D8FD4061-B9DA-4003-9FD9-7A041F2DAB96}</x14:id>
        </ext>
      </extLst>
    </cfRule>
  </conditionalFormatting>
  <conditionalFormatting sqref="K94:N9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{3D419582-AD80-422F-ADD2-6A9993EEDCA8}</x14:id>
        </ext>
      </extLst>
    </cfRule>
  </conditionalFormatting>
  <conditionalFormatting sqref="K100:O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1" orientation="landscape" r:id="rId1"/>
  <rowBreaks count="2" manualBreakCount="2">
    <brk id="70" max="14" man="1"/>
    <brk id="83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D4061-B9DA-4003-9FD9-7A041F2DAB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K88:N90</xm:sqref>
        </x14:conditionalFormatting>
        <x14:conditionalFormatting xmlns:xm="http://schemas.microsoft.com/office/excel/2006/main">
          <x14:cfRule type="dataBar" id="{3D419582-AD80-422F-ADD2-6A9993EEDCA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0"/>
  <sheetViews>
    <sheetView zoomScale="80" zoomScaleNormal="80" workbookViewId="0">
      <selection activeCell="O33" sqref="O33:O35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5.7109375" customWidth="1"/>
    <col min="14" max="14" width="17.7109375" customWidth="1"/>
    <col min="15" max="15" width="13.140625" customWidth="1"/>
  </cols>
  <sheetData>
    <row r="1" spans="1:15" ht="18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24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15.75" x14ac:dyDescent="0.25">
      <c r="A4" s="224" t="s">
        <v>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19" t="s">
        <v>45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20" t="s">
        <v>46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35"/>
    </row>
    <row r="9" spans="1:15" ht="18" customHeight="1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25" t="s">
        <v>128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21" t="s">
        <v>43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4"/>
    </row>
    <row r="14" spans="1:15" ht="15.75" customHeight="1" x14ac:dyDescent="0.25">
      <c r="A14" s="222" t="s">
        <v>44</v>
      </c>
      <c r="B14" s="222"/>
      <c r="C14" s="2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223" t="s">
        <v>41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</row>
    <row r="18" spans="1:15" x14ac:dyDescent="0.25">
      <c r="A18" s="223" t="s">
        <v>40</v>
      </c>
      <c r="B18" s="223"/>
      <c r="C18" s="223"/>
      <c r="D18" s="223"/>
      <c r="E18" s="223"/>
      <c r="F18" s="22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223" t="s">
        <v>50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223" t="s">
        <v>42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223" t="s">
        <v>4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33" t="s">
        <v>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</row>
    <row r="33" spans="1:16" ht="27" customHeight="1" thickBot="1" x14ac:dyDescent="0.3">
      <c r="A33" s="234" t="s">
        <v>7</v>
      </c>
      <c r="B33" s="214" t="s">
        <v>8</v>
      </c>
      <c r="C33" s="215"/>
      <c r="D33" s="200" t="s">
        <v>9</v>
      </c>
      <c r="E33" s="200" t="s">
        <v>10</v>
      </c>
      <c r="F33" s="200" t="s">
        <v>11</v>
      </c>
      <c r="G33" s="200" t="s">
        <v>36</v>
      </c>
      <c r="H33" s="214" t="s">
        <v>32</v>
      </c>
      <c r="I33" s="215"/>
      <c r="J33" s="200" t="s">
        <v>161</v>
      </c>
      <c r="K33" s="71"/>
      <c r="L33" s="71"/>
      <c r="M33" s="200" t="s">
        <v>12</v>
      </c>
      <c r="N33" s="200" t="s">
        <v>35</v>
      </c>
      <c r="O33" s="190" t="s">
        <v>164</v>
      </c>
    </row>
    <row r="34" spans="1:16" ht="0.75" customHeight="1" thickBot="1" x14ac:dyDescent="0.3">
      <c r="A34" s="235"/>
      <c r="B34" s="216"/>
      <c r="C34" s="217"/>
      <c r="D34" s="204"/>
      <c r="E34" s="204"/>
      <c r="F34" s="204"/>
      <c r="G34" s="212"/>
      <c r="H34" s="73" t="s">
        <v>13</v>
      </c>
      <c r="I34" s="74"/>
      <c r="J34" s="201"/>
      <c r="K34" s="75"/>
      <c r="L34" s="75"/>
      <c r="M34" s="201"/>
      <c r="N34" s="204"/>
      <c r="O34" s="191"/>
    </row>
    <row r="35" spans="1:16" ht="26.25" customHeight="1" thickBot="1" x14ac:dyDescent="0.3">
      <c r="A35" s="235"/>
      <c r="B35" s="71" t="s">
        <v>14</v>
      </c>
      <c r="C35" s="70" t="s">
        <v>15</v>
      </c>
      <c r="D35" s="204"/>
      <c r="E35" s="204"/>
      <c r="F35" s="204"/>
      <c r="G35" s="213"/>
      <c r="H35" s="76" t="s">
        <v>33</v>
      </c>
      <c r="I35" s="72" t="s">
        <v>34</v>
      </c>
      <c r="J35" s="201"/>
      <c r="K35" s="72" t="s">
        <v>56</v>
      </c>
      <c r="L35" s="72" t="s">
        <v>57</v>
      </c>
      <c r="M35" s="201"/>
      <c r="N35" s="205"/>
      <c r="O35" s="192"/>
    </row>
    <row r="36" spans="1:16" ht="43.5" thickBot="1" x14ac:dyDescent="0.3">
      <c r="A36" s="146">
        <v>1</v>
      </c>
      <c r="B36" s="147" t="s">
        <v>81</v>
      </c>
      <c r="C36" s="147" t="s">
        <v>143</v>
      </c>
      <c r="D36" s="147" t="s">
        <v>31</v>
      </c>
      <c r="E36" s="148" t="s">
        <v>139</v>
      </c>
      <c r="F36" s="147" t="s">
        <v>144</v>
      </c>
      <c r="G36" s="149">
        <v>8</v>
      </c>
      <c r="H36" s="149">
        <v>8</v>
      </c>
      <c r="I36" s="149">
        <v>0</v>
      </c>
      <c r="J36" s="150">
        <v>39275</v>
      </c>
      <c r="K36" s="150">
        <v>3000</v>
      </c>
      <c r="L36" s="150">
        <v>6000</v>
      </c>
      <c r="M36" s="150">
        <v>28875</v>
      </c>
      <c r="N36" s="150">
        <v>10400</v>
      </c>
      <c r="O36" s="151">
        <f>SUM(M36:N36)</f>
        <v>39275</v>
      </c>
    </row>
    <row r="37" spans="1:16" ht="43.5" thickBot="1" x14ac:dyDescent="0.3">
      <c r="A37" s="146">
        <v>1</v>
      </c>
      <c r="B37" s="147" t="s">
        <v>142</v>
      </c>
      <c r="C37" s="147" t="s">
        <v>147</v>
      </c>
      <c r="D37" s="147" t="s">
        <v>31</v>
      </c>
      <c r="E37" s="148" t="s">
        <v>139</v>
      </c>
      <c r="F37" s="147" t="s">
        <v>88</v>
      </c>
      <c r="G37" s="149">
        <v>8</v>
      </c>
      <c r="H37" s="149">
        <v>8</v>
      </c>
      <c r="I37" s="149">
        <v>0</v>
      </c>
      <c r="J37" s="150">
        <v>33200</v>
      </c>
      <c r="K37" s="150">
        <v>3000</v>
      </c>
      <c r="L37" s="150">
        <v>6500</v>
      </c>
      <c r="M37" s="150">
        <v>22000</v>
      </c>
      <c r="N37" s="150">
        <v>11200</v>
      </c>
      <c r="O37" s="151">
        <f>SUM(M37:N37)</f>
        <v>33200</v>
      </c>
      <c r="P37" s="94"/>
    </row>
    <row r="38" spans="1:16" ht="43.5" thickBot="1" x14ac:dyDescent="0.3">
      <c r="A38" s="146">
        <v>1</v>
      </c>
      <c r="B38" s="147" t="s">
        <v>90</v>
      </c>
      <c r="C38" s="147" t="s">
        <v>148</v>
      </c>
      <c r="D38" s="147" t="s">
        <v>31</v>
      </c>
      <c r="E38" s="148" t="s">
        <v>139</v>
      </c>
      <c r="F38" s="147" t="s">
        <v>89</v>
      </c>
      <c r="G38" s="149">
        <v>8</v>
      </c>
      <c r="H38" s="149">
        <v>8</v>
      </c>
      <c r="I38" s="149">
        <v>0</v>
      </c>
      <c r="J38" s="150">
        <v>77200</v>
      </c>
      <c r="K38" s="150">
        <v>5500</v>
      </c>
      <c r="L38" s="150">
        <v>12500</v>
      </c>
      <c r="M38" s="150">
        <v>66000</v>
      </c>
      <c r="N38" s="150">
        <v>11200</v>
      </c>
      <c r="O38" s="150">
        <f>SUM(M38:N38)</f>
        <v>77200</v>
      </c>
    </row>
    <row r="39" spans="1:16" ht="15.75" customHeight="1" thickBot="1" x14ac:dyDescent="0.3">
      <c r="A39" s="19">
        <f>SUM(A36:A38)</f>
        <v>3</v>
      </c>
      <c r="B39" s="176" t="s">
        <v>16</v>
      </c>
      <c r="C39" s="176"/>
      <c r="D39" s="176"/>
      <c r="E39" s="176"/>
      <c r="F39" s="176"/>
      <c r="G39" s="7">
        <f t="shared" ref="G39:O39" si="0">SUM(G36:G38)</f>
        <v>24</v>
      </c>
      <c r="H39" s="7">
        <f t="shared" si="0"/>
        <v>24</v>
      </c>
      <c r="I39" s="7">
        <f t="shared" si="0"/>
        <v>0</v>
      </c>
      <c r="J39" s="61">
        <f t="shared" si="0"/>
        <v>149675</v>
      </c>
      <c r="K39" s="61">
        <f t="shared" si="0"/>
        <v>11500</v>
      </c>
      <c r="L39" s="61">
        <f t="shared" si="0"/>
        <v>25000</v>
      </c>
      <c r="M39" s="22">
        <f t="shared" si="0"/>
        <v>116875</v>
      </c>
      <c r="N39" s="22">
        <f t="shared" si="0"/>
        <v>32800</v>
      </c>
      <c r="O39" s="22">
        <f t="shared" si="0"/>
        <v>149675</v>
      </c>
      <c r="P39" s="69" t="s">
        <v>19</v>
      </c>
    </row>
    <row r="40" spans="1:16" ht="15.75" customHeight="1" thickBot="1" x14ac:dyDescent="0.3">
      <c r="A40" s="241" t="s">
        <v>17</v>
      </c>
      <c r="B40" s="242"/>
      <c r="C40" s="242"/>
      <c r="D40" s="242"/>
      <c r="E40" s="242"/>
      <c r="F40" s="242"/>
      <c r="G40" s="242"/>
      <c r="H40" s="64"/>
      <c r="I40" s="64"/>
      <c r="J40" s="65"/>
      <c r="K40" s="65"/>
      <c r="L40" s="65"/>
      <c r="M40" s="22">
        <v>0</v>
      </c>
      <c r="N40" s="22">
        <f>N39*-0.1</f>
        <v>-3280</v>
      </c>
      <c r="O40" s="22">
        <f>N40</f>
        <v>-3280</v>
      </c>
    </row>
    <row r="41" spans="1:16" ht="15.75" customHeight="1" thickBot="1" x14ac:dyDescent="0.3">
      <c r="A41" s="176" t="s">
        <v>18</v>
      </c>
      <c r="B41" s="176"/>
      <c r="C41" s="176"/>
      <c r="D41" s="176"/>
      <c r="E41" s="176"/>
      <c r="F41" s="176"/>
      <c r="G41" s="176"/>
      <c r="H41" s="66"/>
      <c r="I41" s="66"/>
      <c r="J41" s="67"/>
      <c r="K41" s="67"/>
      <c r="L41" s="67"/>
      <c r="M41" s="22">
        <f>SUM(M39:M40)</f>
        <v>116875</v>
      </c>
      <c r="N41" s="22">
        <f>SUM(N39:N40)</f>
        <v>29520</v>
      </c>
      <c r="O41" s="22">
        <f>O40+O39</f>
        <v>146395</v>
      </c>
    </row>
    <row r="42" spans="1:16" x14ac:dyDescent="0.25">
      <c r="A42" s="40"/>
      <c r="B42" s="40"/>
      <c r="C42" s="40"/>
      <c r="D42" s="40"/>
      <c r="E42" s="40"/>
      <c r="F42" s="40"/>
      <c r="G42" s="40"/>
      <c r="H42" s="41"/>
      <c r="I42" s="41"/>
      <c r="J42" s="42"/>
      <c r="K42" s="42"/>
      <c r="L42" s="42"/>
      <c r="M42" s="42"/>
      <c r="N42" s="42"/>
      <c r="O42" s="43"/>
    </row>
    <row r="43" spans="1:16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 ht="15.75" thickBot="1" x14ac:dyDescent="0.3">
      <c r="A44" s="203" t="s">
        <v>21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44"/>
      <c r="O44" s="44"/>
    </row>
    <row r="45" spans="1:16" ht="24.75" customHeight="1" thickBot="1" x14ac:dyDescent="0.3">
      <c r="A45" s="234" t="s">
        <v>7</v>
      </c>
      <c r="B45" s="214" t="s">
        <v>8</v>
      </c>
      <c r="C45" s="215"/>
      <c r="D45" s="200" t="s">
        <v>9</v>
      </c>
      <c r="E45" s="200" t="s">
        <v>10</v>
      </c>
      <c r="F45" s="200" t="s">
        <v>11</v>
      </c>
      <c r="G45" s="200" t="s">
        <v>36</v>
      </c>
      <c r="H45" s="234" t="s">
        <v>32</v>
      </c>
      <c r="I45" s="234"/>
      <c r="J45" s="200" t="s">
        <v>161</v>
      </c>
      <c r="K45" s="71"/>
      <c r="L45" s="71"/>
      <c r="M45" s="200" t="s">
        <v>12</v>
      </c>
      <c r="N45" s="200" t="s">
        <v>35</v>
      </c>
      <c r="O45" s="190" t="s">
        <v>164</v>
      </c>
    </row>
    <row r="46" spans="1:16" ht="3.75" customHeight="1" thickBot="1" x14ac:dyDescent="0.3">
      <c r="A46" s="235"/>
      <c r="B46" s="216"/>
      <c r="C46" s="217"/>
      <c r="D46" s="204"/>
      <c r="E46" s="204"/>
      <c r="F46" s="204"/>
      <c r="G46" s="201"/>
      <c r="H46" s="204" t="s">
        <v>33</v>
      </c>
      <c r="I46" s="204" t="s">
        <v>34</v>
      </c>
      <c r="J46" s="201"/>
      <c r="K46" s="75"/>
      <c r="L46" s="75"/>
      <c r="M46" s="201"/>
      <c r="N46" s="204"/>
      <c r="O46" s="191"/>
    </row>
    <row r="47" spans="1:16" ht="27.75" customHeight="1" thickBot="1" x14ac:dyDescent="0.3">
      <c r="A47" s="235"/>
      <c r="B47" s="71" t="s">
        <v>14</v>
      </c>
      <c r="C47" s="70" t="s">
        <v>15</v>
      </c>
      <c r="D47" s="204"/>
      <c r="E47" s="204"/>
      <c r="F47" s="204"/>
      <c r="G47" s="240"/>
      <c r="H47" s="205"/>
      <c r="I47" s="205"/>
      <c r="J47" s="201"/>
      <c r="K47" s="72" t="s">
        <v>56</v>
      </c>
      <c r="L47" s="72" t="s">
        <v>57</v>
      </c>
      <c r="M47" s="201"/>
      <c r="N47" s="205"/>
      <c r="O47" s="192"/>
    </row>
    <row r="48" spans="1:16" ht="18" hidden="1" customHeight="1" thickBot="1" x14ac:dyDescent="0.3">
      <c r="A48" s="18"/>
      <c r="B48" s="56"/>
      <c r="C48" s="56" t="s">
        <v>93</v>
      </c>
      <c r="D48" s="56" t="s">
        <v>22</v>
      </c>
      <c r="E48" s="57" t="s">
        <v>94</v>
      </c>
      <c r="F48" s="56" t="s">
        <v>92</v>
      </c>
      <c r="G48" s="58"/>
      <c r="H48" s="58"/>
      <c r="I48" s="58"/>
      <c r="J48" s="59">
        <v>600000</v>
      </c>
      <c r="K48" s="60"/>
      <c r="L48" s="60"/>
      <c r="M48" s="60">
        <v>0</v>
      </c>
      <c r="N48" s="59"/>
      <c r="O48" s="59">
        <f>+M48+N48</f>
        <v>0</v>
      </c>
    </row>
    <row r="49" spans="1:16" ht="125.25" customHeight="1" thickBot="1" x14ac:dyDescent="0.3">
      <c r="A49" s="18">
        <v>1</v>
      </c>
      <c r="B49" s="56" t="s">
        <v>154</v>
      </c>
      <c r="C49" s="153" t="s">
        <v>155</v>
      </c>
      <c r="D49" s="56" t="s">
        <v>22</v>
      </c>
      <c r="E49" s="63" t="s">
        <v>139</v>
      </c>
      <c r="F49" s="56" t="s">
        <v>117</v>
      </c>
      <c r="G49" s="58">
        <v>32</v>
      </c>
      <c r="H49" s="58">
        <v>22</v>
      </c>
      <c r="I49" s="58">
        <v>3</v>
      </c>
      <c r="J49" s="59">
        <v>570000</v>
      </c>
      <c r="K49" s="62">
        <v>5500</v>
      </c>
      <c r="L49" s="62">
        <v>20361.04</v>
      </c>
      <c r="M49" s="140">
        <v>40000</v>
      </c>
      <c r="N49" s="62">
        <f>39600+28800</f>
        <v>68400</v>
      </c>
      <c r="O49" s="59">
        <f>+M49+N49</f>
        <v>108400</v>
      </c>
    </row>
    <row r="50" spans="1:16" ht="15.75" thickBot="1" x14ac:dyDescent="0.3">
      <c r="A50" s="19">
        <f>SUM(A48:A49)</f>
        <v>1</v>
      </c>
      <c r="B50" s="180" t="s">
        <v>16</v>
      </c>
      <c r="C50" s="181"/>
      <c r="D50" s="181"/>
      <c r="E50" s="181"/>
      <c r="F50" s="182"/>
      <c r="G50" s="7">
        <f>SUM(G48:G49)</f>
        <v>32</v>
      </c>
      <c r="H50" s="7">
        <f>SUM(H48:H49)</f>
        <v>22</v>
      </c>
      <c r="I50" s="7">
        <f>SUM(I48:I49)</f>
        <v>3</v>
      </c>
      <c r="J50" s="61">
        <f>SUM(J48:J49)</f>
        <v>1170000</v>
      </c>
      <c r="K50" s="61">
        <f>SUM(K49)</f>
        <v>5500</v>
      </c>
      <c r="L50" s="61">
        <f>SUM(L49:L49)</f>
        <v>20361.04</v>
      </c>
      <c r="M50" s="15">
        <f>SUM(M48:M49)</f>
        <v>40000</v>
      </c>
      <c r="N50" s="15">
        <f>SUM(N48:N49)</f>
        <v>68400</v>
      </c>
      <c r="O50" s="15">
        <f>SUM(O48:O49)</f>
        <v>108400</v>
      </c>
    </row>
    <row r="51" spans="1:16" ht="15.75" thickBot="1" x14ac:dyDescent="0.3">
      <c r="A51" s="177" t="s">
        <v>17</v>
      </c>
      <c r="B51" s="178"/>
      <c r="C51" s="178"/>
      <c r="D51" s="178"/>
      <c r="E51" s="178"/>
      <c r="F51" s="178"/>
      <c r="G51" s="178"/>
      <c r="H51" s="8"/>
      <c r="I51" s="9"/>
      <c r="J51" s="10"/>
      <c r="K51" s="10"/>
      <c r="L51" s="10"/>
      <c r="M51" s="15">
        <v>0</v>
      </c>
      <c r="N51" s="15">
        <f>N50*-0.1</f>
        <v>-6840</v>
      </c>
      <c r="O51" s="15">
        <f>N51</f>
        <v>-6840</v>
      </c>
    </row>
    <row r="52" spans="1:16" ht="19.5" customHeight="1" thickBot="1" x14ac:dyDescent="0.3">
      <c r="A52" s="180" t="s">
        <v>20</v>
      </c>
      <c r="B52" s="181"/>
      <c r="C52" s="181"/>
      <c r="D52" s="181"/>
      <c r="E52" s="181"/>
      <c r="F52" s="181"/>
      <c r="G52" s="181"/>
      <c r="H52" s="13"/>
      <c r="I52" s="13"/>
      <c r="J52" s="14"/>
      <c r="K52" s="14"/>
      <c r="L52" s="14"/>
      <c r="M52" s="15">
        <f>SUM(M50:M51)</f>
        <v>40000</v>
      </c>
      <c r="N52" s="15">
        <f>SUM(N50:N51)</f>
        <v>61560</v>
      </c>
      <c r="O52" s="15">
        <f>O51+O50</f>
        <v>101560</v>
      </c>
    </row>
    <row r="53" spans="1:16" x14ac:dyDescent="0.25">
      <c r="A53" s="45"/>
      <c r="B53" s="45"/>
      <c r="C53" s="45"/>
      <c r="D53" s="45"/>
      <c r="E53" s="45"/>
      <c r="F53" s="45"/>
      <c r="G53" s="45"/>
      <c r="H53" s="46"/>
      <c r="I53" s="46"/>
      <c r="J53" s="47"/>
      <c r="K53" s="47"/>
      <c r="L53" s="47"/>
      <c r="M53" s="48"/>
      <c r="N53" s="49"/>
      <c r="O53" s="49"/>
    </row>
    <row r="54" spans="1:16" x14ac:dyDescent="0.25">
      <c r="A54" s="40"/>
      <c r="B54" s="40"/>
      <c r="C54" s="40"/>
      <c r="D54" s="40"/>
      <c r="E54" s="40"/>
      <c r="F54" s="40"/>
      <c r="G54" s="40"/>
      <c r="H54" s="41"/>
      <c r="I54" s="41"/>
      <c r="J54" s="50"/>
      <c r="K54" s="50"/>
      <c r="L54" s="50"/>
      <c r="M54" s="51"/>
      <c r="N54" s="43"/>
      <c r="O54" s="43"/>
    </row>
    <row r="55" spans="1:16" x14ac:dyDescent="0.25">
      <c r="A55" s="40"/>
      <c r="B55" s="40"/>
      <c r="C55" s="40"/>
      <c r="D55" s="40"/>
      <c r="E55" s="40"/>
      <c r="F55" s="40"/>
      <c r="G55" s="40"/>
      <c r="H55" s="41"/>
      <c r="I55" s="41"/>
      <c r="J55" s="50"/>
      <c r="K55" s="50"/>
      <c r="L55" s="50"/>
      <c r="M55" s="51"/>
      <c r="N55" s="43"/>
      <c r="O55" s="43"/>
    </row>
    <row r="56" spans="1:16" ht="16.5" customHeight="1" thickBot="1" x14ac:dyDescent="0.3">
      <c r="A56" s="203" t="s">
        <v>39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52"/>
      <c r="O56" s="52"/>
    </row>
    <row r="57" spans="1:16" ht="29.25" customHeight="1" thickBot="1" x14ac:dyDescent="0.3">
      <c r="A57" s="186" t="s">
        <v>7</v>
      </c>
      <c r="B57" s="194" t="s">
        <v>8</v>
      </c>
      <c r="C57" s="195"/>
      <c r="D57" s="187" t="s">
        <v>9</v>
      </c>
      <c r="E57" s="187" t="s">
        <v>10</v>
      </c>
      <c r="F57" s="187" t="s">
        <v>11</v>
      </c>
      <c r="G57" s="187" t="s">
        <v>51</v>
      </c>
      <c r="H57" s="194" t="s">
        <v>32</v>
      </c>
      <c r="I57" s="195"/>
      <c r="J57" s="200" t="s">
        <v>161</v>
      </c>
      <c r="K57" s="78"/>
      <c r="L57" s="78"/>
      <c r="M57" s="187" t="s">
        <v>12</v>
      </c>
      <c r="N57" s="187" t="s">
        <v>35</v>
      </c>
      <c r="O57" s="190" t="s">
        <v>164</v>
      </c>
    </row>
    <row r="58" spans="1:16" ht="13.5" customHeight="1" thickBot="1" x14ac:dyDescent="0.3">
      <c r="A58" s="193"/>
      <c r="B58" s="196"/>
      <c r="C58" s="197"/>
      <c r="D58" s="188"/>
      <c r="E58" s="188"/>
      <c r="F58" s="188"/>
      <c r="G58" s="198"/>
      <c r="H58" s="187" t="s">
        <v>33</v>
      </c>
      <c r="I58" s="187" t="s">
        <v>34</v>
      </c>
      <c r="J58" s="201"/>
      <c r="K58" s="80"/>
      <c r="L58" s="80"/>
      <c r="M58" s="202"/>
      <c r="N58" s="188"/>
      <c r="O58" s="191"/>
    </row>
    <row r="59" spans="1:16" ht="26.25" customHeight="1" thickBot="1" x14ac:dyDescent="0.3">
      <c r="A59" s="193"/>
      <c r="B59" s="78" t="s">
        <v>14</v>
      </c>
      <c r="C59" s="77" t="s">
        <v>15</v>
      </c>
      <c r="D59" s="188"/>
      <c r="E59" s="188"/>
      <c r="F59" s="188"/>
      <c r="G59" s="199"/>
      <c r="H59" s="189"/>
      <c r="I59" s="189"/>
      <c r="J59" s="201"/>
      <c r="K59" s="79" t="s">
        <v>56</v>
      </c>
      <c r="L59" s="79" t="s">
        <v>57</v>
      </c>
      <c r="M59" s="202"/>
      <c r="N59" s="189"/>
      <c r="O59" s="192"/>
    </row>
    <row r="60" spans="1:16" ht="54" hidden="1" customHeight="1" thickBot="1" x14ac:dyDescent="0.3">
      <c r="A60" s="58">
        <v>0</v>
      </c>
      <c r="B60" s="56" t="s">
        <v>60</v>
      </c>
      <c r="C60" s="56" t="s">
        <v>61</v>
      </c>
      <c r="D60" s="56" t="s">
        <v>38</v>
      </c>
      <c r="E60" s="56" t="s">
        <v>74</v>
      </c>
      <c r="F60" s="56" t="s">
        <v>63</v>
      </c>
      <c r="G60" s="91"/>
      <c r="H60" s="91"/>
      <c r="I60" s="91"/>
      <c r="J60" s="62"/>
      <c r="K60" s="92"/>
      <c r="L60" s="92"/>
      <c r="M60" s="92"/>
      <c r="N60" s="62"/>
      <c r="O60" s="62">
        <f>SUM(M60:N60)</f>
        <v>0</v>
      </c>
      <c r="P60" s="69" t="s">
        <v>19</v>
      </c>
    </row>
    <row r="61" spans="1:16" ht="54" hidden="1" customHeight="1" thickBot="1" x14ac:dyDescent="0.3">
      <c r="A61" s="58">
        <v>0</v>
      </c>
      <c r="B61" s="56" t="s">
        <v>64</v>
      </c>
      <c r="C61" s="56" t="s">
        <v>65</v>
      </c>
      <c r="D61" s="56" t="s">
        <v>38</v>
      </c>
      <c r="E61" s="56"/>
      <c r="F61" s="56" t="s">
        <v>67</v>
      </c>
      <c r="G61" s="58"/>
      <c r="H61" s="58"/>
      <c r="I61" s="58"/>
      <c r="J61" s="62"/>
      <c r="K61" s="92"/>
      <c r="L61" s="92"/>
      <c r="M61" s="92"/>
      <c r="N61" s="62"/>
      <c r="O61" s="62">
        <v>0</v>
      </c>
      <c r="P61" s="69"/>
    </row>
    <row r="62" spans="1:16" ht="91.5" customHeight="1" thickBot="1" x14ac:dyDescent="0.3">
      <c r="A62" s="18">
        <v>1</v>
      </c>
      <c r="B62" s="56" t="s">
        <v>60</v>
      </c>
      <c r="C62" s="38" t="s">
        <v>156</v>
      </c>
      <c r="D62" s="38" t="s">
        <v>38</v>
      </c>
      <c r="E62" s="63" t="s">
        <v>139</v>
      </c>
      <c r="F62" s="38" t="s">
        <v>157</v>
      </c>
      <c r="G62" s="20">
        <v>16</v>
      </c>
      <c r="H62" s="20"/>
      <c r="I62" s="20"/>
      <c r="J62" s="5">
        <v>500000</v>
      </c>
      <c r="K62" s="21">
        <v>15000</v>
      </c>
      <c r="L62" s="21">
        <f>15400*2</f>
        <v>30800</v>
      </c>
      <c r="M62" s="21">
        <v>0</v>
      </c>
      <c r="N62" s="5">
        <v>0</v>
      </c>
      <c r="O62" s="62">
        <f t="shared" ref="O62:O63" si="1">SUM(M62:N62)</f>
        <v>0</v>
      </c>
      <c r="P62" s="69"/>
    </row>
    <row r="63" spans="1:16" ht="54" customHeight="1" thickBot="1" x14ac:dyDescent="0.3">
      <c r="A63" s="18">
        <v>1</v>
      </c>
      <c r="B63" s="56" t="s">
        <v>64</v>
      </c>
      <c r="C63" s="38" t="s">
        <v>69</v>
      </c>
      <c r="D63" s="38" t="s">
        <v>38</v>
      </c>
      <c r="E63" s="63" t="s">
        <v>139</v>
      </c>
      <c r="F63" s="38" t="s">
        <v>158</v>
      </c>
      <c r="G63" s="20">
        <v>8</v>
      </c>
      <c r="H63" s="20"/>
      <c r="I63" s="20"/>
      <c r="J63" s="5">
        <v>570000</v>
      </c>
      <c r="K63" s="21">
        <v>4200</v>
      </c>
      <c r="L63" s="21">
        <v>15400</v>
      </c>
      <c r="M63" s="21">
        <v>0</v>
      </c>
      <c r="N63" s="5">
        <v>0</v>
      </c>
      <c r="O63" s="62">
        <f t="shared" si="1"/>
        <v>0</v>
      </c>
      <c r="P63" s="69"/>
    </row>
    <row r="64" spans="1:16" ht="60.75" hidden="1" customHeight="1" thickBot="1" x14ac:dyDescent="0.3">
      <c r="A64" s="58">
        <v>0</v>
      </c>
      <c r="B64" s="56" t="s">
        <v>60</v>
      </c>
      <c r="C64" s="56" t="s">
        <v>78</v>
      </c>
      <c r="D64" s="56" t="s">
        <v>38</v>
      </c>
      <c r="E64" s="56"/>
      <c r="F64" s="56" t="s">
        <v>63</v>
      </c>
      <c r="G64" s="91"/>
      <c r="H64" s="91"/>
      <c r="I64" s="91"/>
      <c r="J64" s="62"/>
      <c r="K64" s="92"/>
      <c r="L64" s="92"/>
      <c r="M64" s="92"/>
      <c r="N64" s="62"/>
      <c r="O64" s="62">
        <f>SUM(M64:N64)</f>
        <v>0</v>
      </c>
    </row>
    <row r="65" spans="1:16" ht="60.75" hidden="1" customHeight="1" thickBot="1" x14ac:dyDescent="0.3">
      <c r="A65" s="58">
        <v>0</v>
      </c>
      <c r="B65" s="56" t="s">
        <v>60</v>
      </c>
      <c r="C65" s="56" t="s">
        <v>78</v>
      </c>
      <c r="D65" s="56" t="s">
        <v>38</v>
      </c>
      <c r="E65" s="56"/>
      <c r="F65" s="56" t="s">
        <v>68</v>
      </c>
      <c r="G65" s="58"/>
      <c r="H65" s="58"/>
      <c r="I65" s="58"/>
      <c r="J65" s="62"/>
      <c r="K65" s="92"/>
      <c r="L65" s="92"/>
      <c r="M65" s="92"/>
      <c r="N65" s="62"/>
      <c r="O65" s="62">
        <f t="shared" ref="O65" si="2">SUM(M65:N65)</f>
        <v>0</v>
      </c>
    </row>
    <row r="66" spans="1:16" ht="20.25" customHeight="1" thickBot="1" x14ac:dyDescent="0.3">
      <c r="A66" s="37">
        <f>SUM(A60:A65)</f>
        <v>2</v>
      </c>
      <c r="B66" s="180" t="s">
        <v>16</v>
      </c>
      <c r="C66" s="181"/>
      <c r="D66" s="181"/>
      <c r="E66" s="181"/>
      <c r="F66" s="182"/>
      <c r="G66" s="37">
        <f>SUM(G60:G63)</f>
        <v>24</v>
      </c>
      <c r="H66" s="37">
        <f>SUM(H60:H63)</f>
        <v>0</v>
      </c>
      <c r="I66" s="37">
        <f>SUM(I60:I63)</f>
        <v>0</v>
      </c>
      <c r="J66" s="24">
        <f>SUM(J60:J63)</f>
        <v>1070000</v>
      </c>
      <c r="K66" s="24">
        <f>SUM(K60:K65)</f>
        <v>19200</v>
      </c>
      <c r="L66" s="24">
        <f>SUM(L60:L65)</f>
        <v>46200</v>
      </c>
      <c r="M66" s="11">
        <f>SUM(M60:M63)</f>
        <v>0</v>
      </c>
      <c r="N66" s="11">
        <f>SUM(N60:N63)</f>
        <v>0</v>
      </c>
      <c r="O66" s="11">
        <f>SUM(O60:O63)</f>
        <v>0</v>
      </c>
    </row>
    <row r="67" spans="1:16" ht="15.75" thickBot="1" x14ac:dyDescent="0.3">
      <c r="A67" s="177" t="s">
        <v>17</v>
      </c>
      <c r="B67" s="178"/>
      <c r="C67" s="178"/>
      <c r="D67" s="178"/>
      <c r="E67" s="178"/>
      <c r="F67" s="178"/>
      <c r="G67" s="179"/>
      <c r="H67" s="54"/>
      <c r="I67" s="54"/>
      <c r="J67" s="53"/>
      <c r="K67" s="53"/>
      <c r="L67" s="53"/>
      <c r="M67" s="11">
        <v>0</v>
      </c>
      <c r="N67" s="11">
        <f>-0.1*N66</f>
        <v>0</v>
      </c>
      <c r="O67" s="12">
        <f>SUM(N67:N67)</f>
        <v>0</v>
      </c>
      <c r="P67" s="69" t="s">
        <v>19</v>
      </c>
    </row>
    <row r="68" spans="1:16" ht="15.75" thickBot="1" x14ac:dyDescent="0.3">
      <c r="A68" s="180" t="s">
        <v>20</v>
      </c>
      <c r="B68" s="181"/>
      <c r="C68" s="181"/>
      <c r="D68" s="181"/>
      <c r="E68" s="181"/>
      <c r="F68" s="181"/>
      <c r="G68" s="182"/>
      <c r="H68" s="55"/>
      <c r="I68" s="55"/>
      <c r="J68" s="53"/>
      <c r="K68" s="53"/>
      <c r="L68" s="53"/>
      <c r="M68" s="11">
        <f>SUM(M66:M67)</f>
        <v>0</v>
      </c>
      <c r="N68" s="11">
        <f>SUM(N66:N67)</f>
        <v>0</v>
      </c>
      <c r="O68" s="11">
        <f>SUM(O66:O67)</f>
        <v>0</v>
      </c>
    </row>
    <row r="69" spans="1:16" x14ac:dyDescent="0.25">
      <c r="A69" s="40"/>
      <c r="B69" s="40"/>
      <c r="C69" s="40"/>
      <c r="D69" s="40"/>
      <c r="E69" s="40"/>
      <c r="F69" s="40"/>
      <c r="G69" s="40"/>
      <c r="H69" s="41"/>
      <c r="I69" s="41"/>
      <c r="J69" s="42"/>
      <c r="K69" s="42"/>
      <c r="L69" s="42"/>
      <c r="M69" s="42"/>
      <c r="N69" s="42"/>
      <c r="O69" s="43"/>
    </row>
    <row r="70" spans="1:16" x14ac:dyDescent="0.25">
      <c r="A70" s="27"/>
      <c r="B70" s="27"/>
      <c r="C70" s="27"/>
      <c r="D70" s="27"/>
      <c r="E70" s="27"/>
      <c r="F70" s="27"/>
      <c r="G70" s="27"/>
      <c r="H70" s="17"/>
      <c r="I70" s="17"/>
      <c r="J70" s="28"/>
      <c r="K70" s="28"/>
      <c r="L70" s="28"/>
      <c r="M70" s="28"/>
      <c r="N70" s="28"/>
      <c r="O70" s="29"/>
    </row>
    <row r="71" spans="1:16" ht="15.75" thickBot="1" x14ac:dyDescent="0.3">
      <c r="A71" s="203" t="s">
        <v>52</v>
      </c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31"/>
      <c r="O71" s="31"/>
    </row>
    <row r="72" spans="1:16" ht="30" customHeight="1" thickBot="1" x14ac:dyDescent="0.3">
      <c r="A72" s="186" t="s">
        <v>7</v>
      </c>
      <c r="B72" s="194" t="s">
        <v>8</v>
      </c>
      <c r="C72" s="195"/>
      <c r="D72" s="187" t="s">
        <v>9</v>
      </c>
      <c r="E72" s="187" t="s">
        <v>10</v>
      </c>
      <c r="F72" s="187" t="s">
        <v>11</v>
      </c>
      <c r="G72" s="187" t="s">
        <v>51</v>
      </c>
      <c r="H72" s="194" t="s">
        <v>32</v>
      </c>
      <c r="I72" s="195"/>
      <c r="J72" s="200" t="s">
        <v>161</v>
      </c>
      <c r="K72" s="78"/>
      <c r="L72" s="78"/>
      <c r="M72" s="187" t="s">
        <v>12</v>
      </c>
      <c r="N72" s="187" t="s">
        <v>35</v>
      </c>
      <c r="O72" s="190" t="s">
        <v>164</v>
      </c>
    </row>
    <row r="73" spans="1:16" ht="26.25" customHeight="1" thickBot="1" x14ac:dyDescent="0.3">
      <c r="A73" s="193"/>
      <c r="B73" s="196"/>
      <c r="C73" s="197"/>
      <c r="D73" s="188"/>
      <c r="E73" s="188"/>
      <c r="F73" s="188"/>
      <c r="G73" s="198"/>
      <c r="H73" s="187" t="s">
        <v>33</v>
      </c>
      <c r="I73" s="187" t="s">
        <v>34</v>
      </c>
      <c r="J73" s="201"/>
      <c r="K73" s="80"/>
      <c r="L73" s="80"/>
      <c r="M73" s="202"/>
      <c r="N73" s="188"/>
      <c r="O73" s="191"/>
    </row>
    <row r="74" spans="1:16" ht="30.75" customHeight="1" thickBot="1" x14ac:dyDescent="0.3">
      <c r="A74" s="193"/>
      <c r="B74" s="78" t="s">
        <v>14</v>
      </c>
      <c r="C74" s="77" t="s">
        <v>15</v>
      </c>
      <c r="D74" s="188"/>
      <c r="E74" s="188"/>
      <c r="F74" s="188"/>
      <c r="G74" s="199"/>
      <c r="H74" s="189"/>
      <c r="I74" s="189"/>
      <c r="J74" s="201"/>
      <c r="K74" s="79" t="s">
        <v>56</v>
      </c>
      <c r="L74" s="79" t="s">
        <v>58</v>
      </c>
      <c r="M74" s="202"/>
      <c r="N74" s="189"/>
      <c r="O74" s="192"/>
    </row>
    <row r="75" spans="1:16" ht="16.5" thickBot="1" x14ac:dyDescent="0.3">
      <c r="A75" s="18"/>
      <c r="B75" s="130"/>
      <c r="C75" s="131"/>
      <c r="D75" s="130"/>
      <c r="E75" s="63"/>
      <c r="F75" s="130"/>
      <c r="G75" s="130"/>
      <c r="H75" s="130"/>
      <c r="I75" s="130"/>
      <c r="J75" s="133"/>
      <c r="K75" s="134"/>
      <c r="L75" s="134"/>
      <c r="M75" s="134"/>
      <c r="N75" s="135"/>
      <c r="O75" s="5"/>
    </row>
    <row r="76" spans="1:16" ht="16.5" thickBot="1" x14ac:dyDescent="0.3">
      <c r="A76" s="82"/>
      <c r="B76" s="130"/>
      <c r="C76" s="131"/>
      <c r="D76" s="130"/>
      <c r="E76" s="63"/>
      <c r="F76" s="130"/>
      <c r="G76" s="130"/>
      <c r="H76" s="130"/>
      <c r="I76" s="130"/>
      <c r="J76" s="133"/>
      <c r="K76" s="134"/>
      <c r="L76" s="134"/>
      <c r="M76" s="134"/>
      <c r="N76" s="135"/>
      <c r="O76" s="5"/>
    </row>
    <row r="77" spans="1:16" ht="48" hidden="1" thickBot="1" x14ac:dyDescent="0.3">
      <c r="A77" s="82"/>
      <c r="B77" s="130" t="s">
        <v>112</v>
      </c>
      <c r="C77" s="131" t="s">
        <v>115</v>
      </c>
      <c r="D77" s="130" t="s">
        <v>59</v>
      </c>
      <c r="E77" s="63" t="s">
        <v>139</v>
      </c>
      <c r="F77" s="130" t="s">
        <v>87</v>
      </c>
      <c r="G77" s="130"/>
      <c r="H77" s="130"/>
      <c r="I77" s="130"/>
      <c r="J77" s="133"/>
      <c r="K77" s="134"/>
      <c r="L77" s="134"/>
      <c r="M77" s="134"/>
      <c r="N77" s="135"/>
      <c r="O77" s="5">
        <f>SUM(M77:N77)</f>
        <v>0</v>
      </c>
    </row>
    <row r="78" spans="1:16" ht="48" hidden="1" thickBot="1" x14ac:dyDescent="0.3">
      <c r="A78" s="18"/>
      <c r="B78" s="130" t="s">
        <v>112</v>
      </c>
      <c r="C78" s="131" t="s">
        <v>116</v>
      </c>
      <c r="D78" s="130" t="s">
        <v>59</v>
      </c>
      <c r="E78" s="63" t="s">
        <v>139</v>
      </c>
      <c r="F78" s="130" t="s">
        <v>87</v>
      </c>
      <c r="G78" s="130"/>
      <c r="H78" s="130"/>
      <c r="I78" s="130"/>
      <c r="J78" s="133"/>
      <c r="K78" s="134"/>
      <c r="L78" s="134"/>
      <c r="M78" s="134"/>
      <c r="N78" s="135"/>
      <c r="O78" s="5">
        <f t="shared" ref="O78" si="3">SUM(M78:N78)</f>
        <v>0</v>
      </c>
    </row>
    <row r="79" spans="1:16" ht="22.5" customHeight="1" thickBot="1" x14ac:dyDescent="0.3">
      <c r="A79" s="37">
        <f>SUM(A75:A78)</f>
        <v>0</v>
      </c>
      <c r="B79" s="180" t="s">
        <v>16</v>
      </c>
      <c r="C79" s="181"/>
      <c r="D79" s="181"/>
      <c r="E79" s="181"/>
      <c r="F79" s="182"/>
      <c r="G79" s="37">
        <f t="shared" ref="G79:O79" si="4">SUM(G75:G78)</f>
        <v>0</v>
      </c>
      <c r="H79" s="37">
        <f t="shared" si="4"/>
        <v>0</v>
      </c>
      <c r="I79" s="37">
        <f t="shared" si="4"/>
        <v>0</v>
      </c>
      <c r="J79" s="24">
        <f t="shared" si="4"/>
        <v>0</v>
      </c>
      <c r="K79" s="24">
        <f t="shared" si="4"/>
        <v>0</v>
      </c>
      <c r="L79" s="24">
        <f t="shared" si="4"/>
        <v>0</v>
      </c>
      <c r="M79" s="24">
        <f t="shared" si="4"/>
        <v>0</v>
      </c>
      <c r="N79" s="24">
        <f t="shared" si="4"/>
        <v>0</v>
      </c>
      <c r="O79" s="24">
        <f t="shared" si="4"/>
        <v>0</v>
      </c>
    </row>
    <row r="80" spans="1:16" ht="20.25" customHeight="1" thickBot="1" x14ac:dyDescent="0.3">
      <c r="A80" s="177" t="s">
        <v>17</v>
      </c>
      <c r="B80" s="178"/>
      <c r="C80" s="178"/>
      <c r="D80" s="178"/>
      <c r="E80" s="178"/>
      <c r="F80" s="178"/>
      <c r="G80" s="179"/>
      <c r="H80" s="25"/>
      <c r="I80" s="25"/>
      <c r="J80" s="11"/>
      <c r="K80" s="11"/>
      <c r="L80" s="11"/>
      <c r="M80" s="11">
        <v>0</v>
      </c>
      <c r="N80" s="11">
        <f>-0.1*N79</f>
        <v>0</v>
      </c>
      <c r="O80" s="12">
        <f>SUM(N80:N80)</f>
        <v>0</v>
      </c>
    </row>
    <row r="81" spans="1:19" ht="15.75" thickBot="1" x14ac:dyDescent="0.3">
      <c r="A81" s="180" t="s">
        <v>20</v>
      </c>
      <c r="B81" s="181"/>
      <c r="C81" s="181"/>
      <c r="D81" s="181"/>
      <c r="E81" s="181"/>
      <c r="F81" s="181"/>
      <c r="G81" s="182"/>
      <c r="H81" s="26"/>
      <c r="I81" s="26"/>
      <c r="J81" s="11"/>
      <c r="K81" s="11"/>
      <c r="L81" s="11"/>
      <c r="M81" s="11">
        <f>SUM(M79:M80)</f>
        <v>0</v>
      </c>
      <c r="N81" s="11">
        <f>SUM(N79:N80)</f>
        <v>0</v>
      </c>
      <c r="O81" s="11">
        <f>SUM(O79:O80)</f>
        <v>0</v>
      </c>
    </row>
    <row r="82" spans="1:19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/>
      <c r="O82" s="29"/>
    </row>
    <row r="83" spans="1:19" x14ac:dyDescent="0.25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 t="s">
        <v>19</v>
      </c>
      <c r="O83" s="29"/>
    </row>
    <row r="84" spans="1:19" ht="30.75" customHeight="1" thickBot="1" x14ac:dyDescent="0.3">
      <c r="A84" s="27"/>
      <c r="B84" s="27"/>
      <c r="C84" s="27"/>
      <c r="D84" s="27"/>
      <c r="E84" s="27"/>
      <c r="F84" s="27"/>
      <c r="G84" s="27"/>
      <c r="H84" s="17"/>
      <c r="I84" s="17"/>
      <c r="J84" s="28"/>
      <c r="K84" s="28"/>
      <c r="L84" s="28"/>
      <c r="M84" s="28"/>
      <c r="N84" s="28"/>
      <c r="O84" s="29"/>
      <c r="S84" t="s">
        <v>113</v>
      </c>
    </row>
    <row r="85" spans="1:19" ht="24.75" customHeight="1" thickBot="1" x14ac:dyDescent="0.3">
      <c r="A85" s="186" t="s">
        <v>23</v>
      </c>
      <c r="B85" s="186"/>
      <c r="C85" s="186"/>
      <c r="D85" s="186" t="s">
        <v>120</v>
      </c>
      <c r="E85" s="186"/>
      <c r="F85" s="186" t="s">
        <v>125</v>
      </c>
      <c r="G85" s="186"/>
      <c r="H85" s="17"/>
      <c r="I85" s="17"/>
      <c r="J85" s="229" t="s">
        <v>126</v>
      </c>
      <c r="K85" s="230"/>
      <c r="L85" s="230"/>
      <c r="M85" s="230"/>
      <c r="N85" s="230"/>
      <c r="O85" s="231"/>
    </row>
    <row r="86" spans="1:19" ht="20.100000000000001" customHeight="1" thickBot="1" x14ac:dyDescent="0.3">
      <c r="A86" s="239" t="s">
        <v>48</v>
      </c>
      <c r="B86" s="239"/>
      <c r="C86" s="239"/>
      <c r="D86" s="173">
        <v>8000000</v>
      </c>
      <c r="E86" s="174"/>
      <c r="F86" s="175">
        <f>O81+O68+O52+O41</f>
        <v>247955</v>
      </c>
      <c r="G86" s="175"/>
      <c r="H86" s="17"/>
      <c r="I86" s="17"/>
      <c r="J86" s="95" t="s">
        <v>98</v>
      </c>
      <c r="K86" s="96" t="s">
        <v>99</v>
      </c>
      <c r="L86" s="97" t="s">
        <v>100</v>
      </c>
      <c r="M86" s="97" t="s">
        <v>101</v>
      </c>
      <c r="N86" s="98" t="s">
        <v>102</v>
      </c>
      <c r="O86" s="99" t="s">
        <v>20</v>
      </c>
    </row>
    <row r="87" spans="1:19" ht="20.100000000000001" customHeight="1" thickBot="1" x14ac:dyDescent="0.3">
      <c r="A87" s="239" t="s">
        <v>24</v>
      </c>
      <c r="B87" s="239"/>
      <c r="C87" s="239"/>
      <c r="D87" s="172"/>
      <c r="E87" s="172"/>
      <c r="F87" s="175">
        <f>A49+A37</f>
        <v>2</v>
      </c>
      <c r="G87" s="176"/>
      <c r="H87" s="17"/>
      <c r="I87" s="17"/>
      <c r="J87" s="100" t="s">
        <v>57</v>
      </c>
      <c r="K87" s="101">
        <f>L39</f>
        <v>25000</v>
      </c>
      <c r="L87" s="101">
        <f>L79</f>
        <v>0</v>
      </c>
      <c r="M87" s="101">
        <f>L66</f>
        <v>46200</v>
      </c>
      <c r="N87" s="102">
        <f>L50</f>
        <v>20361.04</v>
      </c>
      <c r="O87" s="103">
        <f>SUM(K87:N87)</f>
        <v>91561.040000000008</v>
      </c>
    </row>
    <row r="88" spans="1:19" ht="20.100000000000001" customHeight="1" thickBot="1" x14ac:dyDescent="0.3">
      <c r="A88" s="166" t="s">
        <v>25</v>
      </c>
      <c r="B88" s="167"/>
      <c r="C88" s="168"/>
      <c r="D88" s="170"/>
      <c r="E88" s="171"/>
      <c r="F88" s="170">
        <f>A79+A66+A50+A39</f>
        <v>6</v>
      </c>
      <c r="G88" s="171"/>
      <c r="H88" s="17"/>
      <c r="I88" s="17"/>
      <c r="J88" s="104" t="s">
        <v>103</v>
      </c>
      <c r="K88" s="105">
        <f>K39</f>
        <v>11500</v>
      </c>
      <c r="L88" s="101">
        <f>K79</f>
        <v>0</v>
      </c>
      <c r="M88" s="105">
        <f>K66</f>
        <v>19200</v>
      </c>
      <c r="N88" s="106">
        <f>K50</f>
        <v>5500</v>
      </c>
      <c r="O88" s="107">
        <f t="shared" ref="O88:O90" si="5">SUM(K88:N88)</f>
        <v>36200</v>
      </c>
    </row>
    <row r="89" spans="1:19" ht="20.100000000000001" customHeight="1" thickBot="1" x14ac:dyDescent="0.3">
      <c r="A89" s="239" t="s">
        <v>26</v>
      </c>
      <c r="B89" s="239"/>
      <c r="C89" s="239"/>
      <c r="D89" s="169"/>
      <c r="E89" s="169"/>
      <c r="F89" s="172">
        <f>H79+I79+H66+I66+H50+I50+H39+I39</f>
        <v>49</v>
      </c>
      <c r="G89" s="172"/>
      <c r="H89" s="17"/>
      <c r="I89" s="17"/>
      <c r="J89" s="108" t="s">
        <v>104</v>
      </c>
      <c r="K89" s="109">
        <f>O41</f>
        <v>146395</v>
      </c>
      <c r="L89" s="109">
        <f>O81</f>
        <v>0</v>
      </c>
      <c r="M89" s="109">
        <f>O68</f>
        <v>0</v>
      </c>
      <c r="N89" s="110">
        <f>O52</f>
        <v>101560</v>
      </c>
      <c r="O89" s="111">
        <f>SUM(K89:N89)</f>
        <v>247955</v>
      </c>
    </row>
    <row r="90" spans="1:19" ht="20.100000000000001" customHeight="1" thickBot="1" x14ac:dyDescent="0.3">
      <c r="A90" s="239" t="s">
        <v>37</v>
      </c>
      <c r="B90" s="239"/>
      <c r="C90" s="239"/>
      <c r="D90" s="169"/>
      <c r="E90" s="169"/>
      <c r="F90" s="169">
        <f>G79+G66+G50+G39</f>
        <v>80</v>
      </c>
      <c r="G90" s="169"/>
      <c r="H90" s="17"/>
      <c r="I90" s="17"/>
      <c r="J90" s="112" t="s">
        <v>20</v>
      </c>
      <c r="K90" s="113">
        <f>SUM(K87:K89)</f>
        <v>182895</v>
      </c>
      <c r="L90" s="113">
        <f t="shared" ref="L90:N90" si="6">SUM(L87:L89)</f>
        <v>0</v>
      </c>
      <c r="M90" s="113">
        <f t="shared" si="6"/>
        <v>65400</v>
      </c>
      <c r="N90" s="114">
        <f t="shared" si="6"/>
        <v>127421.04000000001</v>
      </c>
      <c r="O90" s="115">
        <f t="shared" si="5"/>
        <v>375716.04000000004</v>
      </c>
    </row>
    <row r="91" spans="1:19" ht="20.100000000000001" customHeight="1" thickBot="1" x14ac:dyDescent="0.3">
      <c r="A91" s="238" t="s">
        <v>27</v>
      </c>
      <c r="B91" s="238"/>
      <c r="C91" s="238"/>
      <c r="D91" s="165"/>
      <c r="E91" s="165"/>
      <c r="F91" s="165">
        <f>M81+M68+M52+M41</f>
        <v>156875</v>
      </c>
      <c r="G91" s="165"/>
      <c r="H91" s="30" t="s">
        <v>19</v>
      </c>
      <c r="I91" s="17"/>
    </row>
    <row r="92" spans="1:19" ht="20.100000000000001" customHeight="1" thickBot="1" x14ac:dyDescent="0.3">
      <c r="A92" s="238" t="s">
        <v>28</v>
      </c>
      <c r="B92" s="238"/>
      <c r="C92" s="238"/>
      <c r="D92" s="165"/>
      <c r="E92" s="165"/>
      <c r="F92" s="165">
        <f>N79+N66+N50+N39</f>
        <v>101200</v>
      </c>
      <c r="G92" s="165"/>
      <c r="H92" s="17"/>
      <c r="I92" s="17"/>
      <c r="J92" s="226" t="s">
        <v>127</v>
      </c>
      <c r="K92" s="227"/>
      <c r="L92" s="227"/>
      <c r="M92" s="227"/>
      <c r="N92" s="227"/>
      <c r="O92" s="228"/>
    </row>
    <row r="93" spans="1:19" ht="36.75" customHeight="1" thickBot="1" x14ac:dyDescent="0.3">
      <c r="A93" s="238" t="s">
        <v>29</v>
      </c>
      <c r="B93" s="238"/>
      <c r="C93" s="238"/>
      <c r="D93" s="165"/>
      <c r="E93" s="165"/>
      <c r="F93" s="165">
        <f>N80+N67+N51+N40</f>
        <v>-10120</v>
      </c>
      <c r="G93" s="165"/>
      <c r="H93" s="30" t="s">
        <v>19</v>
      </c>
      <c r="I93" s="17"/>
      <c r="J93" s="95" t="s">
        <v>98</v>
      </c>
      <c r="K93" s="96" t="s">
        <v>99</v>
      </c>
      <c r="L93" s="97" t="s">
        <v>100</v>
      </c>
      <c r="M93" s="97" t="s">
        <v>101</v>
      </c>
      <c r="N93" s="98" t="s">
        <v>102</v>
      </c>
      <c r="O93" s="99" t="s">
        <v>163</v>
      </c>
    </row>
    <row r="94" spans="1:19" ht="19.5" customHeight="1" thickBot="1" x14ac:dyDescent="0.3">
      <c r="A94" s="237" t="s">
        <v>55</v>
      </c>
      <c r="B94" s="237"/>
      <c r="C94" s="237"/>
      <c r="D94" s="161">
        <f>+D91+D92+D93</f>
        <v>0</v>
      </c>
      <c r="E94" s="161"/>
      <c r="F94" s="161">
        <f>F91+F92+F93</f>
        <v>247955</v>
      </c>
      <c r="G94" s="161"/>
      <c r="H94" s="30" t="s">
        <v>19</v>
      </c>
      <c r="I94" s="30" t="s">
        <v>19</v>
      </c>
      <c r="J94" s="116" t="s">
        <v>24</v>
      </c>
      <c r="K94" s="117">
        <f>A37</f>
        <v>1</v>
      </c>
      <c r="L94" s="118">
        <v>0</v>
      </c>
      <c r="M94" s="118">
        <v>0</v>
      </c>
      <c r="N94" s="119">
        <f>A49</f>
        <v>1</v>
      </c>
      <c r="O94" s="120">
        <f t="shared" ref="O94:O99" si="7">SUM(K94:N94)</f>
        <v>2</v>
      </c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21" t="s">
        <v>105</v>
      </c>
      <c r="K95" s="122">
        <f>A39</f>
        <v>3</v>
      </c>
      <c r="L95" s="118">
        <f>A79</f>
        <v>0</v>
      </c>
      <c r="M95" s="123">
        <f>A66</f>
        <v>2</v>
      </c>
      <c r="N95" s="124">
        <f>A50</f>
        <v>1</v>
      </c>
      <c r="O95" s="120">
        <f t="shared" si="7"/>
        <v>6</v>
      </c>
    </row>
    <row r="96" spans="1:19" ht="29.25" x14ac:dyDescent="0.25">
      <c r="A96" s="1"/>
      <c r="B96" s="1"/>
      <c r="C96" s="1"/>
      <c r="D96" s="1"/>
      <c r="E96" s="1"/>
      <c r="F96" s="32" t="s">
        <v>19</v>
      </c>
      <c r="G96" s="1"/>
      <c r="H96" s="1"/>
      <c r="I96" s="1"/>
      <c r="J96" s="108" t="s">
        <v>106</v>
      </c>
      <c r="K96" s="122">
        <f>H39+I39</f>
        <v>24</v>
      </c>
      <c r="L96" s="118">
        <f>H79+I79</f>
        <v>0</v>
      </c>
      <c r="M96" s="123">
        <f>H66+I66</f>
        <v>0</v>
      </c>
      <c r="N96" s="124">
        <f>H50+I50</f>
        <v>25</v>
      </c>
      <c r="O96" s="120">
        <f t="shared" si="7"/>
        <v>49</v>
      </c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08" t="s">
        <v>107</v>
      </c>
      <c r="K97" s="122">
        <f>G39</f>
        <v>24</v>
      </c>
      <c r="L97" s="118">
        <f>G79</f>
        <v>0</v>
      </c>
      <c r="M97" s="123">
        <f>G66</f>
        <v>24</v>
      </c>
      <c r="N97" s="124">
        <f>G50</f>
        <v>32</v>
      </c>
      <c r="O97" s="120">
        <f t="shared" si="7"/>
        <v>80</v>
      </c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08" t="s">
        <v>108</v>
      </c>
      <c r="K98" s="125">
        <f>M39</f>
        <v>116875</v>
      </c>
      <c r="L98" s="118">
        <f>M81</f>
        <v>0</v>
      </c>
      <c r="M98" s="123">
        <f>M66</f>
        <v>0</v>
      </c>
      <c r="N98" s="106">
        <f>M52</f>
        <v>40000</v>
      </c>
      <c r="O98" s="120">
        <f t="shared" si="7"/>
        <v>156875</v>
      </c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08" t="s">
        <v>109</v>
      </c>
      <c r="K99" s="126">
        <f>N41</f>
        <v>29520</v>
      </c>
      <c r="L99" s="109">
        <f>N81</f>
        <v>0</v>
      </c>
      <c r="M99" s="109">
        <f>N68</f>
        <v>0</v>
      </c>
      <c r="N99" s="110">
        <f>O52</f>
        <v>101560</v>
      </c>
      <c r="O99" s="120">
        <f t="shared" si="7"/>
        <v>131080</v>
      </c>
    </row>
    <row r="100" spans="1:15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12" t="s">
        <v>20</v>
      </c>
      <c r="K100" s="127">
        <f>K98+K99</f>
        <v>146395</v>
      </c>
      <c r="L100" s="113">
        <f>L98+L99</f>
        <v>0</v>
      </c>
      <c r="M100" s="113">
        <f t="shared" ref="M100:O100" si="8">M98+M99</f>
        <v>0</v>
      </c>
      <c r="N100" s="113">
        <f t="shared" si="8"/>
        <v>141560</v>
      </c>
      <c r="O100" s="113">
        <f t="shared" si="8"/>
        <v>287955</v>
      </c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>
        <f>A79+A66+A50+A39</f>
        <v>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</sheetData>
  <mergeCells count="112">
    <mergeCell ref="A20:O20"/>
    <mergeCell ref="A23:O23"/>
    <mergeCell ref="A25:O25"/>
    <mergeCell ref="A1:O1"/>
    <mergeCell ref="A3:O3"/>
    <mergeCell ref="A4:O4"/>
    <mergeCell ref="A6:O6"/>
    <mergeCell ref="A8:N9"/>
    <mergeCell ref="I46:I47"/>
    <mergeCell ref="A11:N11"/>
    <mergeCell ref="A13:N13"/>
    <mergeCell ref="A14:C14"/>
    <mergeCell ref="A17:O17"/>
    <mergeCell ref="A18:F18"/>
    <mergeCell ref="A40:G40"/>
    <mergeCell ref="A41:G41"/>
    <mergeCell ref="A30:O30"/>
    <mergeCell ref="A32:O32"/>
    <mergeCell ref="A33:A35"/>
    <mergeCell ref="B33:C34"/>
    <mergeCell ref="D33:D35"/>
    <mergeCell ref="H33:I33"/>
    <mergeCell ref="J33:J35"/>
    <mergeCell ref="A56:M56"/>
    <mergeCell ref="M33:M35"/>
    <mergeCell ref="N33:N35"/>
    <mergeCell ref="O33:O35"/>
    <mergeCell ref="A44:M44"/>
    <mergeCell ref="A45:A47"/>
    <mergeCell ref="B45:C46"/>
    <mergeCell ref="D45:D47"/>
    <mergeCell ref="E45:E47"/>
    <mergeCell ref="F45:F47"/>
    <mergeCell ref="G45:G47"/>
    <mergeCell ref="H45:I45"/>
    <mergeCell ref="J45:J47"/>
    <mergeCell ref="M45:M47"/>
    <mergeCell ref="N45:N47"/>
    <mergeCell ref="O45:O47"/>
    <mergeCell ref="H46:H47"/>
    <mergeCell ref="E33:E35"/>
    <mergeCell ref="F33:F35"/>
    <mergeCell ref="G33:G35"/>
    <mergeCell ref="B50:F50"/>
    <mergeCell ref="A51:G51"/>
    <mergeCell ref="A52:G52"/>
    <mergeCell ref="B39:F39"/>
    <mergeCell ref="O57:O59"/>
    <mergeCell ref="H58:H59"/>
    <mergeCell ref="I58:I59"/>
    <mergeCell ref="B66:F66"/>
    <mergeCell ref="A67:G67"/>
    <mergeCell ref="G57:G59"/>
    <mergeCell ref="H57:I57"/>
    <mergeCell ref="J57:J59"/>
    <mergeCell ref="M57:M59"/>
    <mergeCell ref="N57:N59"/>
    <mergeCell ref="A57:A59"/>
    <mergeCell ref="B57:C58"/>
    <mergeCell ref="D57:D59"/>
    <mergeCell ref="E57:E59"/>
    <mergeCell ref="F57:F59"/>
    <mergeCell ref="N72:N74"/>
    <mergeCell ref="O72:O74"/>
    <mergeCell ref="H73:H74"/>
    <mergeCell ref="I73:I74"/>
    <mergeCell ref="B79:F79"/>
    <mergeCell ref="A68:G68"/>
    <mergeCell ref="A71:M71"/>
    <mergeCell ref="A72:A74"/>
    <mergeCell ref="B72:C73"/>
    <mergeCell ref="D72:D74"/>
    <mergeCell ref="E72:E74"/>
    <mergeCell ref="F72:F74"/>
    <mergeCell ref="G72:G74"/>
    <mergeCell ref="H72:I72"/>
    <mergeCell ref="J72:J74"/>
    <mergeCell ref="M72:M74"/>
    <mergeCell ref="D86:E86"/>
    <mergeCell ref="F86:G86"/>
    <mergeCell ref="A87:C87"/>
    <mergeCell ref="D87:E87"/>
    <mergeCell ref="F87:G87"/>
    <mergeCell ref="A80:G80"/>
    <mergeCell ref="A81:G81"/>
    <mergeCell ref="A85:C85"/>
    <mergeCell ref="D85:E85"/>
    <mergeCell ref="F85:G85"/>
    <mergeCell ref="J85:O85"/>
    <mergeCell ref="J92:O92"/>
    <mergeCell ref="A94:C94"/>
    <mergeCell ref="D94:E94"/>
    <mergeCell ref="F94:G94"/>
    <mergeCell ref="A92:C92"/>
    <mergeCell ref="D92:E92"/>
    <mergeCell ref="F92:G92"/>
    <mergeCell ref="A93:C93"/>
    <mergeCell ref="D93:E93"/>
    <mergeCell ref="F93:G93"/>
    <mergeCell ref="A90:C90"/>
    <mergeCell ref="D90:E90"/>
    <mergeCell ref="F90:G90"/>
    <mergeCell ref="A91:C91"/>
    <mergeCell ref="D91:E91"/>
    <mergeCell ref="F91:G91"/>
    <mergeCell ref="A88:C88"/>
    <mergeCell ref="D88:E88"/>
    <mergeCell ref="F88:G88"/>
    <mergeCell ref="A89:C89"/>
    <mergeCell ref="D89:E89"/>
    <mergeCell ref="F89:G89"/>
    <mergeCell ref="A86:C86"/>
  </mergeCells>
  <phoneticPr fontId="16" type="noConversion"/>
  <conditionalFormatting sqref="K87:N8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{007069B7-D67D-4E48-B99C-E2D4FF880F61}</x14:id>
        </ext>
      </extLst>
    </cfRule>
  </conditionalFormatting>
  <conditionalFormatting sqref="K94:N9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{25A3D4DC-C75B-4DFF-BB39-0383493B4039}</x14:id>
        </ext>
      </extLst>
    </cfRule>
  </conditionalFormatting>
  <conditionalFormatting sqref="K100:O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62" orientation="landscape" r:id="rId1"/>
  <rowBreaks count="2" manualBreakCount="2">
    <brk id="43" max="14" man="1"/>
    <brk id="70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069B7-D67D-4E48-B99C-E2D4FF880F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K87:N89</xm:sqref>
        </x14:conditionalFormatting>
        <x14:conditionalFormatting xmlns:xm="http://schemas.microsoft.com/office/excel/2006/main">
          <x14:cfRule type="dataBar" id="{25A3D4DC-C75B-4DFF-BB39-0383493B40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7"/>
  <sheetViews>
    <sheetView topLeftCell="A20" zoomScale="80" zoomScaleNormal="80" workbookViewId="0">
      <selection activeCell="O33" sqref="O33:O35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7" max="7" width="10.85546875" customWidth="1"/>
    <col min="9" max="9" width="10.140625" customWidth="1"/>
    <col min="10" max="12" width="15.5703125" customWidth="1"/>
    <col min="13" max="13" width="14.7109375" customWidth="1"/>
    <col min="14" max="14" width="17.7109375" customWidth="1"/>
    <col min="15" max="15" width="13.140625" customWidth="1"/>
  </cols>
  <sheetData>
    <row r="1" spans="1:15" ht="18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24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15.75" x14ac:dyDescent="0.25">
      <c r="A4" s="224" t="s">
        <v>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19" t="s">
        <v>45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20" t="s">
        <v>46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35"/>
    </row>
    <row r="9" spans="1:15" ht="18" customHeight="1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25" t="s">
        <v>132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21" t="s">
        <v>43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4"/>
    </row>
    <row r="14" spans="1:15" ht="15.75" customHeight="1" x14ac:dyDescent="0.25">
      <c r="A14" s="222" t="s">
        <v>44</v>
      </c>
      <c r="B14" s="222"/>
      <c r="C14" s="2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223" t="s">
        <v>41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</row>
    <row r="18" spans="1:15" x14ac:dyDescent="0.25">
      <c r="A18" s="223" t="s">
        <v>40</v>
      </c>
      <c r="B18" s="223"/>
      <c r="C18" s="223"/>
      <c r="D18" s="223"/>
      <c r="E18" s="223"/>
      <c r="F18" s="22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223" t="s">
        <v>50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223" t="s">
        <v>42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223" t="s">
        <v>4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33" t="s">
        <v>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</row>
    <row r="33" spans="1:16" ht="27" customHeight="1" thickBot="1" x14ac:dyDescent="0.3">
      <c r="A33" s="234" t="s">
        <v>7</v>
      </c>
      <c r="B33" s="214" t="s">
        <v>8</v>
      </c>
      <c r="C33" s="215"/>
      <c r="D33" s="200" t="s">
        <v>9</v>
      </c>
      <c r="E33" s="200" t="s">
        <v>10</v>
      </c>
      <c r="F33" s="200" t="s">
        <v>11</v>
      </c>
      <c r="G33" s="200" t="s">
        <v>36</v>
      </c>
      <c r="H33" s="214" t="s">
        <v>32</v>
      </c>
      <c r="I33" s="215"/>
      <c r="J33" s="200" t="s">
        <v>161</v>
      </c>
      <c r="K33" s="71"/>
      <c r="L33" s="71"/>
      <c r="M33" s="200" t="s">
        <v>12</v>
      </c>
      <c r="N33" s="200" t="s">
        <v>35</v>
      </c>
      <c r="O33" s="190" t="s">
        <v>164</v>
      </c>
    </row>
    <row r="34" spans="1:16" ht="0.75" customHeight="1" thickBot="1" x14ac:dyDescent="0.3">
      <c r="A34" s="235"/>
      <c r="B34" s="216"/>
      <c r="C34" s="217"/>
      <c r="D34" s="204"/>
      <c r="E34" s="204"/>
      <c r="F34" s="204"/>
      <c r="G34" s="212"/>
      <c r="H34" s="73" t="s">
        <v>13</v>
      </c>
      <c r="I34" s="74"/>
      <c r="J34" s="201"/>
      <c r="K34" s="75"/>
      <c r="L34" s="75"/>
      <c r="M34" s="201"/>
      <c r="N34" s="204"/>
      <c r="O34" s="191"/>
    </row>
    <row r="35" spans="1:16" ht="26.25" customHeight="1" thickBot="1" x14ac:dyDescent="0.3">
      <c r="A35" s="235"/>
      <c r="B35" s="71" t="s">
        <v>14</v>
      </c>
      <c r="C35" s="70" t="s">
        <v>15</v>
      </c>
      <c r="D35" s="204"/>
      <c r="E35" s="204"/>
      <c r="F35" s="204"/>
      <c r="G35" s="213"/>
      <c r="H35" s="76" t="s">
        <v>33</v>
      </c>
      <c r="I35" s="72" t="s">
        <v>34</v>
      </c>
      <c r="J35" s="201"/>
      <c r="K35" s="72" t="s">
        <v>56</v>
      </c>
      <c r="L35" s="72" t="s">
        <v>57</v>
      </c>
      <c r="M35" s="201"/>
      <c r="N35" s="205"/>
      <c r="O35" s="192"/>
    </row>
    <row r="36" spans="1:16" ht="43.5" thickBot="1" x14ac:dyDescent="0.3">
      <c r="A36" s="146">
        <v>1</v>
      </c>
      <c r="B36" s="147" t="s">
        <v>81</v>
      </c>
      <c r="C36" s="147" t="s">
        <v>143</v>
      </c>
      <c r="D36" s="147" t="s">
        <v>31</v>
      </c>
      <c r="E36" s="148" t="s">
        <v>140</v>
      </c>
      <c r="F36" s="147" t="s">
        <v>144</v>
      </c>
      <c r="G36" s="149">
        <v>8</v>
      </c>
      <c r="H36" s="149">
        <v>8</v>
      </c>
      <c r="I36" s="149">
        <v>0</v>
      </c>
      <c r="J36" s="150">
        <v>40588</v>
      </c>
      <c r="K36" s="150">
        <v>3000</v>
      </c>
      <c r="L36" s="150">
        <v>6000</v>
      </c>
      <c r="M36" s="150">
        <v>30188</v>
      </c>
      <c r="N36" s="150">
        <v>10400</v>
      </c>
      <c r="O36" s="150">
        <f>SUM(M36:N36)</f>
        <v>40588</v>
      </c>
    </row>
    <row r="37" spans="1:16" ht="43.5" thickBot="1" x14ac:dyDescent="0.3">
      <c r="A37" s="146">
        <v>1</v>
      </c>
      <c r="B37" s="147" t="s">
        <v>84</v>
      </c>
      <c r="C37" s="147" t="s">
        <v>159</v>
      </c>
      <c r="D37" s="147" t="s">
        <v>31</v>
      </c>
      <c r="E37" s="148" t="s">
        <v>140</v>
      </c>
      <c r="F37" s="147" t="s">
        <v>85</v>
      </c>
      <c r="G37" s="149">
        <v>8</v>
      </c>
      <c r="H37" s="149">
        <v>25</v>
      </c>
      <c r="I37" s="149">
        <v>5</v>
      </c>
      <c r="J37" s="150">
        <v>125400</v>
      </c>
      <c r="K37" s="150">
        <v>3400</v>
      </c>
      <c r="L37" s="150">
        <v>8500</v>
      </c>
      <c r="M37" s="150">
        <v>103000</v>
      </c>
      <c r="N37" s="150">
        <v>22400</v>
      </c>
      <c r="O37" s="150">
        <f>SUM(M37:N37)</f>
        <v>125400</v>
      </c>
      <c r="P37" s="93"/>
    </row>
    <row r="38" spans="1:16" ht="43.5" thickBot="1" x14ac:dyDescent="0.3">
      <c r="A38" s="146">
        <v>1</v>
      </c>
      <c r="B38" s="147" t="s">
        <v>142</v>
      </c>
      <c r="C38" s="147" t="s">
        <v>147</v>
      </c>
      <c r="D38" s="147" t="s">
        <v>31</v>
      </c>
      <c r="E38" s="148" t="s">
        <v>140</v>
      </c>
      <c r="F38" s="147" t="s">
        <v>88</v>
      </c>
      <c r="G38" s="149">
        <v>8</v>
      </c>
      <c r="H38" s="149">
        <v>8</v>
      </c>
      <c r="I38" s="152">
        <v>0</v>
      </c>
      <c r="J38" s="150">
        <v>34200</v>
      </c>
      <c r="K38" s="150">
        <v>3000</v>
      </c>
      <c r="L38" s="150">
        <v>6500</v>
      </c>
      <c r="M38" s="150">
        <v>23000</v>
      </c>
      <c r="N38" s="150">
        <v>11200</v>
      </c>
      <c r="O38" s="150">
        <f>SUM(M38:N38)</f>
        <v>34200</v>
      </c>
    </row>
    <row r="39" spans="1:16" ht="43.5" thickBot="1" x14ac:dyDescent="0.3">
      <c r="A39" s="146">
        <v>1</v>
      </c>
      <c r="B39" s="147" t="s">
        <v>90</v>
      </c>
      <c r="C39" s="147" t="s">
        <v>148</v>
      </c>
      <c r="D39" s="147" t="s">
        <v>31</v>
      </c>
      <c r="E39" s="148" t="s">
        <v>140</v>
      </c>
      <c r="F39" s="147" t="s">
        <v>89</v>
      </c>
      <c r="G39" s="149">
        <v>8</v>
      </c>
      <c r="H39" s="149">
        <v>8</v>
      </c>
      <c r="I39" s="149">
        <v>0</v>
      </c>
      <c r="J39" s="150">
        <v>80200</v>
      </c>
      <c r="K39" s="150">
        <v>5500</v>
      </c>
      <c r="L39" s="150">
        <v>12500</v>
      </c>
      <c r="M39" s="150">
        <v>69000</v>
      </c>
      <c r="N39" s="150">
        <v>11200</v>
      </c>
      <c r="O39" s="150">
        <f>SUM(M39:N39)</f>
        <v>80200</v>
      </c>
      <c r="P39" s="93"/>
    </row>
    <row r="40" spans="1:16" ht="15.75" customHeight="1" thickBot="1" x14ac:dyDescent="0.3">
      <c r="A40" s="19">
        <f>SUM(A36:A39)</f>
        <v>4</v>
      </c>
      <c r="B40" s="206" t="s">
        <v>16</v>
      </c>
      <c r="C40" s="207"/>
      <c r="D40" s="207"/>
      <c r="E40" s="207"/>
      <c r="F40" s="208"/>
      <c r="G40" s="7">
        <f t="shared" ref="G40:O40" si="0">SUM(G36:G39)</f>
        <v>32</v>
      </c>
      <c r="H40" s="7">
        <f t="shared" si="0"/>
        <v>49</v>
      </c>
      <c r="I40" s="7">
        <f t="shared" si="0"/>
        <v>5</v>
      </c>
      <c r="J40" s="61">
        <f t="shared" si="0"/>
        <v>280388</v>
      </c>
      <c r="K40" s="61">
        <f t="shared" si="0"/>
        <v>14900</v>
      </c>
      <c r="L40" s="61">
        <f t="shared" si="0"/>
        <v>33500</v>
      </c>
      <c r="M40" s="22">
        <f t="shared" si="0"/>
        <v>225188</v>
      </c>
      <c r="N40" s="22">
        <f t="shared" si="0"/>
        <v>55200</v>
      </c>
      <c r="O40" s="22">
        <f t="shared" si="0"/>
        <v>280388</v>
      </c>
      <c r="P40" s="69" t="s">
        <v>19</v>
      </c>
    </row>
    <row r="41" spans="1:16" ht="15.75" customHeight="1" thickBot="1" x14ac:dyDescent="0.3">
      <c r="A41" s="241" t="s">
        <v>17</v>
      </c>
      <c r="B41" s="242"/>
      <c r="C41" s="242"/>
      <c r="D41" s="242"/>
      <c r="E41" s="242"/>
      <c r="F41" s="242"/>
      <c r="G41" s="242"/>
      <c r="H41" s="64"/>
      <c r="I41" s="64"/>
      <c r="J41" s="65"/>
      <c r="K41" s="65"/>
      <c r="L41" s="65"/>
      <c r="M41" s="22">
        <v>0</v>
      </c>
      <c r="N41" s="22">
        <f>N40*-0.1</f>
        <v>-5520</v>
      </c>
      <c r="O41" s="22">
        <f>N41</f>
        <v>-5520</v>
      </c>
    </row>
    <row r="42" spans="1:16" ht="15.75" customHeight="1" thickBot="1" x14ac:dyDescent="0.3">
      <c r="A42" s="176" t="s">
        <v>18</v>
      </c>
      <c r="B42" s="176"/>
      <c r="C42" s="176"/>
      <c r="D42" s="176"/>
      <c r="E42" s="176"/>
      <c r="F42" s="176"/>
      <c r="G42" s="176"/>
      <c r="H42" s="66"/>
      <c r="I42" s="66"/>
      <c r="J42" s="67"/>
      <c r="K42" s="67"/>
      <c r="L42" s="67"/>
      <c r="M42" s="22">
        <f>SUM(M40:M41)</f>
        <v>225188</v>
      </c>
      <c r="N42" s="22">
        <f>SUM(N40:N41)</f>
        <v>49680</v>
      </c>
      <c r="O42" s="22">
        <f>O41+O40</f>
        <v>274868</v>
      </c>
    </row>
    <row r="43" spans="1:16" x14ac:dyDescent="0.25">
      <c r="A43" s="40"/>
      <c r="B43" s="40"/>
      <c r="C43" s="40"/>
      <c r="D43" s="40"/>
      <c r="E43" s="40"/>
      <c r="F43" s="40"/>
      <c r="G43" s="40"/>
      <c r="H43" s="41"/>
      <c r="I43" s="41"/>
      <c r="J43" s="42"/>
      <c r="K43" s="42"/>
      <c r="L43" s="42"/>
      <c r="M43" s="42"/>
      <c r="N43" s="42"/>
      <c r="O43" s="43"/>
    </row>
    <row r="44" spans="1:16" x14ac:dyDescent="0.25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6" ht="15.75" thickBot="1" x14ac:dyDescent="0.3">
      <c r="A45" s="203" t="s">
        <v>21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44"/>
      <c r="O45" s="44"/>
    </row>
    <row r="46" spans="1:16" ht="24.75" customHeight="1" thickBot="1" x14ac:dyDescent="0.3">
      <c r="A46" s="234" t="s">
        <v>7</v>
      </c>
      <c r="B46" s="214" t="s">
        <v>8</v>
      </c>
      <c r="C46" s="215"/>
      <c r="D46" s="200" t="s">
        <v>9</v>
      </c>
      <c r="E46" s="200" t="s">
        <v>10</v>
      </c>
      <c r="F46" s="200" t="s">
        <v>11</v>
      </c>
      <c r="G46" s="200" t="s">
        <v>36</v>
      </c>
      <c r="H46" s="234" t="s">
        <v>32</v>
      </c>
      <c r="I46" s="234"/>
      <c r="J46" s="200" t="s">
        <v>161</v>
      </c>
      <c r="K46" s="71"/>
      <c r="L46" s="71"/>
      <c r="M46" s="200" t="s">
        <v>12</v>
      </c>
      <c r="N46" s="200" t="s">
        <v>35</v>
      </c>
      <c r="O46" s="190" t="s">
        <v>164</v>
      </c>
    </row>
    <row r="47" spans="1:16" ht="3.75" customHeight="1" thickBot="1" x14ac:dyDescent="0.3">
      <c r="A47" s="235"/>
      <c r="B47" s="216"/>
      <c r="C47" s="217"/>
      <c r="D47" s="204"/>
      <c r="E47" s="204"/>
      <c r="F47" s="204"/>
      <c r="G47" s="201"/>
      <c r="H47" s="204" t="s">
        <v>33</v>
      </c>
      <c r="I47" s="204" t="s">
        <v>34</v>
      </c>
      <c r="J47" s="201"/>
      <c r="K47" s="75"/>
      <c r="L47" s="75"/>
      <c r="M47" s="201"/>
      <c r="N47" s="204"/>
      <c r="O47" s="191"/>
    </row>
    <row r="48" spans="1:16" ht="27.75" customHeight="1" thickBot="1" x14ac:dyDescent="0.3">
      <c r="A48" s="235"/>
      <c r="B48" s="71" t="s">
        <v>14</v>
      </c>
      <c r="C48" s="70" t="s">
        <v>15</v>
      </c>
      <c r="D48" s="204"/>
      <c r="E48" s="204"/>
      <c r="F48" s="204"/>
      <c r="G48" s="240"/>
      <c r="H48" s="205"/>
      <c r="I48" s="205"/>
      <c r="J48" s="201"/>
      <c r="K48" s="72" t="s">
        <v>56</v>
      </c>
      <c r="L48" s="72" t="s">
        <v>57</v>
      </c>
      <c r="M48" s="201"/>
      <c r="N48" s="205"/>
      <c r="O48" s="192"/>
    </row>
    <row r="49" spans="1:15" ht="153" hidden="1" customHeight="1" thickBot="1" x14ac:dyDescent="0.3">
      <c r="A49" s="18"/>
      <c r="B49" s="56"/>
      <c r="C49" s="56" t="s">
        <v>95</v>
      </c>
      <c r="D49" s="56" t="s">
        <v>22</v>
      </c>
      <c r="E49" s="57" t="s">
        <v>96</v>
      </c>
      <c r="F49" s="56"/>
      <c r="G49" s="58"/>
      <c r="H49" s="58"/>
      <c r="I49" s="58"/>
      <c r="J49" s="59">
        <v>600000</v>
      </c>
      <c r="K49" s="60"/>
      <c r="L49" s="60"/>
      <c r="M49" s="60">
        <v>0</v>
      </c>
      <c r="N49" s="59"/>
      <c r="O49" s="59">
        <f>+M49+N49</f>
        <v>0</v>
      </c>
    </row>
    <row r="50" spans="1:15" ht="32.25" customHeight="1" thickBot="1" x14ac:dyDescent="0.3">
      <c r="A50" s="18"/>
      <c r="B50" s="38"/>
      <c r="C50" s="56"/>
      <c r="D50" s="56"/>
      <c r="E50" s="63"/>
      <c r="F50" s="56"/>
      <c r="G50" s="144"/>
      <c r="H50" s="20"/>
      <c r="I50" s="145"/>
      <c r="J50" s="5"/>
      <c r="K50" s="5"/>
      <c r="L50" s="5"/>
      <c r="M50" s="5"/>
      <c r="N50" s="5"/>
      <c r="O50" s="59"/>
    </row>
    <row r="51" spans="1:15" ht="112.5" hidden="1" customHeight="1" thickBot="1" x14ac:dyDescent="0.3">
      <c r="A51" s="18"/>
      <c r="B51" s="137"/>
      <c r="C51" s="56"/>
      <c r="D51" s="56"/>
      <c r="E51" s="63"/>
      <c r="F51" s="56"/>
      <c r="G51" s="138"/>
      <c r="H51" s="138"/>
      <c r="I51" s="138"/>
      <c r="J51" s="139"/>
      <c r="K51" s="143"/>
      <c r="L51" s="141"/>
      <c r="M51" s="139"/>
      <c r="N51" s="141"/>
      <c r="O51" s="59"/>
    </row>
    <row r="52" spans="1:15" ht="27" customHeight="1" thickBot="1" x14ac:dyDescent="0.3">
      <c r="A52" s="18"/>
      <c r="B52" s="56"/>
      <c r="C52" s="56"/>
      <c r="D52" s="56"/>
      <c r="E52" s="63"/>
      <c r="F52" s="56"/>
      <c r="G52" s="58"/>
      <c r="H52" s="58"/>
      <c r="I52" s="58"/>
      <c r="J52" s="59"/>
      <c r="K52" s="5"/>
      <c r="L52" s="142"/>
      <c r="M52" s="60"/>
      <c r="N52" s="129"/>
      <c r="O52" s="59"/>
    </row>
    <row r="53" spans="1:15" ht="15.75" thickBot="1" x14ac:dyDescent="0.3">
      <c r="A53" s="19">
        <f>SUM(A49:A52)</f>
        <v>0</v>
      </c>
      <c r="B53" s="180" t="s">
        <v>16</v>
      </c>
      <c r="C53" s="181"/>
      <c r="D53" s="181"/>
      <c r="E53" s="181"/>
      <c r="F53" s="182"/>
      <c r="G53" s="7">
        <f t="shared" ref="G53:O53" si="1">SUM(G49:G52)</f>
        <v>0</v>
      </c>
      <c r="H53" s="7">
        <f t="shared" si="1"/>
        <v>0</v>
      </c>
      <c r="I53" s="7">
        <f t="shared" si="1"/>
        <v>0</v>
      </c>
      <c r="J53" s="61">
        <f t="shared" si="1"/>
        <v>600000</v>
      </c>
      <c r="K53" s="61">
        <f>SUM(K50:K52)</f>
        <v>0</v>
      </c>
      <c r="L53" s="61">
        <f>SUM(L50:L52)</f>
        <v>0</v>
      </c>
      <c r="M53" s="15">
        <f t="shared" si="1"/>
        <v>0</v>
      </c>
      <c r="N53" s="15">
        <f t="shared" si="1"/>
        <v>0</v>
      </c>
      <c r="O53" s="15">
        <f t="shared" si="1"/>
        <v>0</v>
      </c>
    </row>
    <row r="54" spans="1:15" ht="15.75" thickBot="1" x14ac:dyDescent="0.3">
      <c r="A54" s="177" t="s">
        <v>17</v>
      </c>
      <c r="B54" s="178"/>
      <c r="C54" s="178"/>
      <c r="D54" s="178"/>
      <c r="E54" s="178"/>
      <c r="F54" s="178"/>
      <c r="G54" s="178"/>
      <c r="H54" s="8"/>
      <c r="I54" s="9"/>
      <c r="J54" s="10"/>
      <c r="K54" s="10"/>
      <c r="L54" s="10"/>
      <c r="M54" s="15">
        <v>0</v>
      </c>
      <c r="N54" s="15">
        <f>N53*-0.1</f>
        <v>0</v>
      </c>
      <c r="O54" s="15">
        <f>N54</f>
        <v>0</v>
      </c>
    </row>
    <row r="55" spans="1:15" ht="19.5" customHeight="1" thickBot="1" x14ac:dyDescent="0.3">
      <c r="A55" s="180" t="s">
        <v>20</v>
      </c>
      <c r="B55" s="181"/>
      <c r="C55" s="181"/>
      <c r="D55" s="181"/>
      <c r="E55" s="181"/>
      <c r="F55" s="181"/>
      <c r="G55" s="181"/>
      <c r="H55" s="13"/>
      <c r="I55" s="13"/>
      <c r="J55" s="14"/>
      <c r="K55" s="14"/>
      <c r="L55" s="14"/>
      <c r="M55" s="15">
        <f>SUM(M53:M54)</f>
        <v>0</v>
      </c>
      <c r="N55" s="15">
        <f>SUM(N53:N54)</f>
        <v>0</v>
      </c>
      <c r="O55" s="15">
        <f>O54+O53</f>
        <v>0</v>
      </c>
    </row>
    <row r="56" spans="1:15" x14ac:dyDescent="0.25">
      <c r="A56" s="45"/>
      <c r="B56" s="45"/>
      <c r="C56" s="45"/>
      <c r="D56" s="45"/>
      <c r="E56" s="45"/>
      <c r="F56" s="45"/>
      <c r="G56" s="45"/>
      <c r="H56" s="46"/>
      <c r="I56" s="46"/>
      <c r="J56" s="47"/>
      <c r="K56" s="47"/>
      <c r="L56" s="47"/>
      <c r="M56" s="48"/>
      <c r="N56" s="49"/>
      <c r="O56" s="49"/>
    </row>
    <row r="57" spans="1:15" x14ac:dyDescent="0.25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5" x14ac:dyDescent="0.25">
      <c r="A58" s="40"/>
      <c r="B58" s="40"/>
      <c r="C58" s="40"/>
      <c r="D58" s="40"/>
      <c r="E58" s="40"/>
      <c r="F58" s="40"/>
      <c r="G58" s="40"/>
      <c r="H58" s="41"/>
      <c r="I58" s="41"/>
      <c r="J58" s="50"/>
      <c r="K58" s="50"/>
      <c r="L58" s="50"/>
      <c r="M58" s="51"/>
      <c r="N58" s="43"/>
      <c r="O58" s="43"/>
    </row>
    <row r="59" spans="1:15" ht="16.5" customHeight="1" thickBot="1" x14ac:dyDescent="0.3">
      <c r="A59" s="203" t="s">
        <v>39</v>
      </c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52"/>
      <c r="O59" s="52"/>
    </row>
    <row r="60" spans="1:15" ht="29.25" customHeight="1" thickBot="1" x14ac:dyDescent="0.3">
      <c r="A60" s="186" t="s">
        <v>7</v>
      </c>
      <c r="B60" s="194" t="s">
        <v>8</v>
      </c>
      <c r="C60" s="195"/>
      <c r="D60" s="187" t="s">
        <v>9</v>
      </c>
      <c r="E60" s="187" t="s">
        <v>10</v>
      </c>
      <c r="F60" s="187" t="s">
        <v>11</v>
      </c>
      <c r="G60" s="187" t="s">
        <v>51</v>
      </c>
      <c r="H60" s="194" t="s">
        <v>32</v>
      </c>
      <c r="I60" s="195"/>
      <c r="J60" s="200" t="s">
        <v>161</v>
      </c>
      <c r="K60" s="78"/>
      <c r="L60" s="78"/>
      <c r="M60" s="187" t="s">
        <v>12</v>
      </c>
      <c r="N60" s="187" t="s">
        <v>35</v>
      </c>
      <c r="O60" s="190" t="s">
        <v>164</v>
      </c>
    </row>
    <row r="61" spans="1:15" ht="13.5" customHeight="1" thickBot="1" x14ac:dyDescent="0.3">
      <c r="A61" s="193"/>
      <c r="B61" s="196"/>
      <c r="C61" s="197"/>
      <c r="D61" s="188"/>
      <c r="E61" s="188"/>
      <c r="F61" s="188"/>
      <c r="G61" s="198"/>
      <c r="H61" s="187" t="s">
        <v>33</v>
      </c>
      <c r="I61" s="187" t="s">
        <v>34</v>
      </c>
      <c r="J61" s="201"/>
      <c r="K61" s="80"/>
      <c r="L61" s="80"/>
      <c r="M61" s="202"/>
      <c r="N61" s="188"/>
      <c r="O61" s="191"/>
    </row>
    <row r="62" spans="1:15" ht="26.25" customHeight="1" thickBot="1" x14ac:dyDescent="0.3">
      <c r="A62" s="243"/>
      <c r="B62" s="78" t="s">
        <v>14</v>
      </c>
      <c r="C62" s="77" t="s">
        <v>15</v>
      </c>
      <c r="D62" s="188"/>
      <c r="E62" s="188"/>
      <c r="F62" s="188"/>
      <c r="G62" s="198"/>
      <c r="H62" s="188"/>
      <c r="I62" s="188"/>
      <c r="J62" s="201"/>
      <c r="K62" s="79" t="s">
        <v>56</v>
      </c>
      <c r="L62" s="79" t="s">
        <v>57</v>
      </c>
      <c r="M62" s="202"/>
      <c r="N62" s="188"/>
      <c r="O62" s="192"/>
    </row>
    <row r="63" spans="1:15" ht="36.75" hidden="1" customHeight="1" thickBot="1" x14ac:dyDescent="0.3">
      <c r="A63" s="58">
        <v>0</v>
      </c>
      <c r="B63" s="56" t="s">
        <v>60</v>
      </c>
      <c r="C63" s="56" t="s">
        <v>61</v>
      </c>
      <c r="D63" s="56" t="s">
        <v>38</v>
      </c>
      <c r="E63" s="56"/>
      <c r="F63" s="56" t="s">
        <v>63</v>
      </c>
      <c r="G63" s="91"/>
      <c r="H63" s="91"/>
      <c r="I63" s="91"/>
      <c r="J63" s="62"/>
      <c r="K63" s="92"/>
      <c r="L63" s="92"/>
      <c r="M63" s="92"/>
      <c r="N63" s="62"/>
      <c r="O63" s="62">
        <f t="shared" ref="O63:O64" si="2">SUM(M63:N63)</f>
        <v>0</v>
      </c>
    </row>
    <row r="64" spans="1:15" ht="36.75" hidden="1" customHeight="1" thickBot="1" x14ac:dyDescent="0.3">
      <c r="A64" s="58">
        <v>0</v>
      </c>
      <c r="B64" s="56" t="s">
        <v>64</v>
      </c>
      <c r="C64" s="56" t="s">
        <v>65</v>
      </c>
      <c r="D64" s="56" t="s">
        <v>38</v>
      </c>
      <c r="E64" s="56"/>
      <c r="F64" s="56" t="s">
        <v>67</v>
      </c>
      <c r="G64" s="58"/>
      <c r="H64" s="58"/>
      <c r="I64" s="58"/>
      <c r="J64" s="62"/>
      <c r="K64" s="92"/>
      <c r="L64" s="92"/>
      <c r="M64" s="92"/>
      <c r="N64" s="62"/>
      <c r="O64" s="62">
        <f t="shared" si="2"/>
        <v>0</v>
      </c>
    </row>
    <row r="65" spans="1:16" ht="72" thickBot="1" x14ac:dyDescent="0.3">
      <c r="A65" s="18">
        <v>1</v>
      </c>
      <c r="B65" s="56" t="s">
        <v>60</v>
      </c>
      <c r="C65" s="38" t="s">
        <v>156</v>
      </c>
      <c r="D65" s="38" t="s">
        <v>38</v>
      </c>
      <c r="E65" s="63" t="s">
        <v>140</v>
      </c>
      <c r="F65" s="38" t="s">
        <v>157</v>
      </c>
      <c r="G65" s="20">
        <v>24</v>
      </c>
      <c r="H65" s="20"/>
      <c r="I65" s="20"/>
      <c r="J65" s="5">
        <v>500000</v>
      </c>
      <c r="K65" s="21">
        <v>15000</v>
      </c>
      <c r="L65" s="21">
        <f>15400*2</f>
        <v>30800</v>
      </c>
      <c r="M65" s="21">
        <v>40000</v>
      </c>
      <c r="N65" s="5">
        <v>11200</v>
      </c>
      <c r="O65" s="62">
        <f>SUM(M65:N65)</f>
        <v>51200</v>
      </c>
    </row>
    <row r="66" spans="1:16" ht="43.5" thickBot="1" x14ac:dyDescent="0.3">
      <c r="A66" s="18">
        <v>1</v>
      </c>
      <c r="B66" s="56" t="s">
        <v>64</v>
      </c>
      <c r="C66" s="38" t="s">
        <v>69</v>
      </c>
      <c r="D66" s="38" t="s">
        <v>38</v>
      </c>
      <c r="E66" s="63" t="s">
        <v>140</v>
      </c>
      <c r="F66" s="38" t="s">
        <v>158</v>
      </c>
      <c r="G66" s="20">
        <v>8</v>
      </c>
      <c r="H66" s="20"/>
      <c r="I66" s="20"/>
      <c r="J66" s="5">
        <v>570000</v>
      </c>
      <c r="K66" s="21">
        <f>4200</f>
        <v>4200</v>
      </c>
      <c r="L66" s="21">
        <f>(6900+8500)</f>
        <v>15400</v>
      </c>
      <c r="M66" s="21"/>
      <c r="N66" s="5">
        <v>10400</v>
      </c>
      <c r="O66" s="62">
        <f t="shared" ref="O66" si="3">SUM(M66:N66)</f>
        <v>10400</v>
      </c>
    </row>
    <row r="67" spans="1:16" ht="54" hidden="1" customHeight="1" thickBot="1" x14ac:dyDescent="0.3">
      <c r="A67" s="18">
        <v>0</v>
      </c>
      <c r="B67" s="56" t="s">
        <v>71</v>
      </c>
      <c r="C67" s="56" t="s">
        <v>72</v>
      </c>
      <c r="D67" s="56" t="s">
        <v>38</v>
      </c>
      <c r="E67" s="63" t="s">
        <v>140</v>
      </c>
      <c r="F67" s="56" t="s">
        <v>73</v>
      </c>
      <c r="G67" s="58"/>
      <c r="H67" s="58"/>
      <c r="I67" s="58"/>
      <c r="J67" s="62"/>
      <c r="K67" s="92"/>
      <c r="L67" s="92"/>
      <c r="M67" s="92"/>
      <c r="N67" s="62"/>
      <c r="O67" s="62">
        <f t="shared" ref="O67:O70" si="4">SUM(M67:N67)</f>
        <v>0</v>
      </c>
      <c r="P67" s="69"/>
    </row>
    <row r="68" spans="1:16" ht="54" hidden="1" customHeight="1" thickBot="1" x14ac:dyDescent="0.3">
      <c r="A68" s="18">
        <v>0</v>
      </c>
      <c r="B68" s="56"/>
      <c r="C68" s="56" t="s">
        <v>75</v>
      </c>
      <c r="D68" s="56" t="s">
        <v>38</v>
      </c>
      <c r="E68" s="63" t="s">
        <v>140</v>
      </c>
      <c r="F68" s="56" t="s">
        <v>67</v>
      </c>
      <c r="G68" s="58"/>
      <c r="H68" s="58"/>
      <c r="I68" s="58"/>
      <c r="J68" s="62"/>
      <c r="K68" s="92"/>
      <c r="L68" s="92"/>
      <c r="M68" s="92"/>
      <c r="N68" s="62"/>
      <c r="O68" s="62">
        <f t="shared" si="4"/>
        <v>0</v>
      </c>
      <c r="P68" s="69"/>
    </row>
    <row r="69" spans="1:16" ht="54" hidden="1" customHeight="1" thickBot="1" x14ac:dyDescent="0.3">
      <c r="A69" s="18">
        <v>0</v>
      </c>
      <c r="B69" s="56" t="s">
        <v>64</v>
      </c>
      <c r="C69" s="56" t="s">
        <v>75</v>
      </c>
      <c r="D69" s="56" t="s">
        <v>38</v>
      </c>
      <c r="E69" s="63" t="s">
        <v>140</v>
      </c>
      <c r="F69" s="56" t="s">
        <v>70</v>
      </c>
      <c r="G69" s="58"/>
      <c r="H69" s="58"/>
      <c r="I69" s="58"/>
      <c r="J69" s="62"/>
      <c r="K69" s="92"/>
      <c r="L69" s="92"/>
      <c r="M69" s="92"/>
      <c r="N69" s="62"/>
      <c r="O69" s="62">
        <f t="shared" si="4"/>
        <v>0</v>
      </c>
      <c r="P69" s="69"/>
    </row>
    <row r="70" spans="1:16" ht="54" hidden="1" customHeight="1" thickBot="1" x14ac:dyDescent="0.3">
      <c r="A70" s="18">
        <v>0</v>
      </c>
      <c r="B70" s="56" t="s">
        <v>60</v>
      </c>
      <c r="C70" s="56" t="s">
        <v>76</v>
      </c>
      <c r="D70" s="56" t="s">
        <v>38</v>
      </c>
      <c r="E70" s="63" t="s">
        <v>140</v>
      </c>
      <c r="F70" s="56" t="s">
        <v>77</v>
      </c>
      <c r="G70" s="58"/>
      <c r="H70" s="58"/>
      <c r="I70" s="58"/>
      <c r="J70" s="62"/>
      <c r="K70" s="92"/>
      <c r="L70" s="92"/>
      <c r="M70" s="92"/>
      <c r="N70" s="62"/>
      <c r="O70" s="62">
        <f t="shared" si="4"/>
        <v>0</v>
      </c>
      <c r="P70" s="69"/>
    </row>
    <row r="71" spans="1:16" ht="60.75" hidden="1" customHeight="1" thickBot="1" x14ac:dyDescent="0.3">
      <c r="A71" s="18">
        <v>0</v>
      </c>
      <c r="B71" s="56" t="s">
        <v>60</v>
      </c>
      <c r="C71" s="56" t="s">
        <v>78</v>
      </c>
      <c r="D71" s="56" t="s">
        <v>38</v>
      </c>
      <c r="E71" s="56" t="s">
        <v>79</v>
      </c>
      <c r="F71" s="56" t="s">
        <v>63</v>
      </c>
      <c r="G71" s="91"/>
      <c r="H71" s="91"/>
      <c r="I71" s="91"/>
      <c r="J71" s="62"/>
      <c r="K71" s="92"/>
      <c r="L71" s="92"/>
      <c r="M71" s="92"/>
      <c r="N71" s="62"/>
      <c r="O71" s="62">
        <f>SUM(M71:N71)</f>
        <v>0</v>
      </c>
    </row>
    <row r="72" spans="1:16" ht="53.25" hidden="1" customHeight="1" thickBot="1" x14ac:dyDescent="0.3">
      <c r="A72" s="18">
        <v>0</v>
      </c>
      <c r="B72" s="56" t="s">
        <v>60</v>
      </c>
      <c r="C72" s="56" t="s">
        <v>78</v>
      </c>
      <c r="D72" s="56" t="s">
        <v>38</v>
      </c>
      <c r="E72" s="56" t="s">
        <v>80</v>
      </c>
      <c r="F72" s="56" t="s">
        <v>68</v>
      </c>
      <c r="G72" s="58"/>
      <c r="H72" s="58"/>
      <c r="I72" s="58"/>
      <c r="J72" s="62"/>
      <c r="K72" s="92"/>
      <c r="L72" s="92"/>
      <c r="M72" s="92"/>
      <c r="N72" s="62"/>
      <c r="O72" s="62">
        <f t="shared" ref="O72" si="5">SUM(M72:N72)</f>
        <v>0</v>
      </c>
    </row>
    <row r="73" spans="1:16" ht="15.75" thickBot="1" x14ac:dyDescent="0.3">
      <c r="A73" s="37">
        <f>SUM(A63:A72)</f>
        <v>2</v>
      </c>
      <c r="B73" s="180" t="s">
        <v>16</v>
      </c>
      <c r="C73" s="181"/>
      <c r="D73" s="181"/>
      <c r="E73" s="181"/>
      <c r="F73" s="182"/>
      <c r="G73" s="37">
        <f>SUM(G63:G72)</f>
        <v>32</v>
      </c>
      <c r="H73" s="37">
        <f>SUM(H63:H72)</f>
        <v>0</v>
      </c>
      <c r="I73" s="37">
        <f>SUM(I63:I72)</f>
        <v>0</v>
      </c>
      <c r="J73" s="24">
        <f>SUM(J71:J72)</f>
        <v>0</v>
      </c>
      <c r="K73" s="11">
        <f>SUM(K63:K72)</f>
        <v>19200</v>
      </c>
      <c r="L73" s="11">
        <f>SUM(L63:L72)</f>
        <v>46200</v>
      </c>
      <c r="M73" s="11">
        <f>SUM(M63:M72)</f>
        <v>40000</v>
      </c>
      <c r="N73" s="11">
        <f>SUM(N63:N72)</f>
        <v>21600</v>
      </c>
      <c r="O73" s="11">
        <f>SUM(O63:O72)</f>
        <v>61600</v>
      </c>
      <c r="P73" s="69" t="s">
        <v>19</v>
      </c>
    </row>
    <row r="74" spans="1:16" ht="15.75" thickBot="1" x14ac:dyDescent="0.3">
      <c r="A74" s="177" t="s">
        <v>17</v>
      </c>
      <c r="B74" s="178"/>
      <c r="C74" s="178"/>
      <c r="D74" s="178"/>
      <c r="E74" s="178"/>
      <c r="F74" s="178"/>
      <c r="G74" s="179"/>
      <c r="H74" s="54"/>
      <c r="I74" s="54"/>
      <c r="J74" s="53"/>
      <c r="K74" s="53"/>
      <c r="L74" s="53"/>
      <c r="M74" s="11">
        <v>0</v>
      </c>
      <c r="N74" s="11">
        <f>-0.1*N73</f>
        <v>-2160</v>
      </c>
      <c r="O74" s="12">
        <f>SUM(N74:N74)</f>
        <v>-2160</v>
      </c>
    </row>
    <row r="75" spans="1:16" ht="15.75" thickBot="1" x14ac:dyDescent="0.3">
      <c r="A75" s="180" t="s">
        <v>20</v>
      </c>
      <c r="B75" s="181"/>
      <c r="C75" s="181"/>
      <c r="D75" s="181"/>
      <c r="E75" s="181"/>
      <c r="F75" s="181"/>
      <c r="G75" s="182"/>
      <c r="H75" s="55"/>
      <c r="I75" s="55"/>
      <c r="J75" s="53"/>
      <c r="K75" s="53"/>
      <c r="L75" s="53"/>
      <c r="M75" s="11">
        <f>SUM(M73:M74)</f>
        <v>40000</v>
      </c>
      <c r="N75" s="11">
        <f>SUM(N73:N74)</f>
        <v>19440</v>
      </c>
      <c r="O75" s="11">
        <f>SUM(O73:O74)</f>
        <v>59440</v>
      </c>
    </row>
    <row r="76" spans="1:16" x14ac:dyDescent="0.25">
      <c r="A76" s="40"/>
      <c r="B76" s="40"/>
      <c r="C76" s="40"/>
      <c r="D76" s="40"/>
      <c r="E76" s="40"/>
      <c r="F76" s="40"/>
      <c r="G76" s="40"/>
      <c r="H76" s="41"/>
      <c r="I76" s="41"/>
      <c r="J76" s="42"/>
      <c r="K76" s="42"/>
      <c r="L76" s="42"/>
      <c r="M76" s="42"/>
      <c r="N76" s="42"/>
      <c r="O76" s="43"/>
    </row>
    <row r="77" spans="1:16" x14ac:dyDescent="0.25">
      <c r="A77" s="27"/>
      <c r="B77" s="27"/>
      <c r="C77" s="27"/>
      <c r="D77" s="27"/>
      <c r="E77" s="27"/>
      <c r="F77" s="27"/>
      <c r="G77" s="27"/>
      <c r="H77" s="17"/>
      <c r="I77" s="17"/>
      <c r="J77" s="28"/>
      <c r="K77" s="28"/>
      <c r="L77" s="28"/>
      <c r="M77" s="28"/>
      <c r="N77" s="28"/>
      <c r="O77" s="29"/>
    </row>
    <row r="78" spans="1:16" ht="66" customHeight="1" thickBot="1" x14ac:dyDescent="0.3">
      <c r="A78" s="203" t="s">
        <v>52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31"/>
      <c r="O78" s="31"/>
    </row>
    <row r="79" spans="1:16" ht="41.25" customHeight="1" thickBot="1" x14ac:dyDescent="0.3">
      <c r="A79" s="186" t="s">
        <v>7</v>
      </c>
      <c r="B79" s="194" t="s">
        <v>8</v>
      </c>
      <c r="C79" s="195"/>
      <c r="D79" s="187" t="s">
        <v>9</v>
      </c>
      <c r="E79" s="187" t="s">
        <v>10</v>
      </c>
      <c r="F79" s="187" t="s">
        <v>11</v>
      </c>
      <c r="G79" s="187" t="s">
        <v>51</v>
      </c>
      <c r="H79" s="194" t="s">
        <v>32</v>
      </c>
      <c r="I79" s="195"/>
      <c r="J79" s="200" t="s">
        <v>161</v>
      </c>
      <c r="K79" s="78"/>
      <c r="L79" s="78"/>
      <c r="M79" s="187" t="s">
        <v>12</v>
      </c>
      <c r="N79" s="187" t="s">
        <v>35</v>
      </c>
      <c r="O79" s="190" t="s">
        <v>164</v>
      </c>
    </row>
    <row r="80" spans="1:16" ht="6" customHeight="1" thickBot="1" x14ac:dyDescent="0.3">
      <c r="A80" s="193"/>
      <c r="B80" s="196"/>
      <c r="C80" s="197"/>
      <c r="D80" s="188"/>
      <c r="E80" s="188"/>
      <c r="F80" s="188"/>
      <c r="G80" s="198"/>
      <c r="H80" s="187" t="s">
        <v>33</v>
      </c>
      <c r="I80" s="187" t="s">
        <v>34</v>
      </c>
      <c r="J80" s="201"/>
      <c r="K80" s="80"/>
      <c r="L80" s="80"/>
      <c r="M80" s="202"/>
      <c r="N80" s="188"/>
      <c r="O80" s="191"/>
    </row>
    <row r="81" spans="1:15" ht="28.5" customHeight="1" thickBot="1" x14ac:dyDescent="0.3">
      <c r="A81" s="193"/>
      <c r="B81" s="78" t="s">
        <v>14</v>
      </c>
      <c r="C81" s="77" t="s">
        <v>15</v>
      </c>
      <c r="D81" s="188"/>
      <c r="E81" s="188"/>
      <c r="F81" s="188"/>
      <c r="G81" s="199"/>
      <c r="H81" s="189"/>
      <c r="I81" s="189"/>
      <c r="J81" s="201"/>
      <c r="K81" s="79" t="s">
        <v>56</v>
      </c>
      <c r="L81" s="79" t="s">
        <v>58</v>
      </c>
      <c r="M81" s="202"/>
      <c r="N81" s="189"/>
      <c r="O81" s="192"/>
    </row>
    <row r="82" spans="1:15" ht="16.5" thickBot="1" x14ac:dyDescent="0.3">
      <c r="A82" s="18"/>
      <c r="B82" s="130"/>
      <c r="C82" s="131"/>
      <c r="D82" s="38"/>
      <c r="E82" s="63"/>
      <c r="F82" s="130"/>
      <c r="G82" s="20"/>
      <c r="H82" s="20"/>
      <c r="I82" s="20"/>
      <c r="J82" s="5"/>
      <c r="K82" s="21"/>
      <c r="L82" s="21"/>
      <c r="M82" s="21"/>
      <c r="N82" s="5"/>
      <c r="O82" s="5"/>
    </row>
    <row r="83" spans="1:15" ht="16.5" thickBot="1" x14ac:dyDescent="0.3">
      <c r="A83" s="82"/>
      <c r="B83" s="130"/>
      <c r="C83" s="131"/>
      <c r="D83" s="130"/>
      <c r="E83" s="63"/>
      <c r="F83" s="130"/>
      <c r="G83" s="130"/>
      <c r="H83" s="130"/>
      <c r="I83" s="130"/>
      <c r="J83" s="133"/>
      <c r="K83" s="21"/>
      <c r="L83" s="21"/>
      <c r="M83" s="21"/>
      <c r="N83" s="5"/>
      <c r="O83" s="81"/>
    </row>
    <row r="84" spans="1:15" ht="16.5" hidden="1" thickBot="1" x14ac:dyDescent="0.3">
      <c r="A84" s="82"/>
      <c r="B84" s="130"/>
      <c r="C84" s="131"/>
      <c r="D84" s="130"/>
      <c r="E84" s="63"/>
      <c r="F84" s="130"/>
      <c r="G84" s="130"/>
      <c r="H84" s="130"/>
      <c r="I84" s="130"/>
      <c r="J84" s="133"/>
      <c r="K84" s="134"/>
      <c r="L84" s="134"/>
      <c r="M84" s="134"/>
      <c r="N84" s="135"/>
      <c r="O84" s="81"/>
    </row>
    <row r="85" spans="1:15" ht="16.5" hidden="1" thickBot="1" x14ac:dyDescent="0.3">
      <c r="A85" s="18"/>
      <c r="B85" s="130"/>
      <c r="C85" s="131"/>
      <c r="D85" s="130"/>
      <c r="E85" s="63"/>
      <c r="F85" s="130"/>
      <c r="G85" s="130"/>
      <c r="H85" s="130"/>
      <c r="I85" s="130"/>
      <c r="J85" s="133"/>
      <c r="K85" s="134"/>
      <c r="L85" s="134"/>
      <c r="M85" s="134"/>
      <c r="N85" s="135"/>
      <c r="O85" s="5"/>
    </row>
    <row r="86" spans="1:15" ht="15.75" thickBot="1" x14ac:dyDescent="0.3">
      <c r="A86" s="37">
        <f>SUM(A82:A85)</f>
        <v>0</v>
      </c>
      <c r="B86" s="180" t="s">
        <v>16</v>
      </c>
      <c r="C86" s="181"/>
      <c r="D86" s="181"/>
      <c r="E86" s="181"/>
      <c r="F86" s="182"/>
      <c r="G86" s="37">
        <f>SUM(G82:G85)</f>
        <v>0</v>
      </c>
      <c r="H86" s="37">
        <f t="shared" ref="H86:I86" si="6">SUM(H82:H85)</f>
        <v>0</v>
      </c>
      <c r="I86" s="37">
        <f t="shared" si="6"/>
        <v>0</v>
      </c>
      <c r="J86" s="24">
        <f t="shared" ref="J86:O86" si="7">SUM(J82:J85)</f>
        <v>0</v>
      </c>
      <c r="K86" s="24">
        <f t="shared" si="7"/>
        <v>0</v>
      </c>
      <c r="L86" s="24">
        <f t="shared" si="7"/>
        <v>0</v>
      </c>
      <c r="M86" s="24">
        <f t="shared" si="7"/>
        <v>0</v>
      </c>
      <c r="N86" s="24">
        <f t="shared" si="7"/>
        <v>0</v>
      </c>
      <c r="O86" s="24">
        <f t="shared" si="7"/>
        <v>0</v>
      </c>
    </row>
    <row r="87" spans="1:15" ht="22.5" customHeight="1" thickBot="1" x14ac:dyDescent="0.3">
      <c r="A87" s="177" t="s">
        <v>17</v>
      </c>
      <c r="B87" s="178"/>
      <c r="C87" s="178"/>
      <c r="D87" s="178"/>
      <c r="E87" s="178"/>
      <c r="F87" s="178"/>
      <c r="G87" s="179"/>
      <c r="H87" s="25"/>
      <c r="I87" s="25"/>
      <c r="J87" s="11"/>
      <c r="K87" s="11"/>
      <c r="L87" s="11"/>
      <c r="M87" s="11">
        <v>0</v>
      </c>
      <c r="N87" s="11">
        <f>-0.1*N86</f>
        <v>0</v>
      </c>
      <c r="O87" s="12">
        <f>SUM(N87:N87)</f>
        <v>0</v>
      </c>
    </row>
    <row r="88" spans="1:15" ht="20.25" customHeight="1" thickBot="1" x14ac:dyDescent="0.3">
      <c r="A88" s="180" t="s">
        <v>20</v>
      </c>
      <c r="B88" s="181"/>
      <c r="C88" s="181"/>
      <c r="D88" s="181"/>
      <c r="E88" s="181"/>
      <c r="F88" s="181"/>
      <c r="G88" s="182"/>
      <c r="H88" s="26"/>
      <c r="I88" s="26"/>
      <c r="J88" s="11"/>
      <c r="K88" s="11"/>
      <c r="L88" s="11"/>
      <c r="M88" s="11">
        <f>SUM(M86:M87)</f>
        <v>0</v>
      </c>
      <c r="N88" s="11">
        <f>SUM(N86:N87)</f>
        <v>0</v>
      </c>
      <c r="O88" s="11">
        <f>SUM(O86:O87)</f>
        <v>0</v>
      </c>
    </row>
    <row r="89" spans="1:15" x14ac:dyDescent="0.25">
      <c r="A89" s="27"/>
      <c r="B89" s="27"/>
      <c r="C89" s="27"/>
      <c r="D89" s="27"/>
      <c r="E89" s="27"/>
      <c r="F89" s="27"/>
      <c r="G89" s="27"/>
      <c r="H89" s="17"/>
      <c r="I89" s="17"/>
      <c r="J89" s="28"/>
      <c r="K89" s="28"/>
      <c r="L89" s="28"/>
      <c r="M89" s="28"/>
      <c r="N89" s="28"/>
      <c r="O89" s="29"/>
    </row>
    <row r="90" spans="1:15" x14ac:dyDescent="0.25">
      <c r="A90" s="27"/>
      <c r="B90" s="27"/>
      <c r="C90" s="27"/>
      <c r="D90" s="27"/>
      <c r="E90" s="27"/>
      <c r="F90" s="27"/>
      <c r="G90" s="27"/>
      <c r="H90" s="17"/>
      <c r="I90" s="17"/>
      <c r="J90" s="28"/>
      <c r="K90" s="28"/>
      <c r="L90" s="28"/>
      <c r="M90" s="28"/>
      <c r="N90" s="28" t="s">
        <v>19</v>
      </c>
      <c r="O90" s="29"/>
    </row>
    <row r="91" spans="1:15" ht="15.75" thickBot="1" x14ac:dyDescent="0.3">
      <c r="A91" s="27"/>
      <c r="B91" s="27"/>
      <c r="C91" s="27"/>
      <c r="D91" s="27"/>
      <c r="E91" s="27"/>
      <c r="F91" s="27"/>
      <c r="G91" s="27"/>
      <c r="H91" s="17"/>
      <c r="I91" s="17"/>
      <c r="J91" s="28"/>
      <c r="K91" s="28"/>
      <c r="L91" s="28"/>
      <c r="M91" s="28"/>
      <c r="N91" s="28"/>
      <c r="O91" s="29"/>
    </row>
    <row r="92" spans="1:15" ht="20.25" customHeight="1" thickBot="1" x14ac:dyDescent="0.3">
      <c r="A92" s="186" t="s">
        <v>23</v>
      </c>
      <c r="B92" s="186"/>
      <c r="C92" s="186"/>
      <c r="D92" s="186" t="s">
        <v>120</v>
      </c>
      <c r="E92" s="186"/>
      <c r="F92" s="186" t="s">
        <v>129</v>
      </c>
      <c r="G92" s="186"/>
      <c r="H92" s="17"/>
      <c r="I92" s="17"/>
      <c r="J92" s="229" t="s">
        <v>130</v>
      </c>
      <c r="K92" s="230"/>
      <c r="L92" s="230"/>
      <c r="M92" s="230"/>
      <c r="N92" s="230"/>
      <c r="O92" s="231"/>
    </row>
    <row r="93" spans="1:15" ht="39.75" customHeight="1" thickBot="1" x14ac:dyDescent="0.3">
      <c r="A93" s="239" t="s">
        <v>48</v>
      </c>
      <c r="B93" s="239"/>
      <c r="C93" s="239"/>
      <c r="D93" s="173">
        <v>8000000</v>
      </c>
      <c r="E93" s="174"/>
      <c r="F93" s="175">
        <f>O88+O75+O55+O42</f>
        <v>334308</v>
      </c>
      <c r="G93" s="175"/>
      <c r="H93" s="17"/>
      <c r="I93" s="17"/>
      <c r="J93" s="95" t="s">
        <v>98</v>
      </c>
      <c r="K93" s="96" t="s">
        <v>99</v>
      </c>
      <c r="L93" s="97" t="s">
        <v>100</v>
      </c>
      <c r="M93" s="97" t="s">
        <v>101</v>
      </c>
      <c r="N93" s="98" t="s">
        <v>102</v>
      </c>
      <c r="O93" s="99" t="s">
        <v>20</v>
      </c>
    </row>
    <row r="94" spans="1:15" ht="20.100000000000001" customHeight="1" thickBot="1" x14ac:dyDescent="0.3">
      <c r="A94" s="239" t="s">
        <v>24</v>
      </c>
      <c r="B94" s="239"/>
      <c r="C94" s="239"/>
      <c r="D94" s="172"/>
      <c r="E94" s="172"/>
      <c r="F94" s="175">
        <f>A37+A38</f>
        <v>2</v>
      </c>
      <c r="G94" s="176"/>
      <c r="H94" s="17"/>
      <c r="I94" s="17"/>
      <c r="J94" s="100" t="s">
        <v>57</v>
      </c>
      <c r="K94" s="101">
        <f>L40</f>
        <v>33500</v>
      </c>
      <c r="L94" s="101">
        <f>L86</f>
        <v>0</v>
      </c>
      <c r="M94" s="101">
        <f>L73</f>
        <v>46200</v>
      </c>
      <c r="N94" s="102">
        <f>L53</f>
        <v>0</v>
      </c>
      <c r="O94" s="103">
        <f>SUM(K94:N94)</f>
        <v>79700</v>
      </c>
    </row>
    <row r="95" spans="1:15" ht="20.100000000000001" customHeight="1" thickBot="1" x14ac:dyDescent="0.3">
      <c r="A95" s="166" t="s">
        <v>25</v>
      </c>
      <c r="B95" s="167"/>
      <c r="C95" s="168"/>
      <c r="D95" s="170"/>
      <c r="E95" s="171"/>
      <c r="F95" s="170">
        <f>A86+A73+A53+A40</f>
        <v>6</v>
      </c>
      <c r="G95" s="171"/>
      <c r="H95" s="17"/>
      <c r="I95" s="17"/>
      <c r="J95" s="104" t="s">
        <v>103</v>
      </c>
      <c r="K95" s="105">
        <f>K40</f>
        <v>14900</v>
      </c>
      <c r="L95" s="101">
        <f>K86</f>
        <v>0</v>
      </c>
      <c r="M95" s="105">
        <f>K73</f>
        <v>19200</v>
      </c>
      <c r="N95" s="106">
        <f>K53</f>
        <v>0</v>
      </c>
      <c r="O95" s="107">
        <f t="shared" ref="O95:O97" si="8">SUM(K95:N95)</f>
        <v>34100</v>
      </c>
    </row>
    <row r="96" spans="1:15" ht="20.100000000000001" customHeight="1" thickBot="1" x14ac:dyDescent="0.3">
      <c r="A96" s="239" t="s">
        <v>26</v>
      </c>
      <c r="B96" s="239"/>
      <c r="C96" s="239"/>
      <c r="D96" s="169"/>
      <c r="E96" s="169"/>
      <c r="F96" s="172">
        <f>H86+I86+H73+I73+H53+I53+H40+I40</f>
        <v>54</v>
      </c>
      <c r="G96" s="172"/>
      <c r="H96" s="17"/>
      <c r="I96" s="17"/>
      <c r="J96" s="108" t="s">
        <v>104</v>
      </c>
      <c r="K96" s="109">
        <f>O42</f>
        <v>274868</v>
      </c>
      <c r="L96" s="109">
        <f>O88</f>
        <v>0</v>
      </c>
      <c r="M96" s="109">
        <f>O75</f>
        <v>59440</v>
      </c>
      <c r="N96" s="110">
        <f>O55</f>
        <v>0</v>
      </c>
      <c r="O96" s="111">
        <f>SUM(K96:N96)</f>
        <v>334308</v>
      </c>
    </row>
    <row r="97" spans="1:15" ht="20.100000000000001" customHeight="1" thickBot="1" x14ac:dyDescent="0.3">
      <c r="A97" s="239" t="s">
        <v>37</v>
      </c>
      <c r="B97" s="239"/>
      <c r="C97" s="239"/>
      <c r="D97" s="169"/>
      <c r="E97" s="169"/>
      <c r="F97" s="169">
        <f>G86+G73+G53+G40</f>
        <v>64</v>
      </c>
      <c r="G97" s="169"/>
      <c r="H97" s="17"/>
      <c r="I97" s="17"/>
      <c r="J97" s="112" t="s">
        <v>20</v>
      </c>
      <c r="K97" s="113">
        <f>SUM(K94:K96)</f>
        <v>323268</v>
      </c>
      <c r="L97" s="113">
        <f t="shared" ref="L97:N97" si="9">SUM(L94:L96)</f>
        <v>0</v>
      </c>
      <c r="M97" s="113">
        <f t="shared" si="9"/>
        <v>124840</v>
      </c>
      <c r="N97" s="114">
        <f t="shared" si="9"/>
        <v>0</v>
      </c>
      <c r="O97" s="115">
        <f t="shared" si="8"/>
        <v>448108</v>
      </c>
    </row>
    <row r="98" spans="1:15" ht="20.100000000000001" customHeight="1" thickBot="1" x14ac:dyDescent="0.3">
      <c r="A98" s="238" t="s">
        <v>27</v>
      </c>
      <c r="B98" s="238"/>
      <c r="C98" s="238"/>
      <c r="D98" s="165"/>
      <c r="E98" s="165"/>
      <c r="F98" s="165">
        <f>M88+M75+M55+M42</f>
        <v>265188</v>
      </c>
      <c r="G98" s="165"/>
      <c r="H98" s="30" t="s">
        <v>19</v>
      </c>
      <c r="I98" s="17"/>
    </row>
    <row r="99" spans="1:15" ht="20.100000000000001" customHeight="1" thickBot="1" x14ac:dyDescent="0.3">
      <c r="A99" s="238" t="s">
        <v>28</v>
      </c>
      <c r="B99" s="238"/>
      <c r="C99" s="238"/>
      <c r="D99" s="165"/>
      <c r="E99" s="165"/>
      <c r="F99" s="165">
        <f>N86+N73+N53+N40</f>
        <v>76800</v>
      </c>
      <c r="G99" s="165"/>
      <c r="H99" s="17"/>
      <c r="I99" s="17"/>
      <c r="J99" s="226" t="s">
        <v>131</v>
      </c>
      <c r="K99" s="227"/>
      <c r="L99" s="227"/>
      <c r="M99" s="227"/>
      <c r="N99" s="227"/>
      <c r="O99" s="228"/>
    </row>
    <row r="100" spans="1:15" ht="36.75" customHeight="1" thickBot="1" x14ac:dyDescent="0.3">
      <c r="A100" s="238" t="s">
        <v>29</v>
      </c>
      <c r="B100" s="238"/>
      <c r="C100" s="238"/>
      <c r="D100" s="165"/>
      <c r="E100" s="165"/>
      <c r="F100" s="165">
        <f>N87+N74+N54+N41</f>
        <v>-7680</v>
      </c>
      <c r="G100" s="165"/>
      <c r="H100" s="30" t="s">
        <v>19</v>
      </c>
      <c r="I100" s="17"/>
      <c r="J100" s="95" t="s">
        <v>98</v>
      </c>
      <c r="K100" s="96" t="s">
        <v>99</v>
      </c>
      <c r="L100" s="97" t="s">
        <v>100</v>
      </c>
      <c r="M100" s="97" t="s">
        <v>133</v>
      </c>
      <c r="N100" s="98" t="s">
        <v>102</v>
      </c>
      <c r="O100" s="99" t="s">
        <v>163</v>
      </c>
    </row>
    <row r="101" spans="1:15" ht="20.100000000000001" customHeight="1" thickBot="1" x14ac:dyDescent="0.3">
      <c r="A101" s="237" t="s">
        <v>55</v>
      </c>
      <c r="B101" s="237"/>
      <c r="C101" s="237"/>
      <c r="D101" s="161">
        <f>+D98+D99+D100</f>
        <v>0</v>
      </c>
      <c r="E101" s="161"/>
      <c r="F101" s="161">
        <f>F98+F99+F100</f>
        <v>334308</v>
      </c>
      <c r="G101" s="161"/>
      <c r="H101" s="30" t="s">
        <v>19</v>
      </c>
      <c r="I101" s="30" t="s">
        <v>19</v>
      </c>
      <c r="J101" s="116" t="s">
        <v>24</v>
      </c>
      <c r="K101" s="117">
        <f>A37+A38</f>
        <v>2</v>
      </c>
      <c r="L101" s="118">
        <v>0</v>
      </c>
      <c r="M101" s="118">
        <v>0</v>
      </c>
      <c r="N101" s="119">
        <v>0</v>
      </c>
      <c r="O101" s="120">
        <f t="shared" ref="O101:O106" si="10">SUM(K101:N101)</f>
        <v>2</v>
      </c>
    </row>
    <row r="102" spans="1:15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21" t="s">
        <v>105</v>
      </c>
      <c r="K102" s="122">
        <f>A40</f>
        <v>4</v>
      </c>
      <c r="L102" s="118">
        <f>A86</f>
        <v>0</v>
      </c>
      <c r="M102" s="123">
        <f>A73</f>
        <v>2</v>
      </c>
      <c r="N102" s="124">
        <f>A53</f>
        <v>0</v>
      </c>
      <c r="O102" s="120">
        <f t="shared" si="10"/>
        <v>6</v>
      </c>
    </row>
    <row r="103" spans="1:15" ht="29.25" x14ac:dyDescent="0.25">
      <c r="A103" s="1"/>
      <c r="B103" s="1"/>
      <c r="C103" s="1"/>
      <c r="D103" s="1"/>
      <c r="E103" s="1"/>
      <c r="F103" s="32" t="s">
        <v>19</v>
      </c>
      <c r="G103" s="1"/>
      <c r="H103" s="1"/>
      <c r="I103" s="1"/>
      <c r="J103" s="108" t="s">
        <v>106</v>
      </c>
      <c r="K103" s="122">
        <f>H40+I40</f>
        <v>54</v>
      </c>
      <c r="L103" s="118">
        <f>H86+I86</f>
        <v>0</v>
      </c>
      <c r="M103" s="123">
        <f>H73+I73</f>
        <v>0</v>
      </c>
      <c r="N103" s="124">
        <f>H53+I53</f>
        <v>0</v>
      </c>
      <c r="O103" s="120">
        <f t="shared" si="10"/>
        <v>54</v>
      </c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08" t="s">
        <v>107</v>
      </c>
      <c r="K104" s="122">
        <f>G40</f>
        <v>32</v>
      </c>
      <c r="L104" s="118">
        <f>G86</f>
        <v>0</v>
      </c>
      <c r="M104" s="123">
        <f>G73</f>
        <v>32</v>
      </c>
      <c r="N104" s="124">
        <f>G53</f>
        <v>0</v>
      </c>
      <c r="O104" s="120">
        <f t="shared" si="10"/>
        <v>64</v>
      </c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08" t="s">
        <v>108</v>
      </c>
      <c r="K105" s="125">
        <f>M40</f>
        <v>225188</v>
      </c>
      <c r="L105" s="118">
        <f>M88</f>
        <v>0</v>
      </c>
      <c r="M105" s="123">
        <f>M73</f>
        <v>40000</v>
      </c>
      <c r="N105" s="106">
        <f>M55</f>
        <v>0</v>
      </c>
      <c r="O105" s="120">
        <f t="shared" si="10"/>
        <v>265188</v>
      </c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08" t="s">
        <v>109</v>
      </c>
      <c r="K106" s="126">
        <f>N42</f>
        <v>49680</v>
      </c>
      <c r="L106" s="109">
        <f>N88</f>
        <v>0</v>
      </c>
      <c r="M106" s="109">
        <f>N75</f>
        <v>19440</v>
      </c>
      <c r="N106" s="110">
        <f>O55</f>
        <v>0</v>
      </c>
      <c r="O106" s="120">
        <f t="shared" si="10"/>
        <v>69120</v>
      </c>
    </row>
    <row r="107" spans="1:15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12" t="s">
        <v>20</v>
      </c>
      <c r="K107" s="127">
        <f>K105+K106</f>
        <v>274868</v>
      </c>
      <c r="L107" s="113">
        <f>L105+L106</f>
        <v>0</v>
      </c>
      <c r="M107" s="113">
        <f t="shared" ref="M107:O107" si="11">M105+M106</f>
        <v>59440</v>
      </c>
      <c r="N107" s="113">
        <f t="shared" si="11"/>
        <v>0</v>
      </c>
      <c r="O107" s="113">
        <f t="shared" si="11"/>
        <v>334308</v>
      </c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</sheetData>
  <mergeCells count="112">
    <mergeCell ref="A32:O32"/>
    <mergeCell ref="A33:A35"/>
    <mergeCell ref="B33:C34"/>
    <mergeCell ref="D33:D35"/>
    <mergeCell ref="E33:E35"/>
    <mergeCell ref="F33:F35"/>
    <mergeCell ref="G33:G35"/>
    <mergeCell ref="H33:I33"/>
    <mergeCell ref="A20:O20"/>
    <mergeCell ref="A23:O23"/>
    <mergeCell ref="A25:O25"/>
    <mergeCell ref="A30:O30"/>
    <mergeCell ref="J33:J35"/>
    <mergeCell ref="M33:M35"/>
    <mergeCell ref="N33:N35"/>
    <mergeCell ref="A11:N11"/>
    <mergeCell ref="A13:N13"/>
    <mergeCell ref="A14:C14"/>
    <mergeCell ref="A17:O17"/>
    <mergeCell ref="A18:F18"/>
    <mergeCell ref="A1:O1"/>
    <mergeCell ref="A3:O3"/>
    <mergeCell ref="A4:O4"/>
    <mergeCell ref="A6:O6"/>
    <mergeCell ref="A8:N9"/>
    <mergeCell ref="H46:I46"/>
    <mergeCell ref="J46:J48"/>
    <mergeCell ref="M46:M48"/>
    <mergeCell ref="N46:N48"/>
    <mergeCell ref="O46:O48"/>
    <mergeCell ref="H47:H48"/>
    <mergeCell ref="I47:I48"/>
    <mergeCell ref="O33:O35"/>
    <mergeCell ref="B40:F40"/>
    <mergeCell ref="A41:G41"/>
    <mergeCell ref="A42:G42"/>
    <mergeCell ref="A45:M45"/>
    <mergeCell ref="A46:A48"/>
    <mergeCell ref="B46:C47"/>
    <mergeCell ref="D46:D48"/>
    <mergeCell ref="E46:E48"/>
    <mergeCell ref="F46:F48"/>
    <mergeCell ref="G46:G48"/>
    <mergeCell ref="N60:N62"/>
    <mergeCell ref="O60:O62"/>
    <mergeCell ref="H61:H62"/>
    <mergeCell ref="I61:I62"/>
    <mergeCell ref="B73:F73"/>
    <mergeCell ref="B53:F53"/>
    <mergeCell ref="A54:G54"/>
    <mergeCell ref="A55:G55"/>
    <mergeCell ref="A59:M59"/>
    <mergeCell ref="A60:A62"/>
    <mergeCell ref="B60:C61"/>
    <mergeCell ref="D60:D62"/>
    <mergeCell ref="E60:E62"/>
    <mergeCell ref="F60:F62"/>
    <mergeCell ref="G60:G62"/>
    <mergeCell ref="H60:I60"/>
    <mergeCell ref="J60:J62"/>
    <mergeCell ref="M60:M62"/>
    <mergeCell ref="N79:N81"/>
    <mergeCell ref="O79:O81"/>
    <mergeCell ref="H80:H81"/>
    <mergeCell ref="I80:I81"/>
    <mergeCell ref="B86:F86"/>
    <mergeCell ref="A74:G74"/>
    <mergeCell ref="A75:G75"/>
    <mergeCell ref="A78:M78"/>
    <mergeCell ref="A79:A81"/>
    <mergeCell ref="B79:C80"/>
    <mergeCell ref="D79:D81"/>
    <mergeCell ref="E79:E81"/>
    <mergeCell ref="F79:F81"/>
    <mergeCell ref="G79:G81"/>
    <mergeCell ref="H79:I79"/>
    <mergeCell ref="J79:J81"/>
    <mergeCell ref="M79:M81"/>
    <mergeCell ref="D93:E93"/>
    <mergeCell ref="F93:G93"/>
    <mergeCell ref="A94:C94"/>
    <mergeCell ref="D94:E94"/>
    <mergeCell ref="F94:G94"/>
    <mergeCell ref="A87:G87"/>
    <mergeCell ref="A88:G88"/>
    <mergeCell ref="A92:C92"/>
    <mergeCell ref="D92:E92"/>
    <mergeCell ref="F92:G92"/>
    <mergeCell ref="J92:O92"/>
    <mergeCell ref="J99:O99"/>
    <mergeCell ref="A101:C101"/>
    <mergeCell ref="D101:E101"/>
    <mergeCell ref="F101:G101"/>
    <mergeCell ref="A99:C99"/>
    <mergeCell ref="D99:E99"/>
    <mergeCell ref="F99:G99"/>
    <mergeCell ref="A100:C100"/>
    <mergeCell ref="D100:E100"/>
    <mergeCell ref="F100:G100"/>
    <mergeCell ref="A97:C97"/>
    <mergeCell ref="D97:E97"/>
    <mergeCell ref="F97:G97"/>
    <mergeCell ref="A98:C98"/>
    <mergeCell ref="D98:E98"/>
    <mergeCell ref="F98:G98"/>
    <mergeCell ref="A95:C95"/>
    <mergeCell ref="D95:E95"/>
    <mergeCell ref="F95:G95"/>
    <mergeCell ref="A96:C96"/>
    <mergeCell ref="D96:E96"/>
    <mergeCell ref="F96:G96"/>
    <mergeCell ref="A93:C93"/>
  </mergeCells>
  <phoneticPr fontId="16" type="noConversion"/>
  <conditionalFormatting sqref="K94:N9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{D2492E2F-8B0D-4C34-9837-EFE60F160C8C}</x14:id>
        </ext>
      </extLst>
    </cfRule>
  </conditionalFormatting>
  <conditionalFormatting sqref="K101:N10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{E7B2A318-F5EB-451A-A882-F28EEE1995EB}</x14:id>
        </ext>
      </extLst>
    </cfRule>
  </conditionalFormatting>
  <conditionalFormatting sqref="K107:O1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0.74803149606299213" bottom="0.74803149606299213" header="0.31496062992125984" footer="0.31496062992125984"/>
  <pageSetup scale="7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492E2F-8B0D-4C34-9837-EFE60F160C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K94:N96</xm:sqref>
        </x14:conditionalFormatting>
        <x14:conditionalFormatting xmlns:xm="http://schemas.microsoft.com/office/excel/2006/main">
          <x14:cfRule type="dataBar" id="{E7B2A318-F5EB-451A-A882-F28EEE1995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K101:N106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9"/>
  <sheetViews>
    <sheetView tabSelected="1" view="pageBreakPreview" zoomScale="60" zoomScaleNormal="80" workbookViewId="0">
      <selection activeCell="I99" sqref="I99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4.7109375" customWidth="1"/>
    <col min="6" max="6" width="12.85546875" customWidth="1"/>
    <col min="7" max="7" width="10.85546875" customWidth="1"/>
    <col min="8" max="8" width="11.42578125" customWidth="1"/>
    <col min="9" max="9" width="10.140625" customWidth="1"/>
    <col min="10" max="10" width="16.140625" customWidth="1"/>
    <col min="11" max="12" width="15.5703125" customWidth="1"/>
    <col min="13" max="13" width="15.7109375" customWidth="1"/>
    <col min="14" max="14" width="17.7109375" customWidth="1"/>
    <col min="15" max="15" width="16" customWidth="1"/>
  </cols>
  <sheetData>
    <row r="1" spans="1:15" ht="18" x14ac:dyDescent="0.2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6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75" x14ac:dyDescent="0.25">
      <c r="A3" s="224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15.75" x14ac:dyDescent="0.25">
      <c r="A4" s="224" t="s">
        <v>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</row>
    <row r="5" spans="1:15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8" x14ac:dyDescent="0.25">
      <c r="A6" s="219" t="s">
        <v>45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" customHeight="1" x14ac:dyDescent="0.25">
      <c r="A8" s="220" t="s">
        <v>46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35"/>
    </row>
    <row r="9" spans="1:15" ht="18" customHeight="1" x14ac:dyDescent="0.2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35"/>
    </row>
    <row r="10" spans="1:15" ht="18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customHeight="1" x14ac:dyDescent="0.25">
      <c r="A11" s="225" t="s">
        <v>137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36"/>
    </row>
    <row r="12" spans="1:1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x14ac:dyDescent="0.25">
      <c r="A13" s="221" t="s">
        <v>43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4"/>
    </row>
    <row r="14" spans="1:15" ht="15.75" customHeight="1" x14ac:dyDescent="0.25">
      <c r="A14" s="222" t="s">
        <v>44</v>
      </c>
      <c r="B14" s="222"/>
      <c r="C14" s="2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</row>
    <row r="15" spans="1:15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/>
    </row>
    <row r="16" spans="1:15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</row>
    <row r="17" spans="1:15" x14ac:dyDescent="0.25">
      <c r="A17" s="223" t="s">
        <v>41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</row>
    <row r="18" spans="1:15" x14ac:dyDescent="0.25">
      <c r="A18" s="223" t="s">
        <v>40</v>
      </c>
      <c r="B18" s="223"/>
      <c r="C18" s="223"/>
      <c r="D18" s="223"/>
      <c r="E18" s="223"/>
      <c r="F18" s="223"/>
      <c r="G18" s="1"/>
      <c r="H18" s="1"/>
      <c r="I18" s="1"/>
      <c r="J18" s="1"/>
      <c r="K18" s="1"/>
      <c r="L18" s="1"/>
      <c r="M18" s="1"/>
      <c r="N18" s="1"/>
      <c r="O18" s="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</row>
    <row r="20" spans="1:15" x14ac:dyDescent="0.25">
      <c r="A20" s="223" t="s">
        <v>50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</row>
    <row r="21" spans="1:15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</row>
    <row r="23" spans="1:15" x14ac:dyDescent="0.25">
      <c r="A23" s="223" t="s">
        <v>42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</row>
    <row r="25" spans="1:15" x14ac:dyDescent="0.25">
      <c r="A25" s="223" t="s">
        <v>4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</row>
    <row r="26" spans="1:15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</row>
    <row r="28" spans="1:15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</row>
    <row r="30" spans="1:15" ht="15" customHeight="1" x14ac:dyDescent="0.25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4"/>
    </row>
    <row r="32" spans="1:15" ht="15.75" customHeight="1" thickBot="1" x14ac:dyDescent="0.3">
      <c r="A32" s="233" t="s">
        <v>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</row>
    <row r="33" spans="1:18" ht="27" customHeight="1" thickBot="1" x14ac:dyDescent="0.3">
      <c r="A33" s="234" t="s">
        <v>7</v>
      </c>
      <c r="B33" s="214" t="s">
        <v>8</v>
      </c>
      <c r="C33" s="215"/>
      <c r="D33" s="200" t="s">
        <v>9</v>
      </c>
      <c r="E33" s="200" t="s">
        <v>10</v>
      </c>
      <c r="F33" s="200" t="s">
        <v>11</v>
      </c>
      <c r="G33" s="200" t="s">
        <v>36</v>
      </c>
      <c r="H33" s="214" t="s">
        <v>32</v>
      </c>
      <c r="I33" s="215"/>
      <c r="J33" s="200" t="s">
        <v>161</v>
      </c>
      <c r="K33" s="71"/>
      <c r="L33" s="71"/>
      <c r="M33" s="200" t="s">
        <v>12</v>
      </c>
      <c r="N33" s="200" t="s">
        <v>35</v>
      </c>
      <c r="O33" s="190" t="s">
        <v>164</v>
      </c>
    </row>
    <row r="34" spans="1:18" ht="0.75" customHeight="1" thickBot="1" x14ac:dyDescent="0.3">
      <c r="A34" s="235"/>
      <c r="B34" s="216"/>
      <c r="C34" s="217"/>
      <c r="D34" s="204"/>
      <c r="E34" s="204"/>
      <c r="F34" s="204"/>
      <c r="G34" s="212"/>
      <c r="H34" s="73" t="s">
        <v>13</v>
      </c>
      <c r="I34" s="74"/>
      <c r="J34" s="201"/>
      <c r="K34" s="75"/>
      <c r="L34" s="75"/>
      <c r="M34" s="201"/>
      <c r="N34" s="204"/>
      <c r="O34" s="191"/>
    </row>
    <row r="35" spans="1:18" ht="26.25" customHeight="1" thickBot="1" x14ac:dyDescent="0.3">
      <c r="A35" s="235"/>
      <c r="B35" s="71" t="s">
        <v>14</v>
      </c>
      <c r="C35" s="70" t="s">
        <v>15</v>
      </c>
      <c r="D35" s="204"/>
      <c r="E35" s="204"/>
      <c r="F35" s="204"/>
      <c r="G35" s="213"/>
      <c r="H35" s="76" t="s">
        <v>33</v>
      </c>
      <c r="I35" s="72" t="s">
        <v>34</v>
      </c>
      <c r="J35" s="201"/>
      <c r="K35" s="72" t="s">
        <v>56</v>
      </c>
      <c r="L35" s="72" t="s">
        <v>57</v>
      </c>
      <c r="M35" s="201"/>
      <c r="N35" s="205"/>
      <c r="O35" s="192"/>
    </row>
    <row r="36" spans="1:18" ht="43.5" thickBot="1" x14ac:dyDescent="0.3">
      <c r="A36" s="18">
        <f>ABRIL!A37+MAYO!A36+JUNIO!A36</f>
        <v>3</v>
      </c>
      <c r="B36" s="147" t="s">
        <v>81</v>
      </c>
      <c r="C36" s="147" t="s">
        <v>143</v>
      </c>
      <c r="D36" s="147" t="s">
        <v>31</v>
      </c>
      <c r="E36" s="63" t="s">
        <v>141</v>
      </c>
      <c r="F36" s="147" t="s">
        <v>144</v>
      </c>
      <c r="G36" s="58">
        <f>ABRIL!G37+MAYO!G36+JUNIO!G36</f>
        <v>24</v>
      </c>
      <c r="H36" s="58">
        <f>ABRIL!H37+MAYO!H36+JUNIO!H36</f>
        <v>24</v>
      </c>
      <c r="I36" s="58">
        <f>ABRIL!I37+MAYO!I36+JUNIO!I36</f>
        <v>0</v>
      </c>
      <c r="J36" s="155">
        <f>ABRIL!J37+MAYO!J36+JUNIO!J36</f>
        <v>116513</v>
      </c>
      <c r="K36" s="155">
        <f>ABRIL!K37+MAYO!K36+JUNIO!K36</f>
        <v>9000</v>
      </c>
      <c r="L36" s="155">
        <f>ABRIL!L37+MAYO!L36+JUNIO!L36</f>
        <v>18000</v>
      </c>
      <c r="M36" s="155">
        <f>ABRIL!M37+MAYO!M36+JUNIO!M36</f>
        <v>85313</v>
      </c>
      <c r="N36" s="155">
        <f>ABRIL!N37+MAYO!N36+JUNIO!N36</f>
        <v>31200</v>
      </c>
      <c r="O36" s="155">
        <f>SUM(M36:N36)</f>
        <v>116513</v>
      </c>
    </row>
    <row r="37" spans="1:18" ht="43.5" thickBot="1" x14ac:dyDescent="0.3">
      <c r="A37" s="18">
        <f>ABRIL!A38</f>
        <v>1</v>
      </c>
      <c r="B37" s="147" t="s">
        <v>84</v>
      </c>
      <c r="C37" s="147" t="s">
        <v>145</v>
      </c>
      <c r="D37" s="147" t="s">
        <v>31</v>
      </c>
      <c r="E37" s="63" t="s">
        <v>141</v>
      </c>
      <c r="F37" s="147" t="s">
        <v>85</v>
      </c>
      <c r="G37" s="58">
        <f>ABRIL!G38</f>
        <v>8</v>
      </c>
      <c r="H37" s="58">
        <f>ABRIL!H38</f>
        <v>7</v>
      </c>
      <c r="I37" s="58">
        <f>ABRIL!I38</f>
        <v>1</v>
      </c>
      <c r="J37" s="155">
        <f>ABRIL!J38</f>
        <v>31200</v>
      </c>
      <c r="K37" s="155">
        <f>ABRIL!K38</f>
        <v>3400</v>
      </c>
      <c r="L37" s="155">
        <f>ABRIL!L38</f>
        <v>8500</v>
      </c>
      <c r="M37" s="155">
        <f>ABRIL!M38</f>
        <v>20000</v>
      </c>
      <c r="N37" s="155">
        <f>ABRIL!N38</f>
        <v>11200</v>
      </c>
      <c r="O37" s="155">
        <f>SUM(M37:N37)</f>
        <v>31200</v>
      </c>
    </row>
    <row r="38" spans="1:18" ht="43.5" thickBot="1" x14ac:dyDescent="0.3">
      <c r="A38" s="18">
        <f>ABRIL!A39+MAYO!A37+JUNIO!A38</f>
        <v>3</v>
      </c>
      <c r="B38" s="147" t="s">
        <v>142</v>
      </c>
      <c r="C38" s="147" t="s">
        <v>160</v>
      </c>
      <c r="D38" s="147" t="s">
        <v>31</v>
      </c>
      <c r="E38" s="63" t="s">
        <v>141</v>
      </c>
      <c r="F38" s="147" t="s">
        <v>88</v>
      </c>
      <c r="G38" s="58">
        <f>ABRIL!G39+MAYO!G37+JUNIO!G38</f>
        <v>24</v>
      </c>
      <c r="H38" s="58">
        <f>ABRIL!H39+MAYO!H37+JUNIO!H38</f>
        <v>46</v>
      </c>
      <c r="I38" s="58">
        <f>ABRIL!I39+MAYO!I37+JUNIO!I38</f>
        <v>5</v>
      </c>
      <c r="J38" s="155">
        <f>ABRIL!J39+MAYO!J37+JUNIO!J38</f>
        <v>198600</v>
      </c>
      <c r="K38" s="155">
        <f>ABRIL!K39+MAYO!K37+JUNIO!K38</f>
        <v>9000</v>
      </c>
      <c r="L38" s="155">
        <f>ABRIL!L39+MAYO!L37+JUNIO!L38</f>
        <v>19500</v>
      </c>
      <c r="M38" s="155">
        <f>ABRIL!M39+MAYO!M37+JUNIO!M38</f>
        <v>165000</v>
      </c>
      <c r="N38" s="155">
        <f>ABRIL!N39+MAYO!N37+JUNIO!N38</f>
        <v>33600</v>
      </c>
      <c r="O38" s="155">
        <f>SUM(M38:N38)</f>
        <v>198600</v>
      </c>
    </row>
    <row r="39" spans="1:18" ht="43.5" thickBot="1" x14ac:dyDescent="0.3">
      <c r="A39" s="18">
        <f>ABRIL!A40+MAYO!A38+JUNIO!A39+JUNIO!A37</f>
        <v>4</v>
      </c>
      <c r="B39" s="147" t="s">
        <v>90</v>
      </c>
      <c r="C39" s="147" t="s">
        <v>146</v>
      </c>
      <c r="D39" s="147" t="s">
        <v>31</v>
      </c>
      <c r="E39" s="63" t="s">
        <v>141</v>
      </c>
      <c r="F39" s="147" t="s">
        <v>89</v>
      </c>
      <c r="G39" s="58">
        <f>ABRIL!G40+MAYO!G38+JUNIO!G39+JUNIO!G37</f>
        <v>32</v>
      </c>
      <c r="H39" s="58">
        <f>ABRIL!H40+MAYO!H38+JUNIO!H39+JUNIO!H37</f>
        <v>49</v>
      </c>
      <c r="I39" s="58">
        <f>ABRIL!I40+MAYO!I38+JUNIO!I39+JUNIO!I37</f>
        <v>5</v>
      </c>
      <c r="J39" s="155">
        <f>ABRIL!J40+MAYO!J38+JUNIO!J39+JUNIO!J37</f>
        <v>354000</v>
      </c>
      <c r="K39" s="155">
        <f>ABRIL!K40+MAYO!K38+JUNIO!K39+JUNIO!K37</f>
        <v>19900</v>
      </c>
      <c r="L39" s="155">
        <f>ABRIL!L40+MAYO!L38+JUNIO!L39+JUNIO!L37</f>
        <v>46000</v>
      </c>
      <c r="M39" s="155">
        <f>ABRIL!M40+MAYO!M38+JUNIO!M39+JUNIO!M37</f>
        <v>298000</v>
      </c>
      <c r="N39" s="155">
        <f>ABRIL!N40+MAYO!N38+JUNIO!N39+JUNIO!N37</f>
        <v>56000</v>
      </c>
      <c r="O39" s="155">
        <f>SUM(M39:N39)</f>
        <v>354000</v>
      </c>
    </row>
    <row r="40" spans="1:18" ht="43.5" hidden="1" thickBot="1" x14ac:dyDescent="0.3">
      <c r="A40" s="18"/>
      <c r="B40" s="56" t="s">
        <v>86</v>
      </c>
      <c r="C40" s="147" t="s">
        <v>146</v>
      </c>
      <c r="D40" s="56" t="s">
        <v>31</v>
      </c>
      <c r="E40" s="63" t="s">
        <v>141</v>
      </c>
      <c r="F40" s="56" t="s">
        <v>87</v>
      </c>
      <c r="G40" s="58"/>
      <c r="H40" s="58"/>
      <c r="I40" s="58"/>
      <c r="J40" s="68"/>
      <c r="K40" s="62"/>
      <c r="L40" s="62"/>
      <c r="M40" s="62"/>
      <c r="N40" s="62"/>
      <c r="O40" s="62">
        <f t="shared" ref="O40" si="0">SUM(M40:N40)</f>
        <v>0</v>
      </c>
    </row>
    <row r="41" spans="1:18" ht="15.75" customHeight="1" thickBot="1" x14ac:dyDescent="0.3">
      <c r="A41" s="19">
        <f>SUM(A36:A40)</f>
        <v>11</v>
      </c>
      <c r="B41" s="206" t="s">
        <v>16</v>
      </c>
      <c r="C41" s="207"/>
      <c r="D41" s="207"/>
      <c r="E41" s="207"/>
      <c r="F41" s="208"/>
      <c r="G41" s="7">
        <f t="shared" ref="G41:O41" si="1">SUM(G36:G40)</f>
        <v>88</v>
      </c>
      <c r="H41" s="7">
        <f t="shared" si="1"/>
        <v>126</v>
      </c>
      <c r="I41" s="7">
        <f t="shared" si="1"/>
        <v>11</v>
      </c>
      <c r="J41" s="61">
        <f t="shared" si="1"/>
        <v>700313</v>
      </c>
      <c r="K41" s="61">
        <f t="shared" si="1"/>
        <v>41300</v>
      </c>
      <c r="L41" s="61">
        <f t="shared" si="1"/>
        <v>92000</v>
      </c>
      <c r="M41" s="22">
        <f t="shared" si="1"/>
        <v>568313</v>
      </c>
      <c r="N41" s="22">
        <f t="shared" si="1"/>
        <v>132000</v>
      </c>
      <c r="O41" s="22">
        <f t="shared" si="1"/>
        <v>700313</v>
      </c>
      <c r="P41" s="69"/>
    </row>
    <row r="42" spans="1:18" ht="15.75" customHeight="1" thickBot="1" x14ac:dyDescent="0.3">
      <c r="A42" s="241" t="s">
        <v>17</v>
      </c>
      <c r="B42" s="242"/>
      <c r="C42" s="242"/>
      <c r="D42" s="242"/>
      <c r="E42" s="242"/>
      <c r="F42" s="242"/>
      <c r="G42" s="242"/>
      <c r="H42" s="64"/>
      <c r="I42" s="64"/>
      <c r="J42" s="65"/>
      <c r="K42" s="65"/>
      <c r="L42" s="65"/>
      <c r="M42" s="22">
        <v>0</v>
      </c>
      <c r="N42" s="22">
        <f>N41*-0.1</f>
        <v>-13200</v>
      </c>
      <c r="O42" s="22">
        <f>N42</f>
        <v>-13200</v>
      </c>
    </row>
    <row r="43" spans="1:18" ht="15.75" customHeight="1" thickBot="1" x14ac:dyDescent="0.3">
      <c r="A43" s="176" t="s">
        <v>18</v>
      </c>
      <c r="B43" s="176"/>
      <c r="C43" s="176"/>
      <c r="D43" s="176"/>
      <c r="E43" s="176"/>
      <c r="F43" s="176"/>
      <c r="G43" s="176"/>
      <c r="H43" s="66"/>
      <c r="I43" s="66"/>
      <c r="J43" s="67"/>
      <c r="K43" s="67"/>
      <c r="L43" s="67"/>
      <c r="M43" s="22">
        <f>SUM(M41:M42)</f>
        <v>568313</v>
      </c>
      <c r="N43" s="22">
        <f>SUM(N41:N42)</f>
        <v>118800</v>
      </c>
      <c r="O43" s="22">
        <f>O42+O41</f>
        <v>687113</v>
      </c>
      <c r="R43" s="69"/>
    </row>
    <row r="44" spans="1:18" x14ac:dyDescent="0.25">
      <c r="A44" s="40"/>
      <c r="B44" s="40"/>
      <c r="C44" s="40"/>
      <c r="D44" s="40"/>
      <c r="E44" s="40"/>
      <c r="F44" s="40"/>
      <c r="G44" s="40"/>
      <c r="H44" s="41"/>
      <c r="I44" s="41"/>
      <c r="J44" s="42"/>
      <c r="K44" s="42"/>
      <c r="L44" s="42"/>
      <c r="M44" s="42"/>
      <c r="N44" s="42"/>
      <c r="O44" s="43"/>
    </row>
    <row r="45" spans="1:18" x14ac:dyDescent="0.25">
      <c r="A45" s="40"/>
      <c r="B45" s="40"/>
      <c r="C45" s="40"/>
      <c r="D45" s="40"/>
      <c r="E45" s="40"/>
      <c r="F45" s="40"/>
      <c r="G45" s="40"/>
      <c r="H45" s="41"/>
      <c r="I45" s="41"/>
      <c r="J45" s="42"/>
      <c r="K45" s="42"/>
      <c r="L45" s="42"/>
      <c r="M45" s="42"/>
      <c r="N45" s="42"/>
      <c r="O45" s="43"/>
    </row>
    <row r="46" spans="1:18" ht="15.75" thickBot="1" x14ac:dyDescent="0.3">
      <c r="A46" s="203" t="s">
        <v>21</v>
      </c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44"/>
      <c r="O46" s="44"/>
    </row>
    <row r="47" spans="1:18" ht="27.75" customHeight="1" thickBot="1" x14ac:dyDescent="0.3">
      <c r="A47" s="234" t="s">
        <v>7</v>
      </c>
      <c r="B47" s="214" t="s">
        <v>8</v>
      </c>
      <c r="C47" s="215"/>
      <c r="D47" s="200" t="s">
        <v>9</v>
      </c>
      <c r="E47" s="200" t="s">
        <v>10</v>
      </c>
      <c r="F47" s="200" t="s">
        <v>11</v>
      </c>
      <c r="G47" s="200" t="s">
        <v>36</v>
      </c>
      <c r="H47" s="234" t="s">
        <v>32</v>
      </c>
      <c r="I47" s="234"/>
      <c r="J47" s="200" t="s">
        <v>161</v>
      </c>
      <c r="K47" s="71"/>
      <c r="L47" s="71"/>
      <c r="M47" s="200" t="s">
        <v>12</v>
      </c>
      <c r="N47" s="200" t="s">
        <v>35</v>
      </c>
      <c r="O47" s="190" t="s">
        <v>164</v>
      </c>
    </row>
    <row r="48" spans="1:18" ht="3.75" customHeight="1" thickBot="1" x14ac:dyDescent="0.3">
      <c r="A48" s="235"/>
      <c r="B48" s="216"/>
      <c r="C48" s="217"/>
      <c r="D48" s="204"/>
      <c r="E48" s="204"/>
      <c r="F48" s="204"/>
      <c r="G48" s="201"/>
      <c r="H48" s="204" t="s">
        <v>33</v>
      </c>
      <c r="I48" s="204" t="s">
        <v>34</v>
      </c>
      <c r="J48" s="201"/>
      <c r="K48" s="75"/>
      <c r="L48" s="75"/>
      <c r="M48" s="201"/>
      <c r="N48" s="204"/>
      <c r="O48" s="191"/>
    </row>
    <row r="49" spans="1:19" ht="27.75" customHeight="1" thickBot="1" x14ac:dyDescent="0.3">
      <c r="A49" s="235"/>
      <c r="B49" s="71" t="s">
        <v>14</v>
      </c>
      <c r="C49" s="70" t="s">
        <v>15</v>
      </c>
      <c r="D49" s="204"/>
      <c r="E49" s="204"/>
      <c r="F49" s="204"/>
      <c r="G49" s="240"/>
      <c r="H49" s="205"/>
      <c r="I49" s="205"/>
      <c r="J49" s="201"/>
      <c r="K49" s="72" t="s">
        <v>56</v>
      </c>
      <c r="L49" s="72" t="s">
        <v>57</v>
      </c>
      <c r="M49" s="201"/>
      <c r="N49" s="205"/>
      <c r="O49" s="192"/>
    </row>
    <row r="50" spans="1:19" ht="72" customHeight="1" thickBot="1" x14ac:dyDescent="0.3">
      <c r="A50" s="18">
        <f>ABRIL!A51</f>
        <v>1</v>
      </c>
      <c r="B50" s="128" t="s">
        <v>111</v>
      </c>
      <c r="C50" s="56" t="s">
        <v>53</v>
      </c>
      <c r="D50" s="56" t="s">
        <v>22</v>
      </c>
      <c r="E50" s="63" t="s">
        <v>141</v>
      </c>
      <c r="F50" s="56" t="s">
        <v>91</v>
      </c>
      <c r="G50" s="58">
        <f>ABRIL!G51</f>
        <v>24</v>
      </c>
      <c r="H50" s="58">
        <f>ABRIL!H51</f>
        <v>8</v>
      </c>
      <c r="I50" s="58">
        <f>ABRIL!I51</f>
        <v>0</v>
      </c>
      <c r="J50" s="155">
        <f>ABRIL!J51</f>
        <v>600000</v>
      </c>
      <c r="K50" s="155">
        <f>ABRIL!K51</f>
        <v>5500</v>
      </c>
      <c r="L50" s="155">
        <f>ABRIL!L51</f>
        <v>19000</v>
      </c>
      <c r="M50" s="155">
        <f>ABRIL!M51</f>
        <v>8000</v>
      </c>
      <c r="N50" s="155">
        <f>ABRIL!N51</f>
        <v>51600</v>
      </c>
      <c r="O50" s="155">
        <f>ABRIL!O51</f>
        <v>59600</v>
      </c>
    </row>
    <row r="51" spans="1:19" ht="57.75" thickBot="1" x14ac:dyDescent="0.3">
      <c r="A51" s="18">
        <f>ABRIL!A50</f>
        <v>1</v>
      </c>
      <c r="B51" s="56" t="s">
        <v>71</v>
      </c>
      <c r="C51" s="56" t="s">
        <v>97</v>
      </c>
      <c r="D51" s="56" t="s">
        <v>22</v>
      </c>
      <c r="E51" s="63" t="s">
        <v>141</v>
      </c>
      <c r="F51" s="56" t="s">
        <v>151</v>
      </c>
      <c r="G51" s="58">
        <f>ABRIL!G50</f>
        <v>16</v>
      </c>
      <c r="H51" s="58">
        <f>ABRIL!H50</f>
        <v>10</v>
      </c>
      <c r="I51" s="58">
        <f>ABRIL!I50</f>
        <v>0</v>
      </c>
      <c r="J51" s="155">
        <f>ABRIL!J50</f>
        <v>390000</v>
      </c>
      <c r="K51" s="155">
        <f>ABRIL!K50</f>
        <v>4000</v>
      </c>
      <c r="L51" s="155">
        <f>ABRIL!L50</f>
        <v>18491</v>
      </c>
      <c r="M51" s="155">
        <f>ABRIL!M50</f>
        <v>15000</v>
      </c>
      <c r="N51" s="155">
        <f>ABRIL!N50</f>
        <v>23800</v>
      </c>
      <c r="O51" s="155">
        <f>ABRIL!O50</f>
        <v>38800</v>
      </c>
    </row>
    <row r="52" spans="1:19" ht="45" customHeight="1" thickBot="1" x14ac:dyDescent="0.3">
      <c r="A52" s="18">
        <f>MAYO!A49</f>
        <v>1</v>
      </c>
      <c r="B52" s="56" t="s">
        <v>118</v>
      </c>
      <c r="C52" s="56" t="s">
        <v>119</v>
      </c>
      <c r="D52" s="56" t="s">
        <v>22</v>
      </c>
      <c r="E52" s="63" t="s">
        <v>141</v>
      </c>
      <c r="F52" s="56" t="s">
        <v>117</v>
      </c>
      <c r="G52" s="58">
        <f>MAYO!G49</f>
        <v>32</v>
      </c>
      <c r="H52" s="58">
        <f>MAYO!H49</f>
        <v>22</v>
      </c>
      <c r="I52" s="58">
        <f>MAYO!I49</f>
        <v>3</v>
      </c>
      <c r="J52" s="155">
        <f>MAYO!J49</f>
        <v>570000</v>
      </c>
      <c r="K52" s="155">
        <f>MAYO!K49</f>
        <v>5500</v>
      </c>
      <c r="L52" s="155">
        <f>MAYO!L49</f>
        <v>20361.04</v>
      </c>
      <c r="M52" s="155">
        <f>MAYO!M49</f>
        <v>40000</v>
      </c>
      <c r="N52" s="155">
        <f>MAYO!N49</f>
        <v>68400</v>
      </c>
      <c r="O52" s="155">
        <f>MAYO!O49</f>
        <v>108400</v>
      </c>
    </row>
    <row r="53" spans="1:19" ht="15.75" thickBot="1" x14ac:dyDescent="0.3">
      <c r="A53" s="19">
        <f>SUM(A50:A52)</f>
        <v>3</v>
      </c>
      <c r="B53" s="180" t="s">
        <v>16</v>
      </c>
      <c r="C53" s="181"/>
      <c r="D53" s="181"/>
      <c r="E53" s="181"/>
      <c r="F53" s="182"/>
      <c r="G53" s="7">
        <f t="shared" ref="G53:O53" si="2">SUM(G50:G52)</f>
        <v>72</v>
      </c>
      <c r="H53" s="7">
        <f t="shared" si="2"/>
        <v>40</v>
      </c>
      <c r="I53" s="7">
        <f t="shared" si="2"/>
        <v>3</v>
      </c>
      <c r="J53" s="61">
        <f t="shared" si="2"/>
        <v>1560000</v>
      </c>
      <c r="K53" s="61">
        <f t="shared" si="2"/>
        <v>15000</v>
      </c>
      <c r="L53" s="61">
        <f t="shared" si="2"/>
        <v>57852.04</v>
      </c>
      <c r="M53" s="15">
        <f t="shared" si="2"/>
        <v>63000</v>
      </c>
      <c r="N53" s="15">
        <f t="shared" si="2"/>
        <v>143800</v>
      </c>
      <c r="O53" s="15">
        <f t="shared" si="2"/>
        <v>206800</v>
      </c>
      <c r="P53" s="69"/>
      <c r="S53" s="69"/>
    </row>
    <row r="54" spans="1:19" ht="15.75" thickBot="1" x14ac:dyDescent="0.3">
      <c r="A54" s="177" t="s">
        <v>17</v>
      </c>
      <c r="B54" s="178"/>
      <c r="C54" s="178"/>
      <c r="D54" s="178"/>
      <c r="E54" s="178"/>
      <c r="F54" s="178"/>
      <c r="G54" s="178"/>
      <c r="H54" s="8"/>
      <c r="I54" s="9"/>
      <c r="J54" s="10"/>
      <c r="K54" s="10"/>
      <c r="L54" s="10"/>
      <c r="M54" s="15">
        <v>0</v>
      </c>
      <c r="N54" s="15">
        <f>N53*-0.1</f>
        <v>-14380</v>
      </c>
      <c r="O54" s="15">
        <f>N54</f>
        <v>-14380</v>
      </c>
    </row>
    <row r="55" spans="1:19" ht="19.5" customHeight="1" thickBot="1" x14ac:dyDescent="0.3">
      <c r="A55" s="180" t="s">
        <v>20</v>
      </c>
      <c r="B55" s="181"/>
      <c r="C55" s="181"/>
      <c r="D55" s="181"/>
      <c r="E55" s="181"/>
      <c r="F55" s="181"/>
      <c r="G55" s="181"/>
      <c r="H55" s="13"/>
      <c r="I55" s="13"/>
      <c r="J55" s="14"/>
      <c r="K55" s="14"/>
      <c r="L55" s="14"/>
      <c r="M55" s="15">
        <f>SUM(M53:M54)</f>
        <v>63000</v>
      </c>
      <c r="N55" s="15">
        <f>SUM(N53:N54)</f>
        <v>129420</v>
      </c>
      <c r="O55" s="15">
        <f>O54+O53</f>
        <v>192420</v>
      </c>
    </row>
    <row r="56" spans="1:19" x14ac:dyDescent="0.25">
      <c r="A56" s="45"/>
      <c r="B56" s="45"/>
      <c r="C56" s="45"/>
      <c r="D56" s="45"/>
      <c r="E56" s="45"/>
      <c r="F56" s="45"/>
      <c r="G56" s="45"/>
      <c r="H56" s="46"/>
      <c r="I56" s="46"/>
      <c r="J56" s="47"/>
      <c r="K56" s="47"/>
      <c r="L56" s="47"/>
      <c r="M56" s="48"/>
      <c r="N56" s="49"/>
      <c r="O56" s="49"/>
    </row>
    <row r="57" spans="1:19" x14ac:dyDescent="0.25">
      <c r="A57" s="40"/>
      <c r="B57" s="40"/>
      <c r="C57" s="40"/>
      <c r="D57" s="40"/>
      <c r="E57" s="40"/>
      <c r="F57" s="40"/>
      <c r="G57" s="40"/>
      <c r="H57" s="41"/>
      <c r="I57" s="41"/>
      <c r="J57" s="50"/>
      <c r="K57" s="50"/>
      <c r="L57" s="50"/>
      <c r="M57" s="51"/>
      <c r="N57" s="43"/>
      <c r="O57" s="43"/>
    </row>
    <row r="58" spans="1:19" x14ac:dyDescent="0.25">
      <c r="A58" s="40"/>
      <c r="B58" s="40"/>
      <c r="C58" s="40"/>
      <c r="D58" s="40"/>
      <c r="E58" s="40"/>
      <c r="F58" s="40"/>
      <c r="G58" s="40"/>
      <c r="H58" s="41"/>
      <c r="I58" s="41"/>
      <c r="J58" s="50"/>
      <c r="K58" s="50"/>
      <c r="L58" s="50"/>
      <c r="M58" s="51"/>
      <c r="N58" s="43"/>
      <c r="O58" s="43"/>
    </row>
    <row r="59" spans="1:19" ht="16.5" customHeight="1" thickBot="1" x14ac:dyDescent="0.3">
      <c r="A59" s="203" t="s">
        <v>39</v>
      </c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52"/>
      <c r="O59" s="52"/>
    </row>
    <row r="60" spans="1:19" ht="29.25" customHeight="1" thickBot="1" x14ac:dyDescent="0.3">
      <c r="A60" s="186" t="s">
        <v>7</v>
      </c>
      <c r="B60" s="194" t="s">
        <v>8</v>
      </c>
      <c r="C60" s="195"/>
      <c r="D60" s="187" t="s">
        <v>9</v>
      </c>
      <c r="E60" s="187" t="s">
        <v>10</v>
      </c>
      <c r="F60" s="187" t="s">
        <v>11</v>
      </c>
      <c r="G60" s="187" t="s">
        <v>51</v>
      </c>
      <c r="H60" s="194" t="s">
        <v>32</v>
      </c>
      <c r="I60" s="195"/>
      <c r="J60" s="200" t="s">
        <v>161</v>
      </c>
      <c r="K60" s="78"/>
      <c r="L60" s="78"/>
      <c r="M60" s="187" t="s">
        <v>12</v>
      </c>
      <c r="N60" s="187" t="s">
        <v>35</v>
      </c>
      <c r="O60" s="190" t="s">
        <v>164</v>
      </c>
    </row>
    <row r="61" spans="1:19" ht="13.5" customHeight="1" thickBot="1" x14ac:dyDescent="0.3">
      <c r="A61" s="193"/>
      <c r="B61" s="196"/>
      <c r="C61" s="197"/>
      <c r="D61" s="188"/>
      <c r="E61" s="188"/>
      <c r="F61" s="188"/>
      <c r="G61" s="198"/>
      <c r="H61" s="187" t="s">
        <v>33</v>
      </c>
      <c r="I61" s="187" t="s">
        <v>34</v>
      </c>
      <c r="J61" s="201"/>
      <c r="K61" s="80"/>
      <c r="L61" s="80"/>
      <c r="M61" s="202"/>
      <c r="N61" s="188"/>
      <c r="O61" s="191"/>
    </row>
    <row r="62" spans="1:19" ht="26.25" customHeight="1" thickBot="1" x14ac:dyDescent="0.3">
      <c r="A62" s="243"/>
      <c r="B62" s="78" t="s">
        <v>14</v>
      </c>
      <c r="C62" s="77" t="s">
        <v>15</v>
      </c>
      <c r="D62" s="188"/>
      <c r="E62" s="188"/>
      <c r="F62" s="188"/>
      <c r="G62" s="198"/>
      <c r="H62" s="188"/>
      <c r="I62" s="188"/>
      <c r="J62" s="201"/>
      <c r="K62" s="79" t="s">
        <v>56</v>
      </c>
      <c r="L62" s="79" t="s">
        <v>57</v>
      </c>
      <c r="M62" s="202"/>
      <c r="N62" s="188"/>
      <c r="O62" s="192"/>
    </row>
    <row r="63" spans="1:19" ht="72" thickBot="1" x14ac:dyDescent="0.3">
      <c r="A63" s="18">
        <f>ABRIL!A64+MAYO!A62+JUNIO!A65</f>
        <v>3</v>
      </c>
      <c r="B63" s="56" t="s">
        <v>60</v>
      </c>
      <c r="C63" s="38" t="s">
        <v>156</v>
      </c>
      <c r="D63" s="38" t="s">
        <v>38</v>
      </c>
      <c r="E63" s="63" t="s">
        <v>141</v>
      </c>
      <c r="F63" s="38" t="s">
        <v>157</v>
      </c>
      <c r="G63" s="91">
        <f>ABRIL!G64+MAYO!G62+JUNIO!G65</f>
        <v>48</v>
      </c>
      <c r="H63" s="91">
        <f>ABRIL!H64+MAYO!H62+JUNIO!H65</f>
        <v>0</v>
      </c>
      <c r="I63" s="91">
        <f>ABRIL!I64+MAYO!I62+JUNIO!I65</f>
        <v>0</v>
      </c>
      <c r="J63" s="156">
        <f>ABRIL!J64+MAYO!J62+JUNIO!J65</f>
        <v>1500000</v>
      </c>
      <c r="K63" s="156">
        <f>ABRIL!K64+MAYO!K62+JUNIO!K65</f>
        <v>39000</v>
      </c>
      <c r="L63" s="156">
        <f>ABRIL!L64+MAYO!L62+JUNIO!L65</f>
        <v>92400</v>
      </c>
      <c r="M63" s="156">
        <f>ABRIL!M64+MAYO!M62+JUNIO!M65</f>
        <v>60000</v>
      </c>
      <c r="N63" s="156">
        <f>ABRIL!N64+MAYO!N62+JUNIO!N65</f>
        <v>33600</v>
      </c>
      <c r="O63" s="157">
        <f>SUM(M63:N63)</f>
        <v>93600</v>
      </c>
    </row>
    <row r="64" spans="1:19" ht="49.5" customHeight="1" thickBot="1" x14ac:dyDescent="0.3">
      <c r="A64" s="18">
        <f>ABRIL!A65+MAYO!A63+JUNIO!A66</f>
        <v>3</v>
      </c>
      <c r="B64" s="56" t="s">
        <v>64</v>
      </c>
      <c r="C64" s="38" t="s">
        <v>69</v>
      </c>
      <c r="D64" s="38" t="s">
        <v>38</v>
      </c>
      <c r="E64" s="63" t="s">
        <v>141</v>
      </c>
      <c r="F64" s="38" t="s">
        <v>158</v>
      </c>
      <c r="G64" s="91">
        <f>ABRIL!G65+MAYO!G63+JUNIO!G66</f>
        <v>16</v>
      </c>
      <c r="H64" s="91">
        <f>ABRIL!H65+MAYO!H63+JUNIO!H66</f>
        <v>0</v>
      </c>
      <c r="I64" s="91">
        <f>ABRIL!I65+MAYO!I63+JUNIO!I66</f>
        <v>0</v>
      </c>
      <c r="J64" s="156">
        <f>ABRIL!J65+MAYO!J63+JUNIO!J66</f>
        <v>1710000</v>
      </c>
      <c r="K64" s="156">
        <f>ABRIL!K65+MAYO!K63+JUNIO!K66</f>
        <v>12600</v>
      </c>
      <c r="L64" s="156">
        <f>ABRIL!L65+MAYO!L63+JUNIO!L66</f>
        <v>46200</v>
      </c>
      <c r="M64" s="156">
        <f>ABRIL!M65+MAYO!M63+JUNIO!M66</f>
        <v>0</v>
      </c>
      <c r="N64" s="156">
        <f>ABRIL!N65+MAYO!N63+JUNIO!N66</f>
        <v>20800</v>
      </c>
      <c r="O64" s="157">
        <f>SUM(M64:N64)</f>
        <v>20800</v>
      </c>
    </row>
    <row r="65" spans="1:17" ht="15.75" thickBot="1" x14ac:dyDescent="0.3">
      <c r="A65" s="37">
        <f>SUM(A63:A64)</f>
        <v>6</v>
      </c>
      <c r="B65" s="180" t="s">
        <v>16</v>
      </c>
      <c r="C65" s="181"/>
      <c r="D65" s="181"/>
      <c r="E65" s="181"/>
      <c r="F65" s="182"/>
      <c r="G65" s="37">
        <f t="shared" ref="G65:O65" si="3">SUM(G63:G64)</f>
        <v>64</v>
      </c>
      <c r="H65" s="37">
        <f t="shared" si="3"/>
        <v>0</v>
      </c>
      <c r="I65" s="37">
        <f t="shared" si="3"/>
        <v>0</v>
      </c>
      <c r="J65" s="24">
        <f t="shared" si="3"/>
        <v>3210000</v>
      </c>
      <c r="K65" s="24">
        <f t="shared" si="3"/>
        <v>51600</v>
      </c>
      <c r="L65" s="24">
        <f t="shared" si="3"/>
        <v>138600</v>
      </c>
      <c r="M65" s="11">
        <f t="shared" si="3"/>
        <v>60000</v>
      </c>
      <c r="N65" s="11">
        <f t="shared" si="3"/>
        <v>54400</v>
      </c>
      <c r="O65" s="11">
        <f t="shared" si="3"/>
        <v>114400</v>
      </c>
      <c r="P65" s="69" t="s">
        <v>19</v>
      </c>
      <c r="Q65" s="69"/>
    </row>
    <row r="66" spans="1:17" ht="15.75" customHeight="1" thickBot="1" x14ac:dyDescent="0.3">
      <c r="A66" s="177" t="s">
        <v>17</v>
      </c>
      <c r="B66" s="178"/>
      <c r="C66" s="178"/>
      <c r="D66" s="178"/>
      <c r="E66" s="178"/>
      <c r="F66" s="178"/>
      <c r="G66" s="179"/>
      <c r="H66" s="54"/>
      <c r="I66" s="54"/>
      <c r="J66" s="53"/>
      <c r="K66" s="53"/>
      <c r="L66" s="53"/>
      <c r="M66" s="11">
        <v>0</v>
      </c>
      <c r="N66" s="11">
        <f>-0.1*N65</f>
        <v>-5440</v>
      </c>
      <c r="O66" s="12">
        <f>SUM(N66:N66)</f>
        <v>-5440</v>
      </c>
    </row>
    <row r="67" spans="1:17" ht="15.75" thickBot="1" x14ac:dyDescent="0.3">
      <c r="A67" s="180" t="s">
        <v>20</v>
      </c>
      <c r="B67" s="181"/>
      <c r="C67" s="181"/>
      <c r="D67" s="181"/>
      <c r="E67" s="181"/>
      <c r="F67" s="181"/>
      <c r="G67" s="182"/>
      <c r="H67" s="55"/>
      <c r="I67" s="55"/>
      <c r="J67" s="53"/>
      <c r="K67" s="53"/>
      <c r="L67" s="53"/>
      <c r="M67" s="11">
        <f>SUM(M65:M66)</f>
        <v>60000</v>
      </c>
      <c r="N67" s="11">
        <f>SUM(N65:N66)</f>
        <v>48960</v>
      </c>
      <c r="O67" s="11">
        <f>SUM(O65:O66)</f>
        <v>108960</v>
      </c>
    </row>
    <row r="68" spans="1:17" x14ac:dyDescent="0.25">
      <c r="A68" s="40"/>
      <c r="B68" s="40"/>
      <c r="C68" s="40"/>
      <c r="D68" s="40"/>
      <c r="E68" s="40"/>
      <c r="F68" s="40"/>
      <c r="G68" s="40"/>
      <c r="H68" s="41"/>
      <c r="I68" s="41"/>
      <c r="J68" s="42"/>
      <c r="K68" s="42"/>
      <c r="L68" s="42"/>
      <c r="M68" s="42"/>
      <c r="N68" s="42"/>
      <c r="O68" s="43"/>
    </row>
    <row r="69" spans="1:17" x14ac:dyDescent="0.25">
      <c r="A69" s="27"/>
      <c r="B69" s="27"/>
      <c r="C69" s="27"/>
      <c r="D69" s="27"/>
      <c r="E69" s="27"/>
      <c r="F69" s="27"/>
      <c r="G69" s="27"/>
      <c r="H69" s="17"/>
      <c r="I69" s="17"/>
      <c r="J69" s="28"/>
      <c r="K69" s="28"/>
      <c r="L69" s="28"/>
      <c r="M69" s="28"/>
      <c r="N69" s="28"/>
      <c r="O69" s="29"/>
    </row>
    <row r="70" spans="1:17" ht="15.75" customHeight="1" thickBot="1" x14ac:dyDescent="0.3">
      <c r="A70" s="203" t="s">
        <v>52</v>
      </c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31"/>
      <c r="O70" s="31"/>
    </row>
    <row r="71" spans="1:17" ht="26.25" customHeight="1" thickBot="1" x14ac:dyDescent="0.3">
      <c r="A71" s="186" t="s">
        <v>7</v>
      </c>
      <c r="B71" s="194" t="s">
        <v>8</v>
      </c>
      <c r="C71" s="195"/>
      <c r="D71" s="187" t="s">
        <v>9</v>
      </c>
      <c r="E71" s="187" t="s">
        <v>10</v>
      </c>
      <c r="F71" s="187" t="s">
        <v>11</v>
      </c>
      <c r="G71" s="187" t="s">
        <v>51</v>
      </c>
      <c r="H71" s="194" t="s">
        <v>32</v>
      </c>
      <c r="I71" s="195"/>
      <c r="J71" s="200" t="s">
        <v>161</v>
      </c>
      <c r="K71" s="78"/>
      <c r="L71" s="78"/>
      <c r="M71" s="187" t="s">
        <v>12</v>
      </c>
      <c r="N71" s="187" t="s">
        <v>35</v>
      </c>
      <c r="O71" s="190" t="s">
        <v>164</v>
      </c>
    </row>
    <row r="72" spans="1:17" ht="6" customHeight="1" thickBot="1" x14ac:dyDescent="0.3">
      <c r="A72" s="193"/>
      <c r="B72" s="196"/>
      <c r="C72" s="197"/>
      <c r="D72" s="188"/>
      <c r="E72" s="188"/>
      <c r="F72" s="188"/>
      <c r="G72" s="198"/>
      <c r="H72" s="187" t="s">
        <v>33</v>
      </c>
      <c r="I72" s="187" t="s">
        <v>34</v>
      </c>
      <c r="J72" s="201"/>
      <c r="K72" s="80"/>
      <c r="L72" s="80"/>
      <c r="M72" s="202"/>
      <c r="N72" s="188"/>
      <c r="O72" s="191"/>
    </row>
    <row r="73" spans="1:17" ht="43.5" thickBot="1" x14ac:dyDescent="0.3">
      <c r="A73" s="193"/>
      <c r="B73" s="78" t="s">
        <v>14</v>
      </c>
      <c r="C73" s="77" t="s">
        <v>15</v>
      </c>
      <c r="D73" s="188"/>
      <c r="E73" s="188"/>
      <c r="F73" s="188"/>
      <c r="G73" s="199"/>
      <c r="H73" s="189"/>
      <c r="I73" s="189"/>
      <c r="J73" s="201"/>
      <c r="K73" s="79" t="s">
        <v>56</v>
      </c>
      <c r="L73" s="79" t="s">
        <v>58</v>
      </c>
      <c r="M73" s="202"/>
      <c r="N73" s="189"/>
      <c r="O73" s="192"/>
    </row>
    <row r="74" spans="1:17" ht="16.5" thickBot="1" x14ac:dyDescent="0.3">
      <c r="A74" s="18">
        <f>ABRIL!A76+ABRIL!A77+MAYO!A75+MAYO!A76+JUNIO!A82+JUNIO!A83</f>
        <v>0</v>
      </c>
      <c r="B74" s="130"/>
      <c r="C74" s="131"/>
      <c r="D74" s="38"/>
      <c r="E74" s="63"/>
      <c r="F74" s="130"/>
      <c r="G74" s="20"/>
      <c r="H74" s="20"/>
      <c r="I74" s="20"/>
      <c r="J74" s="136"/>
      <c r="K74" s="20"/>
      <c r="L74" s="20"/>
      <c r="M74" s="20"/>
      <c r="N74" s="20"/>
      <c r="O74" s="5"/>
    </row>
    <row r="75" spans="1:17" ht="16.5" thickBot="1" x14ac:dyDescent="0.3">
      <c r="A75" s="82">
        <f>ABRIL!A78+ABRIL!A79+MAYO!A77+MAYO!A78+JUNIO!A84+JUNIO!A85</f>
        <v>0</v>
      </c>
      <c r="B75" s="130"/>
      <c r="C75" s="131"/>
      <c r="D75" s="83"/>
      <c r="E75" s="63"/>
      <c r="F75" s="130"/>
      <c r="G75" s="83"/>
      <c r="H75" s="83"/>
      <c r="I75" s="83"/>
      <c r="J75" s="136"/>
      <c r="K75" s="83"/>
      <c r="L75" s="83"/>
      <c r="M75" s="83"/>
      <c r="N75" s="83"/>
      <c r="O75" s="5"/>
    </row>
    <row r="76" spans="1:17" ht="16.5" hidden="1" thickBot="1" x14ac:dyDescent="0.3">
      <c r="A76" s="82"/>
      <c r="B76" s="130"/>
      <c r="C76" s="84"/>
      <c r="D76" s="83"/>
      <c r="E76" s="63"/>
      <c r="F76" s="83"/>
      <c r="G76" s="83"/>
      <c r="H76" s="83"/>
      <c r="I76" s="83"/>
      <c r="J76" s="85"/>
      <c r="K76" s="86"/>
      <c r="L76" s="86"/>
      <c r="M76" s="87"/>
      <c r="N76" s="88"/>
      <c r="O76" s="5">
        <f>SUM(M76:N76)</f>
        <v>0</v>
      </c>
    </row>
    <row r="77" spans="1:17" ht="15.75" hidden="1" thickBot="1" x14ac:dyDescent="0.3">
      <c r="A77" s="18">
        <v>0</v>
      </c>
      <c r="B77" s="38"/>
      <c r="C77" s="89"/>
      <c r="D77" s="38"/>
      <c r="E77" s="39"/>
      <c r="F77" s="38"/>
      <c r="G77" s="20"/>
      <c r="H77" s="20"/>
      <c r="I77" s="20"/>
      <c r="J77" s="5"/>
      <c r="K77" s="21"/>
      <c r="L77" s="21"/>
      <c r="M77" s="21"/>
      <c r="N77" s="5"/>
      <c r="O77" s="5">
        <f t="shared" ref="O77" si="4">SUM(M77:N77)</f>
        <v>0</v>
      </c>
    </row>
    <row r="78" spans="1:17" ht="15.75" thickBot="1" x14ac:dyDescent="0.3">
      <c r="A78" s="37">
        <f>SUM(A74:A77)</f>
        <v>0</v>
      </c>
      <c r="B78" s="180" t="s">
        <v>16</v>
      </c>
      <c r="C78" s="181"/>
      <c r="D78" s="181"/>
      <c r="E78" s="181"/>
      <c r="F78" s="182"/>
      <c r="G78" s="37">
        <f>SUM(G74:G77)</f>
        <v>0</v>
      </c>
      <c r="H78" s="37">
        <f t="shared" ref="H78:I78" si="5">SUM(H74:H77)</f>
        <v>0</v>
      </c>
      <c r="I78" s="37">
        <f t="shared" si="5"/>
        <v>0</v>
      </c>
      <c r="J78" s="24">
        <f>SUM(J74:J77)</f>
        <v>0</v>
      </c>
      <c r="K78" s="24">
        <f>SUM(K74:K77)</f>
        <v>0</v>
      </c>
      <c r="L78" s="24">
        <f>SUM(L74:L77)</f>
        <v>0</v>
      </c>
      <c r="M78" s="24">
        <f>SUM(M74:M77)</f>
        <v>0</v>
      </c>
      <c r="N78" s="24">
        <f t="shared" ref="N78" si="6">SUM(N74:N77)</f>
        <v>0</v>
      </c>
      <c r="O78" s="24">
        <f>SUM(O74:O77)</f>
        <v>0</v>
      </c>
    </row>
    <row r="79" spans="1:17" ht="22.5" customHeight="1" thickBot="1" x14ac:dyDescent="0.3">
      <c r="A79" s="177" t="s">
        <v>17</v>
      </c>
      <c r="B79" s="178"/>
      <c r="C79" s="178"/>
      <c r="D79" s="178"/>
      <c r="E79" s="178"/>
      <c r="F79" s="178"/>
      <c r="G79" s="179"/>
      <c r="H79" s="25"/>
      <c r="I79" s="25"/>
      <c r="J79" s="11"/>
      <c r="K79" s="11"/>
      <c r="L79" s="11"/>
      <c r="M79" s="11">
        <v>0</v>
      </c>
      <c r="N79" s="11">
        <f>-0.1*N78</f>
        <v>0</v>
      </c>
      <c r="O79" s="12">
        <f>SUM(N79:N79)</f>
        <v>0</v>
      </c>
    </row>
    <row r="80" spans="1:17" ht="20.25" customHeight="1" thickBot="1" x14ac:dyDescent="0.3">
      <c r="A80" s="180" t="s">
        <v>20</v>
      </c>
      <c r="B80" s="181"/>
      <c r="C80" s="181"/>
      <c r="D80" s="181"/>
      <c r="E80" s="181"/>
      <c r="F80" s="181"/>
      <c r="G80" s="182"/>
      <c r="H80" s="26"/>
      <c r="I80" s="26"/>
      <c r="J80" s="11"/>
      <c r="K80" s="11"/>
      <c r="L80" s="11"/>
      <c r="M80" s="11">
        <f>SUM(M78:M79)</f>
        <v>0</v>
      </c>
      <c r="N80" s="11">
        <f>SUM(N78:N79)</f>
        <v>0</v>
      </c>
      <c r="O80" s="11">
        <f>SUM(O78:O79)</f>
        <v>0</v>
      </c>
    </row>
    <row r="81" spans="1:15" x14ac:dyDescent="0.25">
      <c r="A81" s="27"/>
      <c r="B81" s="27"/>
      <c r="C81" s="27"/>
      <c r="D81" s="27"/>
      <c r="E81" s="27"/>
      <c r="F81" s="27"/>
      <c r="G81" s="27"/>
      <c r="H81" s="17"/>
      <c r="I81" s="17"/>
      <c r="J81" s="28"/>
      <c r="K81" s="28"/>
      <c r="L81" s="28"/>
      <c r="M81" s="28"/>
      <c r="N81" s="28"/>
      <c r="O81" s="29"/>
    </row>
    <row r="82" spans="1:15" x14ac:dyDescent="0.25">
      <c r="A82" s="27"/>
      <c r="B82" s="27"/>
      <c r="C82" s="27"/>
      <c r="D82" s="27"/>
      <c r="E82" s="27"/>
      <c r="F82" s="27"/>
      <c r="G82" s="27"/>
      <c r="H82" s="17"/>
      <c r="I82" s="17"/>
      <c r="J82" s="28"/>
      <c r="K82" s="28"/>
      <c r="L82" s="28"/>
      <c r="M82" s="28"/>
      <c r="N82" s="28" t="s">
        <v>19</v>
      </c>
      <c r="O82" s="29"/>
    </row>
    <row r="83" spans="1:15" ht="15.75" thickBot="1" x14ac:dyDescent="0.3">
      <c r="A83" s="27"/>
      <c r="B83" s="27"/>
      <c r="C83" s="27"/>
      <c r="D83" s="27"/>
      <c r="E83" s="27"/>
      <c r="F83" s="27"/>
      <c r="G83" s="27"/>
      <c r="H83" s="17"/>
      <c r="I83" s="17"/>
      <c r="J83" s="28"/>
      <c r="K83" s="28"/>
      <c r="L83" s="28"/>
      <c r="M83" s="28"/>
      <c r="N83" s="28"/>
      <c r="O83" s="29"/>
    </row>
    <row r="84" spans="1:15" ht="30.75" customHeight="1" thickBot="1" x14ac:dyDescent="0.3">
      <c r="A84" s="186" t="s">
        <v>23</v>
      </c>
      <c r="B84" s="186"/>
      <c r="C84" s="186"/>
      <c r="D84" s="186" t="s">
        <v>120</v>
      </c>
      <c r="E84" s="186"/>
      <c r="F84" s="186" t="s">
        <v>134</v>
      </c>
      <c r="G84" s="186"/>
      <c r="H84" s="17"/>
      <c r="I84" s="17"/>
      <c r="J84" s="229" t="s">
        <v>136</v>
      </c>
      <c r="K84" s="230"/>
      <c r="L84" s="230"/>
      <c r="M84" s="230"/>
      <c r="N84" s="230"/>
      <c r="O84" s="231"/>
    </row>
    <row r="85" spans="1:15" ht="34.5" customHeight="1" thickBot="1" x14ac:dyDescent="0.3">
      <c r="A85" s="239" t="s">
        <v>48</v>
      </c>
      <c r="B85" s="239"/>
      <c r="C85" s="239"/>
      <c r="D85" s="173">
        <v>8000000</v>
      </c>
      <c r="E85" s="174"/>
      <c r="F85" s="175">
        <f>O80+O67+O55+O43</f>
        <v>988493</v>
      </c>
      <c r="G85" s="175"/>
      <c r="H85" s="17"/>
      <c r="I85" s="17"/>
      <c r="J85" s="95" t="s">
        <v>98</v>
      </c>
      <c r="K85" s="96" t="s">
        <v>99</v>
      </c>
      <c r="L85" s="97" t="s">
        <v>100</v>
      </c>
      <c r="M85" s="97" t="s">
        <v>133</v>
      </c>
      <c r="N85" s="98" t="s">
        <v>102</v>
      </c>
      <c r="O85" s="99" t="s">
        <v>20</v>
      </c>
    </row>
    <row r="86" spans="1:15" ht="20.100000000000001" customHeight="1" thickBot="1" x14ac:dyDescent="0.3">
      <c r="A86" s="239" t="s">
        <v>24</v>
      </c>
      <c r="B86" s="239"/>
      <c r="C86" s="239"/>
      <c r="D86" s="172"/>
      <c r="E86" s="172"/>
      <c r="F86" s="175">
        <f>ABRIL!F88+MAYO!F87+JUNIO!F94</f>
        <v>7</v>
      </c>
      <c r="G86" s="176"/>
      <c r="H86" s="17"/>
      <c r="I86" s="17"/>
      <c r="J86" s="100" t="s">
        <v>57</v>
      </c>
      <c r="K86" s="101">
        <f>L41</f>
        <v>92000</v>
      </c>
      <c r="L86" s="101">
        <f>L78</f>
        <v>0</v>
      </c>
      <c r="M86" s="101">
        <f>L65</f>
        <v>138600</v>
      </c>
      <c r="N86" s="102">
        <f>L53</f>
        <v>57852.04</v>
      </c>
      <c r="O86" s="103">
        <f>SUM(K86:N86)</f>
        <v>288452.03999999998</v>
      </c>
    </row>
    <row r="87" spans="1:15" ht="20.100000000000001" customHeight="1" thickBot="1" x14ac:dyDescent="0.3">
      <c r="A87" s="166" t="s">
        <v>25</v>
      </c>
      <c r="B87" s="167"/>
      <c r="C87" s="168"/>
      <c r="D87" s="170"/>
      <c r="E87" s="171"/>
      <c r="F87" s="175">
        <f>ABRIL!F89+MAYO!F88+JUNIO!F95</f>
        <v>20</v>
      </c>
      <c r="G87" s="176"/>
      <c r="H87" s="17"/>
      <c r="I87" s="17"/>
      <c r="J87" s="104" t="s">
        <v>103</v>
      </c>
      <c r="K87" s="105">
        <f>K41</f>
        <v>41300</v>
      </c>
      <c r="L87" s="101">
        <f>K78</f>
        <v>0</v>
      </c>
      <c r="M87" s="105">
        <f>K65</f>
        <v>51600</v>
      </c>
      <c r="N87" s="106">
        <f>K53</f>
        <v>15000</v>
      </c>
      <c r="O87" s="107">
        <f t="shared" ref="O87:O89" si="7">SUM(K87:N87)</f>
        <v>107900</v>
      </c>
    </row>
    <row r="88" spans="1:15" ht="20.100000000000001" customHeight="1" thickBot="1" x14ac:dyDescent="0.3">
      <c r="A88" s="239" t="s">
        <v>26</v>
      </c>
      <c r="B88" s="239"/>
      <c r="C88" s="239"/>
      <c r="D88" s="169"/>
      <c r="E88" s="169"/>
      <c r="F88" s="175">
        <f>ABRIL!F90+MAYO!F89+JUNIO!F96</f>
        <v>180</v>
      </c>
      <c r="G88" s="176"/>
      <c r="H88" s="17"/>
      <c r="I88" s="17"/>
      <c r="J88" s="108" t="s">
        <v>104</v>
      </c>
      <c r="K88" s="109">
        <f>O43</f>
        <v>687113</v>
      </c>
      <c r="L88" s="109">
        <f>O80</f>
        <v>0</v>
      </c>
      <c r="M88" s="109">
        <f>O67</f>
        <v>108960</v>
      </c>
      <c r="N88" s="110">
        <f>O55</f>
        <v>192420</v>
      </c>
      <c r="O88" s="111">
        <f>SUM(K88:N88)</f>
        <v>988493</v>
      </c>
    </row>
    <row r="89" spans="1:15" ht="20.100000000000001" customHeight="1" thickBot="1" x14ac:dyDescent="0.3">
      <c r="A89" s="239" t="s">
        <v>37</v>
      </c>
      <c r="B89" s="239"/>
      <c r="C89" s="239"/>
      <c r="D89" s="169"/>
      <c r="E89" s="169"/>
      <c r="F89" s="175">
        <f>ABRIL!F91+MAYO!F90+JUNIO!F97</f>
        <v>256</v>
      </c>
      <c r="G89" s="176"/>
      <c r="H89" s="28"/>
      <c r="I89" s="28"/>
      <c r="J89" s="112" t="s">
        <v>20</v>
      </c>
      <c r="K89" s="113">
        <f>SUM(K86:K88)</f>
        <v>820413</v>
      </c>
      <c r="L89" s="113">
        <f t="shared" ref="L89:N89" si="8">SUM(L86:L88)</f>
        <v>0</v>
      </c>
      <c r="M89" s="113">
        <f t="shared" si="8"/>
        <v>299160</v>
      </c>
      <c r="N89" s="114">
        <f t="shared" si="8"/>
        <v>265272.04000000004</v>
      </c>
      <c r="O89" s="115">
        <f t="shared" si="7"/>
        <v>1384845.04</v>
      </c>
    </row>
    <row r="90" spans="1:15" ht="20.100000000000001" customHeight="1" thickBot="1" x14ac:dyDescent="0.3">
      <c r="A90" s="238" t="s">
        <v>27</v>
      </c>
      <c r="B90" s="238"/>
      <c r="C90" s="238"/>
      <c r="D90" s="165"/>
      <c r="E90" s="165"/>
      <c r="F90" s="175">
        <f>M80+M67+M55+M43</f>
        <v>691313</v>
      </c>
      <c r="G90" s="176"/>
      <c r="H90" s="28"/>
      <c r="I90" s="28"/>
    </row>
    <row r="91" spans="1:15" ht="20.100000000000001" customHeight="1" thickBot="1" x14ac:dyDescent="0.3">
      <c r="A91" s="238" t="s">
        <v>28</v>
      </c>
      <c r="B91" s="238"/>
      <c r="C91" s="238"/>
      <c r="D91" s="165"/>
      <c r="E91" s="165"/>
      <c r="F91" s="175">
        <f>N78+N65+N53+N41</f>
        <v>330200</v>
      </c>
      <c r="G91" s="176"/>
      <c r="H91" s="28"/>
      <c r="I91" s="28"/>
      <c r="J91" s="226" t="s">
        <v>135</v>
      </c>
      <c r="K91" s="227"/>
      <c r="L91" s="227"/>
      <c r="M91" s="227"/>
      <c r="N91" s="227"/>
      <c r="O91" s="228"/>
    </row>
    <row r="92" spans="1:15" ht="31.5" customHeight="1" thickBot="1" x14ac:dyDescent="0.3">
      <c r="A92" s="238" t="s">
        <v>29</v>
      </c>
      <c r="B92" s="238"/>
      <c r="C92" s="238"/>
      <c r="D92" s="165"/>
      <c r="E92" s="165"/>
      <c r="F92" s="175">
        <f>N79+N66+N54+N42</f>
        <v>-33020</v>
      </c>
      <c r="G92" s="176"/>
      <c r="H92" s="28"/>
      <c r="I92" s="28"/>
      <c r="J92" s="95" t="s">
        <v>98</v>
      </c>
      <c r="K92" s="96" t="s">
        <v>99</v>
      </c>
      <c r="L92" s="97" t="s">
        <v>100</v>
      </c>
      <c r="M92" s="97" t="s">
        <v>133</v>
      </c>
      <c r="N92" s="98" t="s">
        <v>102</v>
      </c>
      <c r="O92" s="99" t="s">
        <v>163</v>
      </c>
    </row>
    <row r="93" spans="1:15" ht="20.100000000000001" customHeight="1" thickBot="1" x14ac:dyDescent="0.3">
      <c r="A93" s="237" t="s">
        <v>55</v>
      </c>
      <c r="B93" s="237"/>
      <c r="C93" s="237"/>
      <c r="D93" s="161">
        <f>+D90+D91+D92</f>
        <v>0</v>
      </c>
      <c r="E93" s="161"/>
      <c r="F93" s="161">
        <f>SUM(F90:G92)</f>
        <v>988493</v>
      </c>
      <c r="G93" s="161"/>
      <c r="H93" s="28"/>
      <c r="I93" s="28"/>
      <c r="J93" s="116" t="s">
        <v>24</v>
      </c>
      <c r="K93" s="117">
        <f>ABRIL!K94+MAYO!K94+JUNIO!K101</f>
        <v>4</v>
      </c>
      <c r="L93" s="117">
        <f>ABRIL!L94+MAYO!L94+JUNIO!L101</f>
        <v>0</v>
      </c>
      <c r="M93" s="117">
        <f>ABRIL!M94+MAYO!M94+JUNIO!M101</f>
        <v>0</v>
      </c>
      <c r="N93" s="117">
        <f>ABRIL!N94+MAYO!N94+JUNIO!N101</f>
        <v>3</v>
      </c>
      <c r="O93" s="120">
        <f>SUM(K93:N93)</f>
        <v>7</v>
      </c>
    </row>
    <row r="94" spans="1:15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21" t="s">
        <v>105</v>
      </c>
      <c r="K94" s="122">
        <f>A41</f>
        <v>11</v>
      </c>
      <c r="L94" s="118">
        <f>A78</f>
        <v>0</v>
      </c>
      <c r="M94" s="123">
        <f>A65</f>
        <v>6</v>
      </c>
      <c r="N94" s="124">
        <f>A53</f>
        <v>3</v>
      </c>
      <c r="O94" s="120">
        <f t="shared" ref="O94:O98" si="9">SUM(K94:N94)</f>
        <v>20</v>
      </c>
    </row>
    <row r="95" spans="1:15" ht="29.25" x14ac:dyDescent="0.25">
      <c r="A95" s="1"/>
      <c r="B95" s="244" t="s">
        <v>165</v>
      </c>
      <c r="C95" s="244"/>
      <c r="D95" s="244"/>
      <c r="E95" s="245" t="s">
        <v>166</v>
      </c>
      <c r="F95" s="246"/>
      <c r="G95" s="1"/>
      <c r="H95" s="1"/>
      <c r="I95" s="1"/>
      <c r="J95" s="108" t="s">
        <v>106</v>
      </c>
      <c r="K95" s="122">
        <f>H41+I41</f>
        <v>137</v>
      </c>
      <c r="L95" s="118">
        <f>H78+I78</f>
        <v>0</v>
      </c>
      <c r="M95" s="123">
        <f>H65+I65</f>
        <v>0</v>
      </c>
      <c r="N95" s="124">
        <f>H53+I53</f>
        <v>43</v>
      </c>
      <c r="O95" s="120">
        <f t="shared" si="9"/>
        <v>180</v>
      </c>
    </row>
    <row r="96" spans="1:15" ht="15.75" x14ac:dyDescent="0.25">
      <c r="A96" s="1"/>
      <c r="B96" s="247"/>
      <c r="C96" s="247"/>
      <c r="D96" s="247"/>
      <c r="E96" s="244"/>
      <c r="F96" s="245"/>
      <c r="G96" s="1"/>
      <c r="H96" s="1"/>
      <c r="I96" s="1"/>
      <c r="J96" s="108" t="s">
        <v>107</v>
      </c>
      <c r="K96" s="122">
        <f>G41</f>
        <v>88</v>
      </c>
      <c r="L96" s="118">
        <f>G78</f>
        <v>0</v>
      </c>
      <c r="M96" s="123">
        <f>G65</f>
        <v>64</v>
      </c>
      <c r="N96" s="124">
        <f>G53</f>
        <v>72</v>
      </c>
      <c r="O96" s="120">
        <f t="shared" si="9"/>
        <v>224</v>
      </c>
    </row>
    <row r="97" spans="1:15" ht="15.75" x14ac:dyDescent="0.25">
      <c r="A97" s="1"/>
      <c r="B97" s="247"/>
      <c r="C97" s="247"/>
      <c r="D97" s="247"/>
      <c r="E97" s="244"/>
      <c r="F97" s="247"/>
      <c r="G97" s="1"/>
      <c r="H97" s="1"/>
      <c r="I97" s="1"/>
      <c r="J97" s="108" t="s">
        <v>108</v>
      </c>
      <c r="K97" s="125">
        <f>M41</f>
        <v>568313</v>
      </c>
      <c r="L97" s="118">
        <f>M80</f>
        <v>0</v>
      </c>
      <c r="M97" s="123">
        <f>M65</f>
        <v>60000</v>
      </c>
      <c r="N97" s="106">
        <f>M55</f>
        <v>63000</v>
      </c>
      <c r="O97" s="120">
        <f t="shared" si="9"/>
        <v>691313</v>
      </c>
    </row>
    <row r="98" spans="1:15" ht="15.75" x14ac:dyDescent="0.25">
      <c r="A98" s="1"/>
      <c r="B98" s="247"/>
      <c r="C98" s="247"/>
      <c r="D98" s="247"/>
      <c r="E98" s="244"/>
      <c r="F98" s="247"/>
      <c r="G98" s="1"/>
      <c r="H98" s="1"/>
      <c r="I98" s="1"/>
      <c r="J98" s="108" t="s">
        <v>109</v>
      </c>
      <c r="K98" s="126">
        <f>N43</f>
        <v>118800</v>
      </c>
      <c r="L98" s="109">
        <f>N80</f>
        <v>0</v>
      </c>
      <c r="M98" s="109">
        <f>N67</f>
        <v>48960</v>
      </c>
      <c r="N98" s="110">
        <f>N55</f>
        <v>129420</v>
      </c>
      <c r="O98" s="120">
        <f t="shared" si="9"/>
        <v>297180</v>
      </c>
    </row>
    <row r="99" spans="1:15" ht="16.5" thickBot="1" x14ac:dyDescent="0.3">
      <c r="A99" s="1"/>
      <c r="B99" s="247"/>
      <c r="C99" s="247"/>
      <c r="D99" s="247"/>
      <c r="E99" s="244"/>
      <c r="F99" s="247"/>
      <c r="G99" s="1"/>
      <c r="H99" s="1"/>
      <c r="I99" s="1"/>
      <c r="J99" s="112" t="s">
        <v>20</v>
      </c>
      <c r="K99" s="127">
        <f>K97+K98</f>
        <v>687113</v>
      </c>
      <c r="L99" s="113">
        <f>L97+L98</f>
        <v>0</v>
      </c>
      <c r="M99" s="113">
        <f t="shared" ref="M99:O99" si="10">M97+M98</f>
        <v>108960</v>
      </c>
      <c r="N99" s="113">
        <f t="shared" si="10"/>
        <v>192420</v>
      </c>
      <c r="O99" s="113">
        <f t="shared" si="10"/>
        <v>988493</v>
      </c>
    </row>
    <row r="100" spans="1:15" ht="15.75" x14ac:dyDescent="0.25">
      <c r="A100" s="1"/>
      <c r="B100" s="248" t="s">
        <v>167</v>
      </c>
      <c r="C100" s="248"/>
      <c r="D100" s="248"/>
      <c r="E100" s="249" t="s">
        <v>168</v>
      </c>
      <c r="F100" s="247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x14ac:dyDescent="0.25">
      <c r="A101" s="1"/>
      <c r="B101" s="247" t="s">
        <v>169</v>
      </c>
      <c r="C101" s="247"/>
      <c r="D101" s="247"/>
      <c r="E101" s="245" t="s">
        <v>170</v>
      </c>
      <c r="F101" s="249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x14ac:dyDescent="0.25">
      <c r="A102" s="1"/>
      <c r="B102" s="246"/>
      <c r="C102" s="246"/>
      <c r="D102" s="246"/>
      <c r="E102" s="246"/>
      <c r="F102" s="246"/>
      <c r="G102" s="1"/>
      <c r="H102" s="1"/>
      <c r="I102" s="1"/>
      <c r="J102" s="1"/>
      <c r="K102" s="1"/>
      <c r="L102" s="1"/>
      <c r="M102" s="1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</sheetData>
  <mergeCells count="112">
    <mergeCell ref="J91:O91"/>
    <mergeCell ref="A33:A35"/>
    <mergeCell ref="J33:J35"/>
    <mergeCell ref="A42:G42"/>
    <mergeCell ref="A32:O32"/>
    <mergeCell ref="A17:O17"/>
    <mergeCell ref="A20:O20"/>
    <mergeCell ref="A1:O1"/>
    <mergeCell ref="A3:O3"/>
    <mergeCell ref="A4:O4"/>
    <mergeCell ref="A6:O6"/>
    <mergeCell ref="A18:F18"/>
    <mergeCell ref="A13:N13"/>
    <mergeCell ref="A11:N11"/>
    <mergeCell ref="A8:N9"/>
    <mergeCell ref="A14:C14"/>
    <mergeCell ref="A23:O23"/>
    <mergeCell ref="A25:O25"/>
    <mergeCell ref="A30:O30"/>
    <mergeCell ref="O33:O35"/>
    <mergeCell ref="N33:N35"/>
    <mergeCell ref="M33:M35"/>
    <mergeCell ref="H33:I33"/>
    <mergeCell ref="G33:G35"/>
    <mergeCell ref="F33:F35"/>
    <mergeCell ref="A79:G79"/>
    <mergeCell ref="A80:G80"/>
    <mergeCell ref="M47:M49"/>
    <mergeCell ref="N47:N49"/>
    <mergeCell ref="O47:O49"/>
    <mergeCell ref="H48:H49"/>
    <mergeCell ref="I48:I49"/>
    <mergeCell ref="A46:M46"/>
    <mergeCell ref="B47:C48"/>
    <mergeCell ref="D47:D49"/>
    <mergeCell ref="E47:E49"/>
    <mergeCell ref="F47:F49"/>
    <mergeCell ref="G47:G49"/>
    <mergeCell ref="A47:A49"/>
    <mergeCell ref="H47:I47"/>
    <mergeCell ref="J47:J49"/>
    <mergeCell ref="E33:E35"/>
    <mergeCell ref="D33:D35"/>
    <mergeCell ref="B33:C34"/>
    <mergeCell ref="N71:N73"/>
    <mergeCell ref="O71:O73"/>
    <mergeCell ref="H72:H73"/>
    <mergeCell ref="I72:I73"/>
    <mergeCell ref="A92:C92"/>
    <mergeCell ref="D92:E92"/>
    <mergeCell ref="F92:G92"/>
    <mergeCell ref="A93:C93"/>
    <mergeCell ref="D93:E93"/>
    <mergeCell ref="F93:G93"/>
    <mergeCell ref="D86:E86"/>
    <mergeCell ref="F86:G86"/>
    <mergeCell ref="A87:C87"/>
    <mergeCell ref="D87:E87"/>
    <mergeCell ref="F87:G87"/>
    <mergeCell ref="A90:C90"/>
    <mergeCell ref="D90:E90"/>
    <mergeCell ref="F90:G90"/>
    <mergeCell ref="A91:C91"/>
    <mergeCell ref="D91:E91"/>
    <mergeCell ref="F91:G91"/>
    <mergeCell ref="A89:C89"/>
    <mergeCell ref="D89:E89"/>
    <mergeCell ref="F89:G89"/>
    <mergeCell ref="A88:C88"/>
    <mergeCell ref="D88:E88"/>
    <mergeCell ref="F88:G88"/>
    <mergeCell ref="A86:C86"/>
    <mergeCell ref="A85:C85"/>
    <mergeCell ref="D85:E85"/>
    <mergeCell ref="F85:G85"/>
    <mergeCell ref="A70:M70"/>
    <mergeCell ref="H71:I71"/>
    <mergeCell ref="J71:J73"/>
    <mergeCell ref="M71:M73"/>
    <mergeCell ref="H60:I60"/>
    <mergeCell ref="J60:J62"/>
    <mergeCell ref="M60:M62"/>
    <mergeCell ref="N60:N62"/>
    <mergeCell ref="O60:O62"/>
    <mergeCell ref="H61:H62"/>
    <mergeCell ref="I61:I62"/>
    <mergeCell ref="A59:M59"/>
    <mergeCell ref="A60:A62"/>
    <mergeCell ref="B60:C61"/>
    <mergeCell ref="J84:O84"/>
    <mergeCell ref="B53:F53"/>
    <mergeCell ref="A54:G54"/>
    <mergeCell ref="A55:G55"/>
    <mergeCell ref="A84:C84"/>
    <mergeCell ref="D84:E84"/>
    <mergeCell ref="F84:G84"/>
    <mergeCell ref="A71:A73"/>
    <mergeCell ref="B71:C72"/>
    <mergeCell ref="D71:D73"/>
    <mergeCell ref="E71:E73"/>
    <mergeCell ref="F71:F73"/>
    <mergeCell ref="G71:G73"/>
    <mergeCell ref="B78:F78"/>
    <mergeCell ref="B41:F41"/>
    <mergeCell ref="A43:G43"/>
    <mergeCell ref="D60:D62"/>
    <mergeCell ref="E60:E62"/>
    <mergeCell ref="F60:F62"/>
    <mergeCell ref="G60:G62"/>
    <mergeCell ref="B65:F65"/>
    <mergeCell ref="A66:G66"/>
    <mergeCell ref="A67:G67"/>
  </mergeCells>
  <conditionalFormatting sqref="K86:N8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{B43811C5-D440-4AA1-A66C-BBECD47FACB3}</x14:id>
        </ext>
      </extLst>
    </cfRule>
  </conditionalFormatting>
  <conditionalFormatting sqref="K93:N9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{87534274-892C-497E-8239-E1AC355EC9A7}</x14:id>
        </ext>
      </extLst>
    </cfRule>
  </conditionalFormatting>
  <conditionalFormatting sqref="K99:O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55" orientation="landscape" r:id="rId1"/>
  <rowBreaks count="3" manualBreakCount="3">
    <brk id="44" max="14" man="1"/>
    <brk id="57" max="14" man="1"/>
    <brk id="68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811C5-D440-4AA1-A66C-BBECD47FACB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K86:N88</xm:sqref>
        </x14:conditionalFormatting>
        <x14:conditionalFormatting xmlns:xm="http://schemas.microsoft.com/office/excel/2006/main">
          <x14:cfRule type="dataBar" id="{87534274-892C-497E-8239-E1AC355EC9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K93:N98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ABRIL</vt:lpstr>
      <vt:lpstr>MAYO</vt:lpstr>
      <vt:lpstr>JUNIO</vt:lpstr>
      <vt:lpstr>ABRIL-JUNIO 2025</vt:lpstr>
      <vt:lpstr>ABRIL!Área_de_impresión</vt:lpstr>
      <vt:lpstr>'ABRIL-JUNIO 2025'!Área_de_impresión</vt:lpstr>
      <vt:lpstr>MAYO!Área_de_impresión</vt:lpstr>
      <vt:lpstr>'ABRIL-JUNIO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Terina Feliz</cp:lastModifiedBy>
  <cp:lastPrinted>2025-07-16T12:11:19Z</cp:lastPrinted>
  <dcterms:created xsi:type="dcterms:W3CDTF">2020-06-29T12:43:52Z</dcterms:created>
  <dcterms:modified xsi:type="dcterms:W3CDTF">2025-07-16T12:45:21Z</dcterms:modified>
</cp:coreProperties>
</file>