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4/TRIMEST. OCTUBRE-DICIEMBRE 24/"/>
    </mc:Choice>
  </mc:AlternateContent>
  <xr:revisionPtr revIDLastSave="11" documentId="8_{F76AF74F-46D0-460D-9D20-F55A48B7DBC5}" xr6:coauthVersionLast="47" xr6:coauthVersionMax="47" xr10:uidLastSave="{91B42085-885F-41AB-85B7-458C60E76002}"/>
  <bookViews>
    <workbookView xWindow="-120" yWindow="-120" windowWidth="29040" windowHeight="15720" activeTab="3" xr2:uid="{00000000-000D-0000-FFFF-FFFF00000000}"/>
  </bookViews>
  <sheets>
    <sheet name="OCTUBRE" sheetId="2" r:id="rId1"/>
    <sheet name="NOVIEMBRE" sheetId="3" r:id="rId2"/>
    <sheet name="DICIEMBRE" sheetId="4" r:id="rId3"/>
    <sheet name="OCTUBRE-DICIEMBRE" sheetId="1" r:id="rId4"/>
  </sheets>
  <definedNames>
    <definedName name="_xlnm.Print_Area" localSheetId="2">DICIEMBRE!$A$1:$O$115</definedName>
    <definedName name="_xlnm.Print_Area" localSheetId="1">NOVIEMBRE!$A$1:$O$120</definedName>
    <definedName name="_xlnm.Print_Area" localSheetId="0">OCTUBRE!$A$1:$O$114</definedName>
    <definedName name="_xlnm.Print_Area" localSheetId="3">'OCTUBRE-DICIEMBRE'!$A$1:$O$120</definedName>
    <definedName name="_xlnm.Print_Titles" localSheetId="2">DICIEMBRE!#REF!</definedName>
    <definedName name="_xlnm.Print_Titles" localSheetId="1">NOVIEMBRE!#REF!</definedName>
    <definedName name="_xlnm.Print_Titles" localSheetId="0">OCTUBRE!#REF!</definedName>
    <definedName name="_xlnm.Print_Titles" localSheetId="3">'OCTUBRE-DICIEMBRE'!$1:$11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6" i="1" l="1"/>
  <c r="N96" i="1"/>
  <c r="M96" i="1"/>
  <c r="L96" i="1"/>
  <c r="K96" i="1"/>
  <c r="I96" i="1"/>
  <c r="G96" i="1"/>
  <c r="H96" i="1"/>
  <c r="H93" i="1"/>
  <c r="I93" i="1"/>
  <c r="K93" i="1"/>
  <c r="L93" i="1"/>
  <c r="M93" i="1"/>
  <c r="N93" i="1"/>
  <c r="G93" i="1"/>
  <c r="H91" i="1"/>
  <c r="I91" i="1"/>
  <c r="K91" i="1"/>
  <c r="L91" i="1"/>
  <c r="M91" i="1"/>
  <c r="N91" i="1"/>
  <c r="G91" i="1"/>
  <c r="O92" i="1"/>
  <c r="H92" i="1"/>
  <c r="I92" i="1"/>
  <c r="J92" i="1"/>
  <c r="K92" i="1"/>
  <c r="L92" i="1"/>
  <c r="M92" i="1"/>
  <c r="N92" i="1"/>
  <c r="G92" i="1"/>
  <c r="A92" i="1"/>
  <c r="O90" i="1"/>
  <c r="O91" i="1"/>
  <c r="H90" i="1"/>
  <c r="I90" i="1"/>
  <c r="J90" i="1"/>
  <c r="K90" i="1"/>
  <c r="L90" i="1"/>
  <c r="M90" i="1"/>
  <c r="N90" i="1"/>
  <c r="G90" i="1"/>
  <c r="A90" i="1"/>
  <c r="A93" i="1"/>
  <c r="A91" i="1"/>
  <c r="L109" i="4"/>
  <c r="L108" i="3"/>
  <c r="F110" i="1"/>
  <c r="F109" i="1"/>
  <c r="F108" i="1"/>
  <c r="N113" i="3"/>
  <c r="N114" i="3"/>
  <c r="N112" i="3"/>
  <c r="L113" i="3"/>
  <c r="K104" i="4"/>
  <c r="M104" i="4"/>
  <c r="L104" i="4"/>
  <c r="F104" i="1"/>
  <c r="O92" i="4"/>
  <c r="O91" i="4"/>
  <c r="H57" i="1"/>
  <c r="I57" i="1"/>
  <c r="J57" i="1"/>
  <c r="K57" i="1"/>
  <c r="L57" i="1"/>
  <c r="M57" i="1"/>
  <c r="N57" i="1"/>
  <c r="O57" i="1" s="1"/>
  <c r="G57" i="1"/>
  <c r="H58" i="1"/>
  <c r="I58" i="1"/>
  <c r="J58" i="1"/>
  <c r="K58" i="1"/>
  <c r="L58" i="1"/>
  <c r="M58" i="1"/>
  <c r="N58" i="1"/>
  <c r="G58" i="1"/>
  <c r="O90" i="4"/>
  <c r="O93" i="4"/>
  <c r="O58" i="1" l="1"/>
  <c r="O110" i="2"/>
  <c r="O109" i="2"/>
  <c r="O108" i="2"/>
  <c r="K102" i="2"/>
  <c r="L102" i="2"/>
  <c r="M102" i="2"/>
  <c r="N102" i="2"/>
  <c r="K103" i="2"/>
  <c r="L103" i="2"/>
  <c r="O103" i="2" s="1"/>
  <c r="M103" i="2"/>
  <c r="N103" i="2"/>
  <c r="K104" i="2"/>
  <c r="M104" i="2"/>
  <c r="N104" i="2"/>
  <c r="K108" i="2"/>
  <c r="K109" i="2"/>
  <c r="L109" i="2"/>
  <c r="M109" i="2"/>
  <c r="N109" i="2"/>
  <c r="K110" i="2"/>
  <c r="L110" i="2"/>
  <c r="M110" i="2"/>
  <c r="N110" i="2"/>
  <c r="K111" i="2"/>
  <c r="L111" i="2"/>
  <c r="M111" i="2"/>
  <c r="N111" i="2"/>
  <c r="O111" i="2"/>
  <c r="K112" i="2"/>
  <c r="M112" i="2"/>
  <c r="N112" i="2"/>
  <c r="K113" i="2"/>
  <c r="O113" i="2" s="1"/>
  <c r="L113" i="2"/>
  <c r="M113" i="2"/>
  <c r="N113" i="2"/>
  <c r="O102" i="2"/>
  <c r="F102" i="4" l="1"/>
  <c r="F101" i="3"/>
  <c r="F102" i="2"/>
  <c r="A56" i="1"/>
  <c r="A55" i="1"/>
  <c r="L111" i="1"/>
  <c r="N111" i="1"/>
  <c r="O94" i="4"/>
  <c r="N94" i="4"/>
  <c r="M94" i="4"/>
  <c r="L94" i="4"/>
  <c r="K94" i="4"/>
  <c r="N93" i="3"/>
  <c r="M93" i="3"/>
  <c r="L93" i="3"/>
  <c r="K93" i="3"/>
  <c r="I93" i="3"/>
  <c r="G93" i="3"/>
  <c r="G94" i="2"/>
  <c r="K94" i="2"/>
  <c r="L94" i="2"/>
  <c r="M94" i="2"/>
  <c r="O90" i="2"/>
  <c r="O91" i="2"/>
  <c r="O92" i="2"/>
  <c r="O93" i="2"/>
  <c r="H55" i="1"/>
  <c r="I55" i="1"/>
  <c r="J55" i="1"/>
  <c r="K55" i="1"/>
  <c r="L55" i="1"/>
  <c r="M55" i="1"/>
  <c r="N55" i="1"/>
  <c r="O55" i="1" s="1"/>
  <c r="G55" i="1"/>
  <c r="H56" i="1"/>
  <c r="I56" i="1"/>
  <c r="J56" i="1"/>
  <c r="K56" i="1"/>
  <c r="L56" i="1"/>
  <c r="M56" i="1"/>
  <c r="N56" i="1"/>
  <c r="G56" i="1"/>
  <c r="O56" i="1" l="1"/>
  <c r="O59" i="1" s="1"/>
  <c r="O93" i="1"/>
  <c r="K108" i="3"/>
  <c r="O108" i="3" s="1"/>
  <c r="K109" i="4"/>
  <c r="O109" i="4"/>
  <c r="M37" i="1"/>
  <c r="M38" i="1"/>
  <c r="M39" i="1"/>
  <c r="M40" i="1"/>
  <c r="M41" i="1"/>
  <c r="M42" i="1"/>
  <c r="M43" i="1"/>
  <c r="M45" i="1"/>
  <c r="M44" i="1"/>
  <c r="N37" i="1"/>
  <c r="L37" i="1"/>
  <c r="K37" i="1"/>
  <c r="K81" i="4"/>
  <c r="O72" i="4"/>
  <c r="O73" i="4"/>
  <c r="O74" i="4"/>
  <c r="O75" i="4"/>
  <c r="O76" i="4"/>
  <c r="O77" i="4"/>
  <c r="O78" i="4"/>
  <c r="O71" i="4"/>
  <c r="L71" i="4"/>
  <c r="L78" i="4"/>
  <c r="L72" i="4"/>
  <c r="L73" i="4"/>
  <c r="L77" i="3"/>
  <c r="L70" i="3"/>
  <c r="L73" i="3"/>
  <c r="L71" i="3"/>
  <c r="L72" i="3"/>
  <c r="N80" i="2"/>
  <c r="M80" i="2"/>
  <c r="K80" i="2"/>
  <c r="O71" i="2"/>
  <c r="O72" i="2"/>
  <c r="O73" i="2"/>
  <c r="O74" i="2"/>
  <c r="O75" i="2"/>
  <c r="O76" i="2"/>
  <c r="O77" i="2"/>
  <c r="L77" i="2"/>
  <c r="L70" i="2"/>
  <c r="L71" i="2"/>
  <c r="L72" i="2"/>
  <c r="O37" i="1" l="1"/>
  <c r="L80" i="2"/>
  <c r="L81" i="4"/>
  <c r="N45" i="1" l="1"/>
  <c r="O45" i="2"/>
  <c r="O37" i="2"/>
  <c r="O45" i="1" l="1"/>
  <c r="G80" i="3"/>
  <c r="M111" i="3" s="1"/>
  <c r="K59" i="4"/>
  <c r="N103" i="4" s="1"/>
  <c r="L59" i="4"/>
  <c r="N102" i="4" s="1"/>
  <c r="L103" i="4"/>
  <c r="L102" i="4"/>
  <c r="K58" i="3"/>
  <c r="N102" i="3" s="1"/>
  <c r="L58" i="3"/>
  <c r="N101" i="3" s="1"/>
  <c r="K80" i="3"/>
  <c r="M102" i="3" s="1"/>
  <c r="L102" i="3"/>
  <c r="L101" i="3"/>
  <c r="O70" i="2"/>
  <c r="O69" i="2"/>
  <c r="O68" i="2"/>
  <c r="O57" i="2"/>
  <c r="O41" i="2"/>
  <c r="M46" i="2"/>
  <c r="M48" i="2" l="1"/>
  <c r="O80" i="2"/>
  <c r="K59" i="1" l="1"/>
  <c r="N105" i="1" s="1"/>
  <c r="L59" i="1"/>
  <c r="N104" i="1" s="1"/>
  <c r="N59" i="1"/>
  <c r="O58" i="4"/>
  <c r="O37" i="4"/>
  <c r="O39" i="4"/>
  <c r="O41" i="4"/>
  <c r="O43" i="4"/>
  <c r="J81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L79" i="1"/>
  <c r="M79" i="1"/>
  <c r="N79" i="1"/>
  <c r="L80" i="1"/>
  <c r="M80" i="1"/>
  <c r="N80" i="1"/>
  <c r="K70" i="1"/>
  <c r="K71" i="1"/>
  <c r="K72" i="1"/>
  <c r="K73" i="1"/>
  <c r="K74" i="1"/>
  <c r="K75" i="1"/>
  <c r="K76" i="1"/>
  <c r="K77" i="1"/>
  <c r="K78" i="1"/>
  <c r="K79" i="1"/>
  <c r="K80" i="1"/>
  <c r="K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H69" i="1"/>
  <c r="I69" i="1"/>
  <c r="G69" i="1"/>
  <c r="A70" i="1"/>
  <c r="A71" i="1"/>
  <c r="A72" i="1"/>
  <c r="A73" i="1"/>
  <c r="A74" i="1"/>
  <c r="A75" i="1"/>
  <c r="A76" i="1"/>
  <c r="A77" i="1"/>
  <c r="A78" i="1"/>
  <c r="A79" i="1"/>
  <c r="A80" i="1"/>
  <c r="A69" i="1"/>
  <c r="A80" i="2"/>
  <c r="A80" i="3"/>
  <c r="M109" i="3" s="1"/>
  <c r="A81" i="4"/>
  <c r="M110" i="4" s="1"/>
  <c r="G81" i="4"/>
  <c r="M112" i="4" s="1"/>
  <c r="I81" i="4"/>
  <c r="H81" i="4"/>
  <c r="M103" i="4"/>
  <c r="M102" i="4"/>
  <c r="M81" i="4"/>
  <c r="M113" i="4" s="1"/>
  <c r="N81" i="4"/>
  <c r="O70" i="4"/>
  <c r="O69" i="4"/>
  <c r="O79" i="3"/>
  <c r="O78" i="3"/>
  <c r="O79" i="2"/>
  <c r="O78" i="2"/>
  <c r="O73" i="3"/>
  <c r="O71" i="3"/>
  <c r="O72" i="3"/>
  <c r="O70" i="3"/>
  <c r="G80" i="2"/>
  <c r="L36" i="1"/>
  <c r="M36" i="1"/>
  <c r="M46" i="1" s="1"/>
  <c r="K115" i="1" s="1"/>
  <c r="N36" i="1"/>
  <c r="L38" i="1"/>
  <c r="N38" i="1"/>
  <c r="O38" i="1" s="1"/>
  <c r="L39" i="1"/>
  <c r="N39" i="1"/>
  <c r="O39" i="1" s="1"/>
  <c r="L40" i="1"/>
  <c r="N40" i="1"/>
  <c r="L41" i="1"/>
  <c r="N41" i="1"/>
  <c r="L42" i="1"/>
  <c r="N42" i="1"/>
  <c r="L43" i="1"/>
  <c r="N43" i="1"/>
  <c r="L44" i="1"/>
  <c r="N44" i="1"/>
  <c r="L45" i="1"/>
  <c r="K38" i="1"/>
  <c r="K39" i="1"/>
  <c r="K40" i="1"/>
  <c r="K41" i="1"/>
  <c r="K42" i="1"/>
  <c r="K43" i="1"/>
  <c r="K44" i="1"/>
  <c r="K45" i="1"/>
  <c r="K36" i="1"/>
  <c r="I37" i="1"/>
  <c r="I38" i="1"/>
  <c r="I39" i="1"/>
  <c r="I40" i="1"/>
  <c r="I41" i="1"/>
  <c r="I42" i="1"/>
  <c r="I43" i="1"/>
  <c r="I44" i="1"/>
  <c r="I45" i="1"/>
  <c r="I36" i="1"/>
  <c r="H37" i="1"/>
  <c r="H38" i="1"/>
  <c r="H39" i="1"/>
  <c r="H40" i="1"/>
  <c r="H41" i="1"/>
  <c r="H42" i="1"/>
  <c r="H43" i="1"/>
  <c r="H44" i="1"/>
  <c r="H45" i="1"/>
  <c r="H36" i="1"/>
  <c r="G37" i="1"/>
  <c r="G38" i="1"/>
  <c r="G39" i="1"/>
  <c r="G40" i="1"/>
  <c r="G41" i="1"/>
  <c r="G42" i="1"/>
  <c r="G43" i="1"/>
  <c r="G44" i="1"/>
  <c r="G45" i="1"/>
  <c r="G36" i="1"/>
  <c r="A37" i="1"/>
  <c r="A38" i="1"/>
  <c r="A39" i="1"/>
  <c r="A40" i="1"/>
  <c r="A41" i="1"/>
  <c r="A42" i="1"/>
  <c r="A43" i="1"/>
  <c r="A44" i="1"/>
  <c r="A45" i="1"/>
  <c r="A36" i="1"/>
  <c r="G46" i="4"/>
  <c r="K112" i="4" s="1"/>
  <c r="I46" i="4"/>
  <c r="H46" i="4"/>
  <c r="K46" i="4"/>
  <c r="K103" i="4" s="1"/>
  <c r="L46" i="4"/>
  <c r="K102" i="4" s="1"/>
  <c r="K46" i="2"/>
  <c r="N46" i="3"/>
  <c r="N47" i="3" s="1"/>
  <c r="L46" i="3"/>
  <c r="K101" i="3" s="1"/>
  <c r="K46" i="3"/>
  <c r="K102" i="3" s="1"/>
  <c r="O102" i="3" s="1"/>
  <c r="M46" i="3"/>
  <c r="K112" i="3" s="1"/>
  <c r="N46" i="2"/>
  <c r="N47" i="2" s="1"/>
  <c r="L46" i="2"/>
  <c r="J46" i="2"/>
  <c r="O45" i="4"/>
  <c r="O38" i="4"/>
  <c r="O40" i="4"/>
  <c r="O42" i="4"/>
  <c r="O44" i="4"/>
  <c r="O36" i="4"/>
  <c r="A46" i="4"/>
  <c r="K110" i="4" s="1"/>
  <c r="J46" i="4"/>
  <c r="M46" i="4"/>
  <c r="K113" i="4" s="1"/>
  <c r="N46" i="4"/>
  <c r="N47" i="4" s="1"/>
  <c r="O37" i="3"/>
  <c r="O38" i="3"/>
  <c r="O39" i="3"/>
  <c r="O40" i="3"/>
  <c r="O41" i="3"/>
  <c r="O42" i="3"/>
  <c r="O43" i="3"/>
  <c r="O44" i="3"/>
  <c r="O45" i="3"/>
  <c r="O36" i="3"/>
  <c r="O38" i="2"/>
  <c r="O39" i="2"/>
  <c r="O40" i="2"/>
  <c r="O42" i="2"/>
  <c r="O43" i="2"/>
  <c r="O44" i="2"/>
  <c r="O36" i="2"/>
  <c r="O80" i="4"/>
  <c r="O79" i="4"/>
  <c r="M80" i="3"/>
  <c r="M112" i="3" s="1"/>
  <c r="O74" i="3"/>
  <c r="O75" i="3"/>
  <c r="O76" i="3"/>
  <c r="O77" i="3"/>
  <c r="O68" i="3"/>
  <c r="L78" i="1"/>
  <c r="L77" i="1"/>
  <c r="L76" i="1"/>
  <c r="L75" i="1"/>
  <c r="H80" i="3"/>
  <c r="I80" i="3"/>
  <c r="J80" i="3"/>
  <c r="N80" i="3"/>
  <c r="L74" i="1"/>
  <c r="L72" i="1"/>
  <c r="L70" i="1"/>
  <c r="H80" i="2"/>
  <c r="I80" i="2"/>
  <c r="J80" i="2"/>
  <c r="N81" i="2"/>
  <c r="K111" i="1" l="1"/>
  <c r="O111" i="1" s="1"/>
  <c r="K46" i="1"/>
  <c r="K105" i="1" s="1"/>
  <c r="N46" i="1"/>
  <c r="L46" i="1"/>
  <c r="K104" i="1" s="1"/>
  <c r="M110" i="3"/>
  <c r="M111" i="4"/>
  <c r="K111" i="4"/>
  <c r="O81" i="4"/>
  <c r="O103" i="4"/>
  <c r="O102" i="4"/>
  <c r="L71" i="1"/>
  <c r="L69" i="1"/>
  <c r="L73" i="1"/>
  <c r="L80" i="3"/>
  <c r="M101" i="3" s="1"/>
  <c r="O101" i="3" s="1"/>
  <c r="A96" i="1"/>
  <c r="L112" i="1" s="1"/>
  <c r="N81" i="3"/>
  <c r="O72" i="1"/>
  <c r="M82" i="2"/>
  <c r="O73" i="1"/>
  <c r="O70" i="1"/>
  <c r="O78" i="1"/>
  <c r="O76" i="1"/>
  <c r="O71" i="1"/>
  <c r="O77" i="1"/>
  <c r="O80" i="1"/>
  <c r="O79" i="1"/>
  <c r="O74" i="1"/>
  <c r="N81" i="1"/>
  <c r="N82" i="1" s="1"/>
  <c r="A81" i="1"/>
  <c r="M112" i="1" s="1"/>
  <c r="O75" i="1"/>
  <c r="K81" i="1"/>
  <c r="M105" i="1" s="1"/>
  <c r="M81" i="1"/>
  <c r="M115" i="1" s="1"/>
  <c r="G81" i="1"/>
  <c r="M114" i="1" s="1"/>
  <c r="O69" i="1"/>
  <c r="I81" i="1"/>
  <c r="H81" i="1"/>
  <c r="O46" i="4"/>
  <c r="O80" i="3"/>
  <c r="O44" i="1"/>
  <c r="O40" i="1"/>
  <c r="O36" i="1"/>
  <c r="O46" i="2"/>
  <c r="O42" i="1"/>
  <c r="O43" i="1"/>
  <c r="O41" i="1"/>
  <c r="O81" i="2"/>
  <c r="N82" i="2"/>
  <c r="M114" i="2" s="1"/>
  <c r="M113" i="1" l="1"/>
  <c r="O81" i="1"/>
  <c r="O46" i="1"/>
  <c r="L81" i="1"/>
  <c r="M104" i="1" s="1"/>
  <c r="O82" i="2"/>
  <c r="M105" i="2" s="1"/>
  <c r="O95" i="1"/>
  <c r="O94" i="1" l="1"/>
  <c r="L104" i="1"/>
  <c r="O104" i="1" s="1"/>
  <c r="L105" i="1"/>
  <c r="O105" i="1" s="1"/>
  <c r="A94" i="4" l="1"/>
  <c r="L110" i="4" s="1"/>
  <c r="G94" i="4"/>
  <c r="L112" i="4" s="1"/>
  <c r="H94" i="4"/>
  <c r="I94" i="4"/>
  <c r="J94" i="4"/>
  <c r="M96" i="4"/>
  <c r="L113" i="4" s="1"/>
  <c r="O91" i="3"/>
  <c r="O90" i="3"/>
  <c r="O89" i="2"/>
  <c r="K58" i="2"/>
  <c r="L58" i="2"/>
  <c r="M96" i="2"/>
  <c r="L112" i="2" s="1"/>
  <c r="O112" i="2" s="1"/>
  <c r="O114" i="2" s="1"/>
  <c r="N94" i="2"/>
  <c r="D109" i="4"/>
  <c r="N82" i="4"/>
  <c r="M83" i="4"/>
  <c r="J81" i="4"/>
  <c r="N59" i="4"/>
  <c r="F107" i="4" s="1"/>
  <c r="M59" i="4"/>
  <c r="M61" i="4" s="1"/>
  <c r="J59" i="4"/>
  <c r="I59" i="4"/>
  <c r="H59" i="4"/>
  <c r="G59" i="4"/>
  <c r="N112" i="4" s="1"/>
  <c r="A59" i="4"/>
  <c r="N110" i="4" s="1"/>
  <c r="O56" i="4"/>
  <c r="O55" i="4"/>
  <c r="M48" i="4"/>
  <c r="D108" i="3"/>
  <c r="M95" i="3"/>
  <c r="L112" i="3" s="1"/>
  <c r="J93" i="3"/>
  <c r="H93" i="3"/>
  <c r="L111" i="3"/>
  <c r="A93" i="3"/>
  <c r="L109" i="3" s="1"/>
  <c r="O92" i="3"/>
  <c r="O89" i="3"/>
  <c r="M82" i="3"/>
  <c r="N58" i="3"/>
  <c r="M58" i="3"/>
  <c r="M60" i="3" s="1"/>
  <c r="J58" i="3"/>
  <c r="I58" i="3"/>
  <c r="H58" i="3"/>
  <c r="G58" i="3"/>
  <c r="N111" i="3" s="1"/>
  <c r="A58" i="3"/>
  <c r="N109" i="3" s="1"/>
  <c r="O57" i="3"/>
  <c r="O56" i="3"/>
  <c r="O55" i="3"/>
  <c r="M48" i="3"/>
  <c r="J46" i="3"/>
  <c r="I46" i="3"/>
  <c r="H46" i="3"/>
  <c r="K110" i="3" s="1"/>
  <c r="G46" i="3"/>
  <c r="K111" i="3" s="1"/>
  <c r="A46" i="3"/>
  <c r="K109" i="3" s="1"/>
  <c r="D109" i="2"/>
  <c r="J94" i="2"/>
  <c r="I94" i="2"/>
  <c r="H94" i="2"/>
  <c r="A94" i="2"/>
  <c r="N58" i="2"/>
  <c r="N59" i="2" s="1"/>
  <c r="M58" i="2"/>
  <c r="M60" i="2" s="1"/>
  <c r="J58" i="2"/>
  <c r="I58" i="2"/>
  <c r="H58" i="2"/>
  <c r="G58" i="2"/>
  <c r="A58" i="2"/>
  <c r="O56" i="2"/>
  <c r="O55" i="2"/>
  <c r="O58" i="2" s="1"/>
  <c r="I46" i="2"/>
  <c r="H46" i="2"/>
  <c r="G46" i="2"/>
  <c r="A46" i="2"/>
  <c r="D111" i="1"/>
  <c r="N113" i="4" l="1"/>
  <c r="F106" i="4"/>
  <c r="N110" i="3"/>
  <c r="O93" i="3"/>
  <c r="L110" i="3"/>
  <c r="O110" i="3" s="1"/>
  <c r="O109" i="3"/>
  <c r="N111" i="4"/>
  <c r="O111" i="3"/>
  <c r="O112" i="3"/>
  <c r="L111" i="4"/>
  <c r="O112" i="4"/>
  <c r="O110" i="4"/>
  <c r="O113" i="4"/>
  <c r="F103" i="4"/>
  <c r="F105" i="1" s="1"/>
  <c r="N60" i="4"/>
  <c r="F104" i="4"/>
  <c r="F106" i="1" s="1"/>
  <c r="F106" i="3"/>
  <c r="F102" i="3"/>
  <c r="F103" i="3"/>
  <c r="N59" i="3"/>
  <c r="O59" i="3" s="1"/>
  <c r="F105" i="3"/>
  <c r="N95" i="2"/>
  <c r="N96" i="2" s="1"/>
  <c r="L114" i="2" s="1"/>
  <c r="F107" i="2"/>
  <c r="F105" i="2"/>
  <c r="F106" i="2"/>
  <c r="F104" i="2"/>
  <c r="F103" i="2"/>
  <c r="F105" i="4"/>
  <c r="F107" i="1" s="1"/>
  <c r="F104" i="3"/>
  <c r="N95" i="4"/>
  <c r="N94" i="3"/>
  <c r="O59" i="4"/>
  <c r="O58" i="3"/>
  <c r="O46" i="3"/>
  <c r="O94" i="2"/>
  <c r="N48" i="4"/>
  <c r="K114" i="4" s="1"/>
  <c r="O47" i="4"/>
  <c r="O82" i="4"/>
  <c r="N48" i="3"/>
  <c r="K113" i="3" s="1"/>
  <c r="O47" i="3"/>
  <c r="N82" i="3"/>
  <c r="M113" i="3" s="1"/>
  <c r="M114" i="3" s="1"/>
  <c r="O81" i="3"/>
  <c r="O59" i="2"/>
  <c r="N60" i="2"/>
  <c r="O47" i="2"/>
  <c r="N48" i="2"/>
  <c r="K114" i="2" s="1"/>
  <c r="O60" i="4" l="1"/>
  <c r="F108" i="4"/>
  <c r="F109" i="4"/>
  <c r="O111" i="4"/>
  <c r="F108" i="2"/>
  <c r="O95" i="2"/>
  <c r="O96" i="2" s="1"/>
  <c r="L104" i="2" s="1"/>
  <c r="O104" i="2" s="1"/>
  <c r="K114" i="3"/>
  <c r="K115" i="4"/>
  <c r="N61" i="4"/>
  <c r="O61" i="4"/>
  <c r="N60" i="3"/>
  <c r="O60" i="3"/>
  <c r="F107" i="3"/>
  <c r="F109" i="2"/>
  <c r="O95" i="4"/>
  <c r="O96" i="4" s="1"/>
  <c r="L105" i="4" s="1"/>
  <c r="O94" i="3"/>
  <c r="O95" i="3" s="1"/>
  <c r="L103" i="3" s="1"/>
  <c r="L104" i="3" s="1"/>
  <c r="O48" i="4"/>
  <c r="K105" i="4" s="1"/>
  <c r="N96" i="4"/>
  <c r="L114" i="4" s="1"/>
  <c r="L115" i="4" s="1"/>
  <c r="N95" i="3"/>
  <c r="L114" i="3" s="1"/>
  <c r="O83" i="4"/>
  <c r="M105" i="4" s="1"/>
  <c r="O48" i="3"/>
  <c r="K103" i="3" s="1"/>
  <c r="K104" i="3" s="1"/>
  <c r="O82" i="3"/>
  <c r="M103" i="3" s="1"/>
  <c r="M104" i="3" s="1"/>
  <c r="N83" i="4"/>
  <c r="M114" i="4" s="1"/>
  <c r="M115" i="4" s="1"/>
  <c r="O48" i="2"/>
  <c r="O60" i="2"/>
  <c r="N114" i="2" s="1"/>
  <c r="N114" i="4" l="1"/>
  <c r="N115" i="4" s="1"/>
  <c r="F101" i="4"/>
  <c r="N104" i="4"/>
  <c r="O104" i="4" s="1"/>
  <c r="G111" i="4" s="1"/>
  <c r="O113" i="3"/>
  <c r="O114" i="3" s="1"/>
  <c r="O114" i="4"/>
  <c r="O115" i="4" s="1"/>
  <c r="F108" i="3"/>
  <c r="N103" i="3"/>
  <c r="N104" i="3" s="1"/>
  <c r="O104" i="3" s="1"/>
  <c r="F101" i="2"/>
  <c r="L105" i="2"/>
  <c r="N105" i="2"/>
  <c r="K105" i="2"/>
  <c r="F100" i="3"/>
  <c r="N47" i="1"/>
  <c r="J46" i="1"/>
  <c r="I46" i="1"/>
  <c r="H46" i="1"/>
  <c r="G46" i="1"/>
  <c r="K114" i="1" s="1"/>
  <c r="A46" i="1"/>
  <c r="K112" i="1" s="1"/>
  <c r="N105" i="4" l="1"/>
  <c r="O105" i="4" s="1"/>
  <c r="K113" i="1"/>
  <c r="O103" i="3"/>
  <c r="O105" i="2"/>
  <c r="O47" i="1"/>
  <c r="N48" i="1"/>
  <c r="K116" i="1" s="1"/>
  <c r="K117" i="1" s="1"/>
  <c r="M48" i="1"/>
  <c r="O48" i="1" l="1"/>
  <c r="K106" i="1" s="1"/>
  <c r="K107" i="1" s="1"/>
  <c r="M59" i="1" l="1"/>
  <c r="M61" i="1" s="1"/>
  <c r="N115" i="1" s="1"/>
  <c r="J59" i="1"/>
  <c r="I59" i="1"/>
  <c r="H59" i="1"/>
  <c r="G59" i="1"/>
  <c r="N114" i="1" s="1"/>
  <c r="A59" i="1"/>
  <c r="N112" i="1" l="1"/>
  <c r="O112" i="1" s="1"/>
  <c r="N113" i="1"/>
  <c r="N60" i="1"/>
  <c r="O60" i="1" s="1"/>
  <c r="N61" i="1" l="1"/>
  <c r="N116" i="1" s="1"/>
  <c r="O61" i="1"/>
  <c r="J96" i="1"/>
  <c r="L114" i="1"/>
  <c r="O114" i="1" s="1"/>
  <c r="L113" i="1" l="1"/>
  <c r="O113" i="1" s="1"/>
  <c r="N106" i="1"/>
  <c r="N107" i="1" s="1"/>
  <c r="N117" i="1"/>
  <c r="N97" i="1"/>
  <c r="M98" i="1"/>
  <c r="L115" i="1" s="1"/>
  <c r="O115" i="1" l="1"/>
  <c r="N98" i="1"/>
  <c r="L116" i="1" s="1"/>
  <c r="O97" i="1"/>
  <c r="O82" i="1"/>
  <c r="M83" i="1"/>
  <c r="F111" i="1" s="1"/>
  <c r="L117" i="1" l="1"/>
  <c r="O98" i="1"/>
  <c r="O83" i="1"/>
  <c r="N83" i="1"/>
  <c r="M116" i="1" s="1"/>
  <c r="M117" i="1" s="1"/>
  <c r="L106" i="1" l="1"/>
  <c r="L107" i="1" s="1"/>
  <c r="F103" i="1"/>
  <c r="O116" i="1"/>
  <c r="O117" i="1" s="1"/>
  <c r="M106" i="1"/>
  <c r="M107" i="1" l="1"/>
  <c r="O107" i="1" s="1"/>
  <c r="O106" i="1"/>
</calcChain>
</file>

<file path=xl/sharedStrings.xml><?xml version="1.0" encoding="utf-8"?>
<sst xmlns="http://schemas.openxmlformats.org/spreadsheetml/2006/main" count="1157" uniqueCount="208">
  <si>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</si>
  <si>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</si>
  <si>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</si>
  <si>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</si>
  <si>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</si>
  <si>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</si>
  <si>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</si>
  <si>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</si>
  <si>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</si>
  <si>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</si>
  <si>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</si>
  <si>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</si>
  <si>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</si>
  <si>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</si>
  <si>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>TECNICOS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</si>
  <si>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</si>
  <si>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</si>
  <si>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</si>
  <si>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</si>
  <si>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</si>
  <si>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</si>
  <si>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</si>
  <si>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</si>
  <si>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</si>
  <si>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</si>
  <si>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</si>
  <si>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</si>
  <si>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</si>
  <si>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</si>
  <si>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</si>
  <si>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</si>
  <si>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</si>
  <si>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</si>
  <si>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</si>
  <si>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</si>
  <si>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</si>
  <si>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</si>
  <si>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</si>
  <si>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</si>
  <si>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</si>
  <si>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</si>
  <si>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</si>
  <si>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</si>
  <si>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</si>
  <si>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</si>
  <si>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</si>
  <si>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PROGRAMACIÓN  DE ACTIVIDADES  PROYECTOS INVERSIÓN PÚBLICA</t>
  </si>
  <si>
    <t>ACTUALIZACIÓN PARA LA INNOVACIÓN TECNOLÓGICA Y COMPETITIVIDAD AGROALIMENTARIA Y  DE FOMENTO A LA EXPORTACIÓN EN LA REPÚBLICA DOMINICANA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</si>
  <si>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</si>
  <si>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t xml:space="preserve">PRESUPUESTO TOTAL </t>
  </si>
  <si>
    <t>DIVISIÓN DE PLANIFICACIÓN  Y  DESARROLLO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</si>
  <si>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</si>
  <si>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</si>
  <si>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 xml:space="preserve">COSTO TOTAL </t>
  </si>
  <si>
    <t>DEPARTAMENTO DE ACCESO A LAS CIENCIAS MODERNAS</t>
  </si>
  <si>
    <r>
      <t xml:space="preserve">Transferencia Tecnológica en el cultivo de </t>
    </r>
    <r>
      <rPr>
        <b/>
        <sz val="11"/>
        <rFont val="Cambria"/>
        <family val="1"/>
      </rPr>
      <t>ARROZ</t>
    </r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</si>
  <si>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</si>
  <si>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</si>
  <si>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r>
      <t xml:space="preserve">Transferencia Tecnológica en el cultivo de </t>
    </r>
    <r>
      <rPr>
        <b/>
        <sz val="11"/>
        <rFont val="Cambria"/>
        <family val="1"/>
      </rPr>
      <t>GUANDUL</t>
    </r>
  </si>
  <si>
    <t xml:space="preserve">Instalación dos parcelas de plátano </t>
  </si>
  <si>
    <t>Instalación dos parcelas de batata</t>
  </si>
  <si>
    <t>Instalación dos parcelas de guandul</t>
  </si>
  <si>
    <t>---</t>
  </si>
  <si>
    <t xml:space="preserve">COSTO TOTAL      (RD$) </t>
  </si>
  <si>
    <t>PRESUPUESTO TOTAL 2024 (RD$)</t>
  </si>
  <si>
    <t>COMBUSTIBLE</t>
  </si>
  <si>
    <t>VIATICOS</t>
  </si>
  <si>
    <t>VIATICO</t>
  </si>
  <si>
    <t>META AÑO 2024</t>
  </si>
  <si>
    <t>Jose Cepeda</t>
  </si>
  <si>
    <t>Johuan Santos y Mauricio Lopez</t>
  </si>
  <si>
    <t>Atiles Peguero</t>
  </si>
  <si>
    <t>Seguimiento a parcela de pasto</t>
  </si>
  <si>
    <t>4 y 5 de julio</t>
  </si>
  <si>
    <t>Santiago Rodriguez</t>
  </si>
  <si>
    <t>Julio De Oleo</t>
  </si>
  <si>
    <t>Seguimiento a parcelas de Mango</t>
  </si>
  <si>
    <t>9 y 10 de julio</t>
  </si>
  <si>
    <t>Bahoruco</t>
  </si>
  <si>
    <t xml:space="preserve">Seguimiento a parcela de pasto </t>
  </si>
  <si>
    <t>Las Matas/ San Juan</t>
  </si>
  <si>
    <t>Seguimiento a parcela de Mango</t>
  </si>
  <si>
    <t>Pedernales</t>
  </si>
  <si>
    <t>Salomón Sosa</t>
  </si>
  <si>
    <t>Seguimiento a parcela de Aguacate</t>
  </si>
  <si>
    <t>Paraiso/ Barahona</t>
  </si>
  <si>
    <t>Juan Valdez</t>
  </si>
  <si>
    <t>Seguimiento parcela de Yuca</t>
  </si>
  <si>
    <t>23 y 24 de julio</t>
  </si>
  <si>
    <t>Azua</t>
  </si>
  <si>
    <t>1 y 2 de agosto</t>
  </si>
  <si>
    <t>Tranferencia de tecnologías en Mango</t>
  </si>
  <si>
    <t>6 y 7 de agosto</t>
  </si>
  <si>
    <t>20 y 21 de agosto</t>
  </si>
  <si>
    <t>Seguimiento a parcela de leche y carne</t>
  </si>
  <si>
    <t>27 y 28 de agosto</t>
  </si>
  <si>
    <t>Bahoruro</t>
  </si>
  <si>
    <t>Transferencia de tecnología en pasto</t>
  </si>
  <si>
    <t>3 y 4 de septiembre</t>
  </si>
  <si>
    <t>10 y 11 de septiembre</t>
  </si>
  <si>
    <t>19  de  septiembre</t>
  </si>
  <si>
    <t>24 y 25 de septiembre</t>
  </si>
  <si>
    <t>Miguel Angel Rodriguez</t>
  </si>
  <si>
    <t>Julio/Sep</t>
  </si>
  <si>
    <t>Tamayo y Galvan/Neyba, Barahona</t>
  </si>
  <si>
    <t>Victor Landa</t>
  </si>
  <si>
    <t>Higuey</t>
  </si>
  <si>
    <t>Juan Cedano</t>
  </si>
  <si>
    <t>San Juan</t>
  </si>
  <si>
    <t>Benjamin Toral</t>
  </si>
  <si>
    <r>
      <t xml:space="preserve">Transferencia Tecnológica en el cultivo de </t>
    </r>
    <r>
      <rPr>
        <b/>
        <sz val="11"/>
        <rFont val="Cambria"/>
        <family val="1"/>
      </rPr>
      <t>CAFÉ</t>
    </r>
  </si>
  <si>
    <t>Polo/Hondo Valle</t>
  </si>
  <si>
    <t>Instalación dos parcelas de Café</t>
  </si>
  <si>
    <t>Salon Sosa</t>
  </si>
  <si>
    <r>
      <t xml:space="preserve">Transferencia Tecnológica en el cultivo de </t>
    </r>
    <r>
      <rPr>
        <b/>
        <sz val="11"/>
        <rFont val="Cambria"/>
        <family val="1"/>
      </rPr>
      <t>AGUACATE</t>
    </r>
  </si>
  <si>
    <t>Hondo Valle, Elias Pina</t>
  </si>
  <si>
    <t>Salomon Sosa</t>
  </si>
  <si>
    <t>Instalación dos parcelas de aguacate</t>
  </si>
  <si>
    <t>10-11/07/2024</t>
  </si>
  <si>
    <r>
      <t>10/7/2024</t>
    </r>
    <r>
      <rPr>
        <sz val="11"/>
        <color theme="0"/>
        <rFont val="Cambria"/>
        <family val="1"/>
      </rPr>
      <t>.</t>
    </r>
  </si>
  <si>
    <r>
      <t xml:space="preserve">Visita al cultivo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>, donde se odservara el desarrollo del follaje y tuberizacion de las 4 variedades. Coordinacion de abono foliar</t>
    </r>
  </si>
  <si>
    <t>Batey baigua, san rafael del yuma</t>
  </si>
  <si>
    <t>Las lagunas de nisibon, La altagracia</t>
  </si>
  <si>
    <r>
      <t xml:space="preserve">2da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con productores y tecnicos, donde se evauara el desarrollo de la variedad, problemas fitosanitarios, recomendaciones sobre panicula, la 3ra fertilizacion y evaluar la etapa de inicio panicula</t>
    </r>
  </si>
  <si>
    <r>
      <t>13/08/2024</t>
    </r>
    <r>
      <rPr>
        <sz val="11"/>
        <color theme="0"/>
        <rFont val="Cambria"/>
        <family val="1"/>
      </rPr>
      <t>.</t>
    </r>
  </si>
  <si>
    <t>3ra gira tecnica en el cultivo de Arroz con productores y tecnicos, para evaluar la floracion, chequear los problemas de barrenadores, hiede vivos, y helminthosporium orizae.</t>
  </si>
  <si>
    <r>
      <t>11/09/2024</t>
    </r>
    <r>
      <rPr>
        <sz val="11"/>
        <color theme="0"/>
        <rFont val="Cambria"/>
        <family val="1"/>
      </rPr>
      <t>.</t>
    </r>
  </si>
  <si>
    <r>
      <t xml:space="preserve">1era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variedad robusta con productores y tecnicos, donde se evaluara el desarrollo de la variedad, enfermedades, y se dejaran las recomendaciones para fertilizacion y control de plagas</t>
    </r>
  </si>
  <si>
    <r>
      <t xml:space="preserve">Visita en el cultivo de </t>
    </r>
    <r>
      <rPr>
        <b/>
        <sz val="11"/>
        <rFont val="Cambria"/>
        <family val="1"/>
      </rPr>
      <t>BATATA</t>
    </r>
  </si>
  <si>
    <t>DPTO</t>
  </si>
  <si>
    <t>Agric. Competitiva</t>
  </si>
  <si>
    <t>Ciencias Modernas</t>
  </si>
  <si>
    <t>Podresza Rural</t>
  </si>
  <si>
    <t>Medio Amb. Y Rec. Nat.</t>
  </si>
  <si>
    <t>COMBUST.</t>
  </si>
  <si>
    <t>PROYECTOS</t>
  </si>
  <si>
    <t>SEGUIMIENTO</t>
  </si>
  <si>
    <t>BENEFICIARIOS</t>
  </si>
  <si>
    <t>HORAS/ACTV.</t>
  </si>
  <si>
    <t>COSTO LOG.</t>
  </si>
  <si>
    <t xml:space="preserve"> COSTOFACIL.</t>
  </si>
  <si>
    <t>Octubre</t>
  </si>
  <si>
    <t>Noviembre</t>
  </si>
  <si>
    <t>Diciembre</t>
  </si>
  <si>
    <t>2 y 3 de octubre</t>
  </si>
  <si>
    <t>4 de octubre</t>
  </si>
  <si>
    <t>21 de octubre</t>
  </si>
  <si>
    <t>22 y 23 de octubre</t>
  </si>
  <si>
    <t>7 y 8 de nov</t>
  </si>
  <si>
    <t>6 de nov</t>
  </si>
  <si>
    <t>Seguimiento a parcela de Yuca</t>
  </si>
  <si>
    <t>13 y 14 de nov</t>
  </si>
  <si>
    <t>Dajabón</t>
  </si>
  <si>
    <t>15 de nov</t>
  </si>
  <si>
    <t>22 y 23 de nov</t>
  </si>
  <si>
    <t>3 y 6 de dic</t>
  </si>
  <si>
    <t>7 y 8 de dic</t>
  </si>
  <si>
    <t>10 y 11 de dic</t>
  </si>
  <si>
    <t>17 y 18 de dic</t>
  </si>
  <si>
    <t>Octubre/ Diciembre</t>
  </si>
  <si>
    <t>TRIMESTRE: OCTUBRE - DICIEMBRE 2024</t>
  </si>
  <si>
    <t>MES: DICIEMBRE 2024</t>
  </si>
  <si>
    <t>MES: NOVIEMBRE 2024</t>
  </si>
  <si>
    <t>MES:  OCTUBRE 2024</t>
  </si>
  <si>
    <r>
      <t xml:space="preserve">Visita para la instalacion parcela demostrativa  de </t>
    </r>
    <r>
      <rPr>
        <b/>
        <sz val="11"/>
        <rFont val="Cambria"/>
        <family val="1"/>
      </rPr>
      <t>Arroz</t>
    </r>
  </si>
  <si>
    <t>Las Lagunas de Nisibón, provincia La Altagracia</t>
  </si>
  <si>
    <t>Elpio Avilès/Angel Adames.</t>
  </si>
  <si>
    <r>
      <t xml:space="preserve">Gira tecnica cultivo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 xml:space="preserve"> para la cosecha</t>
    </r>
  </si>
  <si>
    <t>PROGRAMACION OCTUBRE 2024</t>
  </si>
  <si>
    <t>PROGRAMACION  INDICADORES OCTUBRE 2024</t>
  </si>
  <si>
    <t>PROGRAMACION NOVIEMBRE 2024</t>
  </si>
  <si>
    <t>PROGRAMACION  INDICADORES NOVIEMBRE 2024</t>
  </si>
  <si>
    <t>PROGRAMACION DICIEMBRE 2024</t>
  </si>
  <si>
    <t>PROGRAMACION  INDICADORES DICIEMBRE 2024</t>
  </si>
  <si>
    <t>PROGRAMACION OCTUBRE - DICIEMBRE 2024</t>
  </si>
  <si>
    <t>PROGRAMACION  INDICADORES OCTUBRE - DICIEMBRE 2024</t>
  </si>
  <si>
    <t>META OCTUBRE</t>
  </si>
  <si>
    <t>META  NOVIEMBRE</t>
  </si>
  <si>
    <t>META DICIEMBRE</t>
  </si>
  <si>
    <t>META OCT-DIC</t>
  </si>
  <si>
    <t>La Vega</t>
  </si>
  <si>
    <t>Aji picante</t>
  </si>
  <si>
    <t>Ana Mateo, Juan Cedano y Luis Matos</t>
  </si>
  <si>
    <t>Habichuela</t>
  </si>
  <si>
    <t>Ana Mateo y Juan Cedano</t>
  </si>
  <si>
    <t>Dos viajes de seguimiento parcela demostrativa de aji picante</t>
  </si>
  <si>
    <t>Un viajes de seguimiento parcela demostrativa de aji picante</t>
  </si>
  <si>
    <t>.</t>
  </si>
  <si>
    <t>Viaje de Cordinacion actividades para montaje cuatro parcelas demostrativas habichuela</t>
  </si>
  <si>
    <t xml:space="preserve">Viaje de siembre a parcela demostrativa de habichuela </t>
  </si>
  <si>
    <t xml:space="preserve">Viaje a parcela demostrativa de habichuela </t>
  </si>
  <si>
    <t>Viaje de seguimiento a parcela demostrativa de aji picante</t>
  </si>
  <si>
    <t>Viaje de seguimiento parcela demostrativa de habichuela</t>
  </si>
  <si>
    <t>Paraiso, Barahona</t>
  </si>
  <si>
    <t>Olga Peralta</t>
  </si>
  <si>
    <t>Alejandro maria bules</t>
  </si>
  <si>
    <r>
      <t xml:space="preserve">Transferencia de tecnologias, elaboracionde </t>
    </r>
    <r>
      <rPr>
        <b/>
        <sz val="11"/>
        <rFont val="Cambria"/>
        <family val="1"/>
      </rPr>
      <t>chocolatina.</t>
    </r>
  </si>
  <si>
    <r>
      <t xml:space="preserve">Transferencia Tecnológica en el cultivo de </t>
    </r>
    <r>
      <rPr>
        <b/>
        <sz val="11"/>
        <rFont val="Cambria"/>
        <family val="1"/>
      </rPr>
      <t>invernadero</t>
    </r>
  </si>
  <si>
    <r>
      <t xml:space="preserve">Transferencia de tecnologias en el cultivo de </t>
    </r>
    <r>
      <rPr>
        <b/>
        <sz val="11"/>
        <rFont val="Cambria"/>
        <family val="1"/>
      </rPr>
      <t>cacao</t>
    </r>
  </si>
  <si>
    <r>
      <t xml:space="preserve">Visita a parcela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variedad variedad robusta </t>
    </r>
  </si>
  <si>
    <t>Transferencia de tecnologia en aji picante</t>
  </si>
  <si>
    <t>Transferencia de tecnologia (Gira tecnica) parcela habichuela</t>
  </si>
  <si>
    <t>Preparado por:</t>
  </si>
  <si>
    <t>Aprobado por:</t>
  </si>
  <si>
    <t>Ing. Carlos Ml. Sanquintin Beras</t>
  </si>
  <si>
    <t>Dra. Ana Maria Barcelo Larocca</t>
  </si>
  <si>
    <t>Enc. Div.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</si>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</sst>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8"/>
      <name val="Calibri"/>
      <family val="2"/>
      <scheme val="minor"/>
    </font>
    <font>
      <sz val="11"/>
      <color theme="0"/>
      <name val="Cambria"/>
      <family val="1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5" fillId="0" borderId="1" xfId="0" quotePrefix="1" applyNumberFormat="1" applyFont="1" applyBorder="1" applyAlignment="1">
      <alignment horizontal="center" vertical="center"/>
    </xf>
    <xf numFmtId="4" fontId="0" fillId="0" borderId="0" xfId="0" applyNumberFormat="1"/>
    <xf numFmtId="0" fontId="5" fillId="2" borderId="1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/>
    </xf>
    <xf numFmtId="3" fontId="15" fillId="9" borderId="12" xfId="0" applyNumberFormat="1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7" fillId="11" borderId="20" xfId="0" applyFont="1" applyFill="1" applyBorder="1" applyAlignment="1">
      <alignment wrapText="1"/>
    </xf>
    <xf numFmtId="0" fontId="9" fillId="11" borderId="21" xfId="0" applyFont="1" applyFill="1" applyBorder="1" applyAlignment="1">
      <alignment horizontal="left" wrapText="1"/>
    </xf>
    <xf numFmtId="0" fontId="9" fillId="11" borderId="21" xfId="0" applyFont="1" applyFill="1" applyBorder="1" applyAlignment="1">
      <alignment wrapText="1"/>
    </xf>
    <xf numFmtId="4" fontId="9" fillId="11" borderId="22" xfId="0" applyNumberFormat="1" applyFont="1" applyFill="1" applyBorder="1" applyAlignment="1">
      <alignment horizontal="left" wrapText="1"/>
    </xf>
    <xf numFmtId="4" fontId="7" fillId="11" borderId="1" xfId="0" applyNumberFormat="1" applyFont="1" applyFill="1" applyBorder="1" applyAlignment="1">
      <alignment horizontal="left" wrapText="1"/>
    </xf>
    <xf numFmtId="0" fontId="7" fillId="11" borderId="23" xfId="0" applyFont="1" applyFill="1" applyBorder="1" applyAlignment="1">
      <alignment wrapText="1"/>
    </xf>
    <xf numFmtId="43" fontId="5" fillId="0" borderId="24" xfId="0" applyNumberFormat="1" applyFont="1" applyBorder="1" applyAlignment="1">
      <alignment horizontal="right" wrapText="1"/>
    </xf>
    <xf numFmtId="4" fontId="5" fillId="0" borderId="25" xfId="0" applyNumberFormat="1" applyFont="1" applyBorder="1" applyAlignment="1">
      <alignment horizontal="right" wrapText="1"/>
    </xf>
    <xf numFmtId="4" fontId="7" fillId="0" borderId="26" xfId="0" applyNumberFormat="1" applyFont="1" applyBorder="1" applyAlignment="1">
      <alignment horizontal="right" wrapText="1"/>
    </xf>
    <xf numFmtId="0" fontId="7" fillId="11" borderId="27" xfId="0" applyFont="1" applyFill="1" applyBorder="1" applyAlignment="1">
      <alignment horizontal="center" wrapText="1"/>
    </xf>
    <xf numFmtId="4" fontId="5" fillId="2" borderId="28" xfId="0" applyNumberFormat="1" applyFont="1" applyFill="1" applyBorder="1" applyAlignment="1">
      <alignment horizontal="right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Border="1" applyAlignment="1">
      <alignment horizontal="right" wrapText="1"/>
    </xf>
    <xf numFmtId="0" fontId="7" fillId="11" borderId="31" xfId="0" applyFont="1" applyFill="1" applyBorder="1" applyAlignment="1">
      <alignment wrapText="1"/>
    </xf>
    <xf numFmtId="4" fontId="5" fillId="2" borderId="19" xfId="0" applyNumberFormat="1" applyFont="1" applyFill="1" applyBorder="1" applyAlignment="1">
      <alignment horizontal="right" vertical="center" wrapText="1"/>
    </xf>
    <xf numFmtId="4" fontId="5" fillId="2" borderId="32" xfId="0" applyNumberFormat="1" applyFont="1" applyFill="1" applyBorder="1" applyAlignment="1">
      <alignment horizontal="right" vertical="center" wrapText="1"/>
    </xf>
    <xf numFmtId="4" fontId="7" fillId="12" borderId="30" xfId="0" applyNumberFormat="1" applyFont="1" applyFill="1" applyBorder="1" applyAlignment="1">
      <alignment horizontal="right" wrapText="1"/>
    </xf>
    <xf numFmtId="0" fontId="7" fillId="11" borderId="33" xfId="0" applyFont="1" applyFill="1" applyBorder="1" applyAlignment="1">
      <alignment wrapText="1"/>
    </xf>
    <xf numFmtId="4" fontId="7" fillId="11" borderId="34" xfId="0" applyNumberFormat="1" applyFont="1" applyFill="1" applyBorder="1" applyAlignment="1">
      <alignment horizontal="right" vertical="center" wrapText="1"/>
    </xf>
    <xf numFmtId="4" fontId="7" fillId="11" borderId="35" xfId="0" applyNumberFormat="1" applyFont="1" applyFill="1" applyBorder="1" applyAlignment="1">
      <alignment horizontal="right" vertical="center" wrapText="1"/>
    </xf>
    <xf numFmtId="4" fontId="7" fillId="11" borderId="36" xfId="0" applyNumberFormat="1" applyFont="1" applyFill="1" applyBorder="1" applyAlignment="1">
      <alignment horizontal="right" wrapText="1"/>
    </xf>
    <xf numFmtId="0" fontId="7" fillId="11" borderId="23" xfId="0" applyFont="1" applyFill="1" applyBorder="1"/>
    <xf numFmtId="0" fontId="5" fillId="0" borderId="24" xfId="0" applyFont="1" applyBorder="1" applyAlignment="1">
      <alignment horizontal="right" wrapText="1"/>
    </xf>
    <xf numFmtId="165" fontId="5" fillId="0" borderId="24" xfId="0" applyNumberFormat="1" applyFont="1" applyBorder="1" applyAlignment="1">
      <alignment horizontal="right" wrapText="1"/>
    </xf>
    <xf numFmtId="3" fontId="5" fillId="0" borderId="25" xfId="0" applyNumberFormat="1" applyFont="1" applyBorder="1" applyAlignment="1">
      <alignment horizontal="right" wrapText="1"/>
    </xf>
    <xf numFmtId="3" fontId="7" fillId="0" borderId="26" xfId="0" applyNumberFormat="1" applyFont="1" applyBorder="1" applyAlignment="1">
      <alignment horizontal="right" wrapText="1"/>
    </xf>
    <xf numFmtId="0" fontId="7" fillId="11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right" vertical="center" wrapText="1"/>
    </xf>
    <xf numFmtId="165" fontId="5" fillId="2" borderId="28" xfId="0" applyNumberFormat="1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43" fontId="5" fillId="2" borderId="28" xfId="1" applyFont="1" applyFill="1" applyBorder="1" applyAlignment="1">
      <alignment horizontal="right" vertical="center" wrapText="1"/>
    </xf>
    <xf numFmtId="43" fontId="5" fillId="2" borderId="19" xfId="1" applyFont="1" applyFill="1" applyBorder="1" applyAlignment="1">
      <alignment horizontal="right" vertical="center" wrapText="1"/>
    </xf>
    <xf numFmtId="3" fontId="7" fillId="11" borderId="34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4" fontId="5" fillId="2" borderId="38" xfId="0" applyNumberFormat="1" applyFont="1" applyFill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44" fontId="5" fillId="0" borderId="0" xfId="2" applyFont="1"/>
    <xf numFmtId="43" fontId="5" fillId="0" borderId="24" xfId="1" applyFont="1" applyBorder="1" applyAlignment="1">
      <alignment horizontal="right" wrapText="1"/>
    </xf>
    <xf numFmtId="0" fontId="5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</cellXfs>
  <cellStyles count="5">
    <cellStyle name="Millares" xfId="1" builtinId="3"/>
    <cellStyle name="Millares 2" xfId="4" xr:uid="{A586059A-A2FB-43DC-99EA-AA0607CE78BE}"/>
    <cellStyle name="Millares 3" xfId="3" xr:uid="{5A7EC251-323C-4513-A0D1-6E8511447F33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B8A44EAF-E0D6-4337-9206-1D7B231B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314761E-D18E-493E-A602-90EFFFCE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A5027CC3-1A54-42C8-930B-25AEB025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5"/>
  <sheetViews>
    <sheetView topLeftCell="A96" zoomScale="80" zoomScaleNormal="80" zoomScaleSheetLayoutView="80" workbookViewId="0">
      <selection activeCell="S43" sqref="S43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19.85546875" customWidth="1"/>
    <col min="11" max="12" width="15.5703125" customWidth="1"/>
    <col min="13" max="13" width="15" customWidth="1"/>
    <col min="14" max="14" width="17.7109375" customWidth="1"/>
    <col min="15" max="15" width="15.85546875" customWidth="1"/>
  </cols>
  <sheetData>
    <row r="1" spans="1:15" ht="18" x14ac:dyDescent="0.2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ht="15.75" x14ac:dyDescent="0.25">
      <c r="A4" s="188" t="s">
        <v>50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84" t="s">
        <v>46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85" t="s">
        <v>47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35"/>
    </row>
    <row r="9" spans="1:15" ht="18" customHeight="1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89" t="s">
        <v>163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86" t="s">
        <v>44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4"/>
    </row>
    <row r="14" spans="1:15" ht="15.75" customHeight="1" x14ac:dyDescent="0.25">
      <c r="A14" s="187" t="s">
        <v>45</v>
      </c>
      <c r="B14" s="187"/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70" t="s">
        <v>42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</row>
    <row r="18" spans="1:15" x14ac:dyDescent="0.25">
      <c r="A18" s="170" t="s">
        <v>41</v>
      </c>
      <c r="B18" s="170"/>
      <c r="C18" s="170"/>
      <c r="D18" s="170"/>
      <c r="E18" s="170"/>
      <c r="F18" s="170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70" t="s">
        <v>51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70" t="s">
        <v>43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70" t="s">
        <v>4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72" t="s">
        <v>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</row>
    <row r="33" spans="1:16" ht="27" customHeight="1" thickBot="1" x14ac:dyDescent="0.3">
      <c r="A33" s="173" t="s">
        <v>7</v>
      </c>
      <c r="B33" s="175" t="s">
        <v>8</v>
      </c>
      <c r="C33" s="176"/>
      <c r="D33" s="179" t="s">
        <v>9</v>
      </c>
      <c r="E33" s="179" t="s">
        <v>10</v>
      </c>
      <c r="F33" s="179" t="s">
        <v>11</v>
      </c>
      <c r="G33" s="179" t="s">
        <v>37</v>
      </c>
      <c r="H33" s="175" t="s">
        <v>33</v>
      </c>
      <c r="I33" s="176"/>
      <c r="J33" s="179" t="s">
        <v>64</v>
      </c>
      <c r="K33" s="72"/>
      <c r="L33" s="72"/>
      <c r="M33" s="179" t="s">
        <v>12</v>
      </c>
      <c r="N33" s="179" t="s">
        <v>36</v>
      </c>
      <c r="O33" s="191" t="s">
        <v>13</v>
      </c>
    </row>
    <row r="34" spans="1:16" ht="0.75" customHeight="1" thickBot="1" x14ac:dyDescent="0.3">
      <c r="A34" s="174"/>
      <c r="B34" s="177"/>
      <c r="C34" s="178"/>
      <c r="D34" s="180"/>
      <c r="E34" s="180"/>
      <c r="F34" s="180"/>
      <c r="G34" s="197"/>
      <c r="H34" s="74" t="s">
        <v>14</v>
      </c>
      <c r="I34" s="75"/>
      <c r="J34" s="181"/>
      <c r="K34" s="76"/>
      <c r="L34" s="76"/>
      <c r="M34" s="181"/>
      <c r="N34" s="180"/>
      <c r="O34" s="192"/>
    </row>
    <row r="35" spans="1:16" ht="26.25" customHeight="1" thickBot="1" x14ac:dyDescent="0.3">
      <c r="A35" s="174"/>
      <c r="B35" s="72" t="s">
        <v>15</v>
      </c>
      <c r="C35" s="71" t="s">
        <v>16</v>
      </c>
      <c r="D35" s="180"/>
      <c r="E35" s="180"/>
      <c r="F35" s="180"/>
      <c r="G35" s="198"/>
      <c r="H35" s="77" t="s">
        <v>34</v>
      </c>
      <c r="I35" s="73" t="s">
        <v>35</v>
      </c>
      <c r="J35" s="181"/>
      <c r="K35" s="73" t="s">
        <v>65</v>
      </c>
      <c r="L35" s="73" t="s">
        <v>66</v>
      </c>
      <c r="M35" s="181"/>
      <c r="N35" s="190"/>
      <c r="O35" s="193"/>
    </row>
    <row r="36" spans="1:16" ht="57.75" hidden="1" thickBot="1" x14ac:dyDescent="0.3">
      <c r="A36" s="18">
        <v>0</v>
      </c>
      <c r="B36" s="56" t="s">
        <v>102</v>
      </c>
      <c r="C36" s="56" t="s">
        <v>57</v>
      </c>
      <c r="D36" s="56" t="s">
        <v>32</v>
      </c>
      <c r="E36" s="63" t="s">
        <v>103</v>
      </c>
      <c r="F36" s="56" t="s">
        <v>104</v>
      </c>
      <c r="G36" s="58"/>
      <c r="H36" s="58"/>
      <c r="I36" s="58"/>
      <c r="J36" s="62">
        <v>54168</v>
      </c>
      <c r="K36" s="62"/>
      <c r="L36" s="62"/>
      <c r="M36" s="62"/>
      <c r="N36" s="62"/>
      <c r="O36" s="62">
        <f>SUM(M36:N36)</f>
        <v>0</v>
      </c>
    </row>
    <row r="37" spans="1:16" ht="57.75" thickBot="1" x14ac:dyDescent="0.3">
      <c r="A37" s="18">
        <v>1</v>
      </c>
      <c r="B37" s="56" t="s">
        <v>102</v>
      </c>
      <c r="C37" s="56" t="s">
        <v>59</v>
      </c>
      <c r="D37" s="56" t="s">
        <v>32</v>
      </c>
      <c r="E37" s="63" t="s">
        <v>141</v>
      </c>
      <c r="F37" s="56" t="s">
        <v>104</v>
      </c>
      <c r="G37" s="58">
        <v>8</v>
      </c>
      <c r="H37" s="58">
        <v>8</v>
      </c>
      <c r="I37" s="58">
        <v>2</v>
      </c>
      <c r="J37" s="68" t="s">
        <v>62</v>
      </c>
      <c r="K37" s="68">
        <v>5500</v>
      </c>
      <c r="L37" s="68">
        <v>12500</v>
      </c>
      <c r="M37" s="62">
        <v>43768</v>
      </c>
      <c r="N37" s="62">
        <v>10400</v>
      </c>
      <c r="O37" s="62">
        <f>SUM(M37:N37)</f>
        <v>54168</v>
      </c>
      <c r="P37" s="95"/>
    </row>
    <row r="38" spans="1:16" ht="43.5" hidden="1" thickBot="1" x14ac:dyDescent="0.3">
      <c r="A38" s="18">
        <v>0</v>
      </c>
      <c r="B38" s="56" t="s">
        <v>105</v>
      </c>
      <c r="C38" s="56" t="s">
        <v>56</v>
      </c>
      <c r="D38" s="56" t="s">
        <v>32</v>
      </c>
      <c r="E38" s="63" t="s">
        <v>103</v>
      </c>
      <c r="F38" s="56" t="s">
        <v>106</v>
      </c>
      <c r="G38" s="58"/>
      <c r="H38" s="58"/>
      <c r="I38" s="58"/>
      <c r="J38" s="62"/>
      <c r="K38" s="62"/>
      <c r="L38" s="62"/>
      <c r="M38" s="62"/>
      <c r="N38" s="62"/>
      <c r="O38" s="62">
        <f t="shared" ref="O38:O44" si="0">SUM(M38:N38)</f>
        <v>0</v>
      </c>
    </row>
    <row r="39" spans="1:16" ht="43.5" thickBot="1" x14ac:dyDescent="0.3">
      <c r="A39" s="18">
        <v>1</v>
      </c>
      <c r="B39" s="56" t="s">
        <v>105</v>
      </c>
      <c r="C39" s="56" t="s">
        <v>60</v>
      </c>
      <c r="D39" s="56" t="s">
        <v>32</v>
      </c>
      <c r="E39" s="63" t="s">
        <v>141</v>
      </c>
      <c r="F39" s="56" t="s">
        <v>106</v>
      </c>
      <c r="G39" s="58">
        <v>8</v>
      </c>
      <c r="H39" s="58">
        <v>8</v>
      </c>
      <c r="I39" s="58">
        <v>2</v>
      </c>
      <c r="J39" s="68"/>
      <c r="K39" s="68">
        <v>5500</v>
      </c>
      <c r="L39" s="68">
        <v>12500</v>
      </c>
      <c r="M39" s="62">
        <v>108800</v>
      </c>
      <c r="N39" s="62">
        <v>11200</v>
      </c>
      <c r="O39" s="62">
        <f t="shared" si="0"/>
        <v>120000</v>
      </c>
    </row>
    <row r="40" spans="1:16" ht="43.5" hidden="1" thickBot="1" x14ac:dyDescent="0.3">
      <c r="A40" s="18">
        <v>0</v>
      </c>
      <c r="B40" s="56" t="s">
        <v>107</v>
      </c>
      <c r="C40" s="56" t="s">
        <v>58</v>
      </c>
      <c r="D40" s="56" t="s">
        <v>32</v>
      </c>
      <c r="E40" s="63" t="s">
        <v>103</v>
      </c>
      <c r="F40" s="56" t="s">
        <v>108</v>
      </c>
      <c r="G40" s="58"/>
      <c r="H40" s="58"/>
      <c r="I40" s="58"/>
      <c r="J40" s="62"/>
      <c r="K40" s="62"/>
      <c r="L40" s="62"/>
      <c r="M40" s="62"/>
      <c r="N40" s="62"/>
      <c r="O40" s="62">
        <f t="shared" si="0"/>
        <v>0</v>
      </c>
    </row>
    <row r="41" spans="1:16" ht="43.5" thickBot="1" x14ac:dyDescent="0.3">
      <c r="A41" s="18">
        <v>1</v>
      </c>
      <c r="B41" s="56" t="s">
        <v>107</v>
      </c>
      <c r="C41" s="56" t="s">
        <v>61</v>
      </c>
      <c r="D41" s="56" t="s">
        <v>32</v>
      </c>
      <c r="E41" s="63" t="s">
        <v>141</v>
      </c>
      <c r="F41" s="56" t="s">
        <v>108</v>
      </c>
      <c r="G41" s="58">
        <v>8</v>
      </c>
      <c r="H41" s="58">
        <v>10</v>
      </c>
      <c r="I41" s="58">
        <v>2</v>
      </c>
      <c r="J41" s="62"/>
      <c r="K41" s="62">
        <v>5500</v>
      </c>
      <c r="L41" s="62">
        <v>12500</v>
      </c>
      <c r="M41" s="62">
        <v>58133</v>
      </c>
      <c r="N41" s="62">
        <v>10400</v>
      </c>
      <c r="O41" s="62">
        <f>SUM(M41:N41)</f>
        <v>68533</v>
      </c>
      <c r="P41" s="95"/>
    </row>
    <row r="42" spans="1:16" ht="43.5" hidden="1" thickBot="1" x14ac:dyDescent="0.3">
      <c r="A42" s="18">
        <v>0</v>
      </c>
      <c r="B42" s="56" t="s">
        <v>109</v>
      </c>
      <c r="C42" s="56" t="s">
        <v>110</v>
      </c>
      <c r="D42" s="56" t="s">
        <v>32</v>
      </c>
      <c r="E42" s="63" t="s">
        <v>103</v>
      </c>
      <c r="F42" s="56" t="s">
        <v>111</v>
      </c>
      <c r="G42" s="58"/>
      <c r="H42" s="58"/>
      <c r="I42" s="58"/>
      <c r="J42" s="62"/>
      <c r="K42" s="62"/>
      <c r="L42" s="62"/>
      <c r="M42" s="62"/>
      <c r="N42" s="62"/>
      <c r="O42" s="62">
        <f t="shared" si="0"/>
        <v>0</v>
      </c>
    </row>
    <row r="43" spans="1:16" ht="44.25" customHeight="1" thickBot="1" x14ac:dyDescent="0.3">
      <c r="A43" s="18">
        <v>1</v>
      </c>
      <c r="B43" s="56" t="s">
        <v>109</v>
      </c>
      <c r="C43" s="56" t="s">
        <v>112</v>
      </c>
      <c r="D43" s="56" t="s">
        <v>32</v>
      </c>
      <c r="E43" s="63" t="s">
        <v>141</v>
      </c>
      <c r="F43" s="56" t="s">
        <v>111</v>
      </c>
      <c r="G43" s="58">
        <v>16</v>
      </c>
      <c r="H43" s="58">
        <v>6</v>
      </c>
      <c r="I43" s="58">
        <v>2</v>
      </c>
      <c r="J43" s="62"/>
      <c r="K43" s="62">
        <v>5500</v>
      </c>
      <c r="L43" s="62">
        <v>12500</v>
      </c>
      <c r="M43" s="62">
        <v>24266</v>
      </c>
      <c r="N43" s="62">
        <v>22400</v>
      </c>
      <c r="O43" s="62">
        <f t="shared" si="0"/>
        <v>46666</v>
      </c>
    </row>
    <row r="44" spans="1:16" ht="43.5" hidden="1" thickBot="1" x14ac:dyDescent="0.3">
      <c r="A44" s="18">
        <v>0</v>
      </c>
      <c r="B44" s="56" t="s">
        <v>113</v>
      </c>
      <c r="C44" s="56" t="s">
        <v>114</v>
      </c>
      <c r="D44" s="56" t="s">
        <v>32</v>
      </c>
      <c r="E44" s="63" t="s">
        <v>103</v>
      </c>
      <c r="F44" s="56" t="s">
        <v>115</v>
      </c>
      <c r="G44" s="58"/>
      <c r="H44" s="58"/>
      <c r="I44" s="58"/>
      <c r="J44" s="62"/>
      <c r="K44" s="62"/>
      <c r="L44" s="62"/>
      <c r="M44" s="62"/>
      <c r="N44" s="62"/>
      <c r="O44" s="62">
        <f t="shared" si="0"/>
        <v>0</v>
      </c>
    </row>
    <row r="45" spans="1:16" ht="40.5" customHeight="1" thickBot="1" x14ac:dyDescent="0.3">
      <c r="A45" s="18">
        <v>1</v>
      </c>
      <c r="B45" s="56" t="s">
        <v>116</v>
      </c>
      <c r="C45" s="56" t="s">
        <v>117</v>
      </c>
      <c r="D45" s="56" t="s">
        <v>32</v>
      </c>
      <c r="E45" s="63" t="s">
        <v>141</v>
      </c>
      <c r="F45" s="56" t="s">
        <v>115</v>
      </c>
      <c r="G45" s="58">
        <v>16</v>
      </c>
      <c r="H45" s="58">
        <v>6</v>
      </c>
      <c r="I45" s="58">
        <v>2</v>
      </c>
      <c r="J45" s="68"/>
      <c r="K45" s="68">
        <v>5500</v>
      </c>
      <c r="L45" s="68">
        <v>12500</v>
      </c>
      <c r="M45" s="62">
        <v>94278</v>
      </c>
      <c r="N45" s="62">
        <v>22400</v>
      </c>
      <c r="O45" s="62">
        <f>SUM(M45:N45)</f>
        <v>116678</v>
      </c>
      <c r="P45" s="95"/>
    </row>
    <row r="46" spans="1:16" ht="15.75" customHeight="1" thickBot="1" x14ac:dyDescent="0.3">
      <c r="A46" s="19">
        <f>SUM(A36:A45)</f>
        <v>5</v>
      </c>
      <c r="B46" s="194" t="s">
        <v>17</v>
      </c>
      <c r="C46" s="194"/>
      <c r="D46" s="194"/>
      <c r="E46" s="194"/>
      <c r="F46" s="194"/>
      <c r="G46" s="7">
        <f t="shared" ref="G46:I46" si="1">SUM(G36:G45)</f>
        <v>56</v>
      </c>
      <c r="H46" s="7">
        <f t="shared" si="1"/>
        <v>38</v>
      </c>
      <c r="I46" s="7">
        <f t="shared" si="1"/>
        <v>10</v>
      </c>
      <c r="J46" s="61">
        <f t="shared" ref="J46:O46" si="2">SUM(J36:J45)</f>
        <v>54168</v>
      </c>
      <c r="K46" s="61">
        <f t="shared" si="2"/>
        <v>27500</v>
      </c>
      <c r="L46" s="61">
        <f t="shared" si="2"/>
        <v>62500</v>
      </c>
      <c r="M46" s="22">
        <f>SUM(M36:M45)</f>
        <v>329245</v>
      </c>
      <c r="N46" s="22">
        <f t="shared" si="2"/>
        <v>76800</v>
      </c>
      <c r="O46" s="22">
        <f t="shared" si="2"/>
        <v>406045</v>
      </c>
      <c r="P46" s="69" t="s">
        <v>20</v>
      </c>
    </row>
    <row r="47" spans="1:16" ht="15.75" customHeight="1" thickBot="1" x14ac:dyDescent="0.3">
      <c r="A47" s="195" t="s">
        <v>18</v>
      </c>
      <c r="B47" s="196"/>
      <c r="C47" s="196"/>
      <c r="D47" s="196"/>
      <c r="E47" s="196"/>
      <c r="F47" s="196"/>
      <c r="G47" s="196"/>
      <c r="H47" s="64"/>
      <c r="I47" s="64"/>
      <c r="J47" s="65"/>
      <c r="K47" s="65"/>
      <c r="L47" s="65"/>
      <c r="M47" s="22">
        <v>0</v>
      </c>
      <c r="N47" s="22">
        <f>N46*-0.1</f>
        <v>-7680</v>
      </c>
      <c r="O47" s="22">
        <f>N47</f>
        <v>-7680</v>
      </c>
    </row>
    <row r="48" spans="1:16" ht="15.75" customHeight="1" thickBot="1" x14ac:dyDescent="0.3">
      <c r="A48" s="194" t="s">
        <v>19</v>
      </c>
      <c r="B48" s="194"/>
      <c r="C48" s="194"/>
      <c r="D48" s="194"/>
      <c r="E48" s="194"/>
      <c r="F48" s="194"/>
      <c r="G48" s="194"/>
      <c r="H48" s="66"/>
      <c r="I48" s="66"/>
      <c r="J48" s="67"/>
      <c r="K48" s="67"/>
      <c r="L48" s="67"/>
      <c r="M48" s="22">
        <f>SUM(M46:M47)</f>
        <v>329245</v>
      </c>
      <c r="N48" s="22">
        <f>SUM(N46:N47)</f>
        <v>69120</v>
      </c>
      <c r="O48" s="22">
        <f>O47+O46</f>
        <v>398365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66" t="s">
        <v>22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44"/>
      <c r="O51" s="44"/>
    </row>
    <row r="52" spans="1:15" ht="24.75" customHeight="1" thickBot="1" x14ac:dyDescent="0.3">
      <c r="A52" s="173" t="s">
        <v>7</v>
      </c>
      <c r="B52" s="175" t="s">
        <v>8</v>
      </c>
      <c r="C52" s="176"/>
      <c r="D52" s="179" t="s">
        <v>9</v>
      </c>
      <c r="E52" s="179" t="s">
        <v>10</v>
      </c>
      <c r="F52" s="179" t="s">
        <v>11</v>
      </c>
      <c r="G52" s="179" t="s">
        <v>37</v>
      </c>
      <c r="H52" s="173" t="s">
        <v>33</v>
      </c>
      <c r="I52" s="173"/>
      <c r="J52" s="179" t="s">
        <v>64</v>
      </c>
      <c r="K52" s="72"/>
      <c r="L52" s="72"/>
      <c r="M52" s="179" t="s">
        <v>12</v>
      </c>
      <c r="N52" s="179" t="s">
        <v>36</v>
      </c>
      <c r="O52" s="191" t="s">
        <v>13</v>
      </c>
    </row>
    <row r="53" spans="1:15" ht="3.75" customHeight="1" thickBot="1" x14ac:dyDescent="0.3">
      <c r="A53" s="174"/>
      <c r="B53" s="177"/>
      <c r="C53" s="178"/>
      <c r="D53" s="180"/>
      <c r="E53" s="180"/>
      <c r="F53" s="180"/>
      <c r="G53" s="181"/>
      <c r="H53" s="180" t="s">
        <v>34</v>
      </c>
      <c r="I53" s="180" t="s">
        <v>35</v>
      </c>
      <c r="J53" s="181"/>
      <c r="K53" s="76"/>
      <c r="L53" s="76"/>
      <c r="M53" s="181"/>
      <c r="N53" s="180"/>
      <c r="O53" s="192"/>
    </row>
    <row r="54" spans="1:15" ht="27.75" customHeight="1" thickBot="1" x14ac:dyDescent="0.3">
      <c r="A54" s="174"/>
      <c r="B54" s="72" t="s">
        <v>15</v>
      </c>
      <c r="C54" s="71" t="s">
        <v>16</v>
      </c>
      <c r="D54" s="180"/>
      <c r="E54" s="180"/>
      <c r="F54" s="180"/>
      <c r="G54" s="182"/>
      <c r="H54" s="190"/>
      <c r="I54" s="190"/>
      <c r="J54" s="181"/>
      <c r="K54" s="73" t="s">
        <v>65</v>
      </c>
      <c r="L54" s="73" t="s">
        <v>66</v>
      </c>
      <c r="M54" s="181"/>
      <c r="N54" s="190"/>
      <c r="O54" s="193"/>
    </row>
    <row r="55" spans="1:15" ht="176.25" hidden="1" customHeight="1" thickBot="1" x14ac:dyDescent="0.3">
      <c r="A55" s="18"/>
      <c r="B55" s="56"/>
      <c r="C55" s="56" t="s">
        <v>127</v>
      </c>
      <c r="D55" s="56" t="s">
        <v>23</v>
      </c>
      <c r="E55" s="57" t="s">
        <v>119</v>
      </c>
      <c r="F55" s="56" t="s">
        <v>122</v>
      </c>
      <c r="G55" s="58"/>
      <c r="H55" s="58"/>
      <c r="I55" s="58"/>
      <c r="J55" s="59">
        <v>600000</v>
      </c>
      <c r="K55" s="60"/>
      <c r="L55" s="60"/>
      <c r="M55" s="60">
        <v>0</v>
      </c>
      <c r="N55" s="59"/>
      <c r="O55" s="59">
        <f>+M55+N55</f>
        <v>0</v>
      </c>
    </row>
    <row r="56" spans="1:15" ht="100.5" hidden="1" thickBot="1" x14ac:dyDescent="0.3">
      <c r="A56" s="18"/>
      <c r="B56" s="56" t="s">
        <v>86</v>
      </c>
      <c r="C56" s="56" t="s">
        <v>120</v>
      </c>
      <c r="D56" s="56" t="s">
        <v>23</v>
      </c>
      <c r="E56" s="57" t="s">
        <v>118</v>
      </c>
      <c r="F56" s="56" t="s">
        <v>121</v>
      </c>
      <c r="G56" s="58"/>
      <c r="H56" s="58"/>
      <c r="I56" s="58"/>
      <c r="J56" s="59">
        <v>390000</v>
      </c>
      <c r="K56" s="60"/>
      <c r="L56" s="60"/>
      <c r="M56" s="60">
        <v>0</v>
      </c>
      <c r="N56" s="59"/>
      <c r="O56" s="59">
        <f t="shared" ref="O56" si="3">+M56+N56</f>
        <v>0</v>
      </c>
    </row>
    <row r="57" spans="1:15" ht="133.5" customHeight="1" thickBot="1" x14ac:dyDescent="0.3">
      <c r="A57" s="18">
        <v>1</v>
      </c>
      <c r="B57" s="56" t="s">
        <v>86</v>
      </c>
      <c r="C57" s="56" t="s">
        <v>167</v>
      </c>
      <c r="D57" s="56" t="s">
        <v>23</v>
      </c>
      <c r="E57" s="57" t="s">
        <v>141</v>
      </c>
      <c r="F57" s="56" t="s">
        <v>121</v>
      </c>
      <c r="G57" s="58">
        <v>32</v>
      </c>
      <c r="H57" s="58">
        <v>19</v>
      </c>
      <c r="I57" s="58">
        <v>11</v>
      </c>
      <c r="J57" s="59">
        <v>0</v>
      </c>
      <c r="K57" s="60">
        <v>4100</v>
      </c>
      <c r="L57" s="60">
        <v>9304.09</v>
      </c>
      <c r="M57" s="60">
        <v>40000</v>
      </c>
      <c r="N57" s="59">
        <v>22400</v>
      </c>
      <c r="O57" s="59">
        <f>+M57+N57</f>
        <v>62400</v>
      </c>
    </row>
    <row r="58" spans="1:15" ht="15.75" thickBot="1" x14ac:dyDescent="0.3">
      <c r="A58" s="19">
        <f>SUM(A55:A57)</f>
        <v>1</v>
      </c>
      <c r="B58" s="163" t="s">
        <v>17</v>
      </c>
      <c r="C58" s="164"/>
      <c r="D58" s="164"/>
      <c r="E58" s="164"/>
      <c r="F58" s="165"/>
      <c r="G58" s="7">
        <f t="shared" ref="G58:N58" si="4">SUM(G55:G57)</f>
        <v>32</v>
      </c>
      <c r="H58" s="7">
        <f t="shared" si="4"/>
        <v>19</v>
      </c>
      <c r="I58" s="7">
        <f t="shared" si="4"/>
        <v>11</v>
      </c>
      <c r="J58" s="61">
        <f t="shared" si="4"/>
        <v>990000</v>
      </c>
      <c r="K58" s="61">
        <f t="shared" si="4"/>
        <v>4100</v>
      </c>
      <c r="L58" s="61">
        <f t="shared" si="4"/>
        <v>9304.09</v>
      </c>
      <c r="M58" s="15">
        <f t="shared" si="4"/>
        <v>40000</v>
      </c>
      <c r="N58" s="15">
        <f t="shared" si="4"/>
        <v>22400</v>
      </c>
      <c r="O58" s="15">
        <f>SUM(O55:O57)</f>
        <v>62400</v>
      </c>
    </row>
    <row r="59" spans="1:15" ht="15.75" thickBot="1" x14ac:dyDescent="0.3">
      <c r="A59" s="167" t="s">
        <v>18</v>
      </c>
      <c r="B59" s="168"/>
      <c r="C59" s="168"/>
      <c r="D59" s="168"/>
      <c r="E59" s="168"/>
      <c r="F59" s="168"/>
      <c r="G59" s="168"/>
      <c r="H59" s="8"/>
      <c r="I59" s="9"/>
      <c r="J59" s="10"/>
      <c r="K59" s="10"/>
      <c r="L59" s="10"/>
      <c r="M59" s="15">
        <v>0</v>
      </c>
      <c r="N59" s="15">
        <f>N58*-0.1</f>
        <v>-2240</v>
      </c>
      <c r="O59" s="15">
        <f>N59</f>
        <v>-2240</v>
      </c>
    </row>
    <row r="60" spans="1:15" ht="19.5" customHeight="1" thickBot="1" x14ac:dyDescent="0.3">
      <c r="A60" s="163" t="s">
        <v>21</v>
      </c>
      <c r="B60" s="164"/>
      <c r="C60" s="164"/>
      <c r="D60" s="164"/>
      <c r="E60" s="164"/>
      <c r="F60" s="164"/>
      <c r="G60" s="164"/>
      <c r="H60" s="13"/>
      <c r="I60" s="13"/>
      <c r="J60" s="14"/>
      <c r="K60" s="14"/>
      <c r="L60" s="14"/>
      <c r="M60" s="15">
        <f>SUM(M58:M59)</f>
        <v>40000</v>
      </c>
      <c r="N60" s="15">
        <f>SUM(N58:N59)</f>
        <v>20160</v>
      </c>
      <c r="O60" s="15">
        <f>O59+O58</f>
        <v>60160</v>
      </c>
    </row>
    <row r="61" spans="1:15" x14ac:dyDescent="0.25">
      <c r="A61" s="45"/>
      <c r="B61" s="45"/>
      <c r="C61" s="45"/>
      <c r="D61" s="45"/>
      <c r="E61" s="45"/>
      <c r="F61" s="45"/>
      <c r="G61" s="45"/>
      <c r="H61" s="46"/>
      <c r="I61" s="46"/>
      <c r="J61" s="47"/>
      <c r="K61" s="47"/>
      <c r="L61" s="47"/>
      <c r="M61" s="48"/>
      <c r="N61" s="49"/>
      <c r="O61" s="49"/>
    </row>
    <row r="62" spans="1:15" x14ac:dyDescent="0.25">
      <c r="A62" s="40"/>
      <c r="B62" s="40"/>
      <c r="C62" s="40"/>
      <c r="D62" s="40"/>
      <c r="E62" s="40"/>
      <c r="F62" s="40"/>
      <c r="G62" s="40"/>
      <c r="H62" s="41"/>
      <c r="I62" s="41"/>
      <c r="J62" s="50"/>
      <c r="K62" s="50"/>
      <c r="L62" s="50"/>
      <c r="M62" s="51"/>
      <c r="N62" s="43"/>
      <c r="O62" s="43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ht="16.5" customHeight="1" thickBot="1" x14ac:dyDescent="0.3">
      <c r="A64" s="166" t="s">
        <v>40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52"/>
      <c r="O64" s="52"/>
    </row>
    <row r="65" spans="1:16" ht="29.25" customHeight="1" thickBot="1" x14ac:dyDescent="0.3">
      <c r="A65" s="205" t="s">
        <v>7</v>
      </c>
      <c r="B65" s="207" t="s">
        <v>8</v>
      </c>
      <c r="C65" s="208"/>
      <c r="D65" s="199" t="s">
        <v>9</v>
      </c>
      <c r="E65" s="199" t="s">
        <v>10</v>
      </c>
      <c r="F65" s="199" t="s">
        <v>11</v>
      </c>
      <c r="G65" s="199" t="s">
        <v>52</v>
      </c>
      <c r="H65" s="207" t="s">
        <v>33</v>
      </c>
      <c r="I65" s="208"/>
      <c r="J65" s="179" t="s">
        <v>64</v>
      </c>
      <c r="K65" s="79"/>
      <c r="L65" s="79"/>
      <c r="M65" s="199" t="s">
        <v>12</v>
      </c>
      <c r="N65" s="199" t="s">
        <v>36</v>
      </c>
      <c r="O65" s="202" t="s">
        <v>53</v>
      </c>
    </row>
    <row r="66" spans="1:16" ht="13.5" customHeight="1" thickBot="1" x14ac:dyDescent="0.3">
      <c r="A66" s="206"/>
      <c r="B66" s="209"/>
      <c r="C66" s="210"/>
      <c r="D66" s="200"/>
      <c r="E66" s="200"/>
      <c r="F66" s="200"/>
      <c r="G66" s="211"/>
      <c r="H66" s="199" t="s">
        <v>34</v>
      </c>
      <c r="I66" s="199" t="s">
        <v>35</v>
      </c>
      <c r="J66" s="181"/>
      <c r="K66" s="81"/>
      <c r="L66" s="81"/>
      <c r="M66" s="213"/>
      <c r="N66" s="200"/>
      <c r="O66" s="203"/>
    </row>
    <row r="67" spans="1:16" ht="26.25" customHeight="1" thickBot="1" x14ac:dyDescent="0.3">
      <c r="A67" s="206"/>
      <c r="B67" s="79" t="s">
        <v>15</v>
      </c>
      <c r="C67" s="78" t="s">
        <v>16</v>
      </c>
      <c r="D67" s="200"/>
      <c r="E67" s="200"/>
      <c r="F67" s="200"/>
      <c r="G67" s="212"/>
      <c r="H67" s="201"/>
      <c r="I67" s="201"/>
      <c r="J67" s="181"/>
      <c r="K67" s="80" t="s">
        <v>65</v>
      </c>
      <c r="L67" s="80" t="s">
        <v>66</v>
      </c>
      <c r="M67" s="213"/>
      <c r="N67" s="201"/>
      <c r="O67" s="204"/>
    </row>
    <row r="68" spans="1:16" ht="54" hidden="1" customHeight="1" thickBot="1" x14ac:dyDescent="0.3">
      <c r="A68" s="18">
        <v>0</v>
      </c>
      <c r="B68" s="56" t="s">
        <v>71</v>
      </c>
      <c r="C68" s="56" t="s">
        <v>72</v>
      </c>
      <c r="D68" s="56" t="s">
        <v>39</v>
      </c>
      <c r="E68" s="56" t="s">
        <v>73</v>
      </c>
      <c r="F68" s="56" t="s">
        <v>74</v>
      </c>
      <c r="G68" s="92">
        <v>16</v>
      </c>
      <c r="H68" s="92"/>
      <c r="I68" s="92"/>
      <c r="J68" s="62"/>
      <c r="K68" s="93"/>
      <c r="L68" s="93"/>
      <c r="M68" s="93"/>
      <c r="N68" s="62"/>
      <c r="O68" s="62">
        <f t="shared" ref="O68:O77" si="5">SUM(M68:N68)</f>
        <v>0</v>
      </c>
      <c r="P68" s="69" t="s">
        <v>20</v>
      </c>
    </row>
    <row r="69" spans="1:16" ht="54" hidden="1" customHeight="1" thickBot="1" x14ac:dyDescent="0.3">
      <c r="A69" s="18">
        <v>0</v>
      </c>
      <c r="B69" s="56" t="s">
        <v>75</v>
      </c>
      <c r="C69" s="56" t="s">
        <v>76</v>
      </c>
      <c r="D69" s="56" t="s">
        <v>39</v>
      </c>
      <c r="E69" s="56" t="s">
        <v>77</v>
      </c>
      <c r="F69" s="56" t="s">
        <v>78</v>
      </c>
      <c r="G69" s="58">
        <v>16</v>
      </c>
      <c r="H69" s="58"/>
      <c r="I69" s="58"/>
      <c r="J69" s="62"/>
      <c r="K69" s="93"/>
      <c r="L69" s="93"/>
      <c r="M69" s="93"/>
      <c r="N69" s="62"/>
      <c r="O69" s="62">
        <f t="shared" si="5"/>
        <v>0</v>
      </c>
      <c r="P69" s="69"/>
    </row>
    <row r="70" spans="1:16" ht="54" customHeight="1" thickBot="1" x14ac:dyDescent="0.3">
      <c r="A70" s="18">
        <v>1</v>
      </c>
      <c r="B70" s="56" t="s">
        <v>71</v>
      </c>
      <c r="C70" s="38" t="s">
        <v>79</v>
      </c>
      <c r="D70" s="38" t="s">
        <v>39</v>
      </c>
      <c r="E70" s="38" t="s">
        <v>146</v>
      </c>
      <c r="F70" s="38" t="s">
        <v>80</v>
      </c>
      <c r="G70" s="20">
        <v>16</v>
      </c>
      <c r="H70" s="20"/>
      <c r="I70" s="20"/>
      <c r="J70" s="5">
        <v>500000</v>
      </c>
      <c r="K70" s="21">
        <v>5600</v>
      </c>
      <c r="L70" s="21">
        <f>8500+6900</f>
        <v>15400</v>
      </c>
      <c r="M70" s="21"/>
      <c r="N70" s="5">
        <v>11400</v>
      </c>
      <c r="O70" s="62">
        <f t="shared" si="5"/>
        <v>11400</v>
      </c>
      <c r="P70" s="69"/>
    </row>
    <row r="71" spans="1:16" ht="54" customHeight="1" thickBot="1" x14ac:dyDescent="0.3">
      <c r="A71" s="18">
        <v>1</v>
      </c>
      <c r="B71" s="56" t="s">
        <v>75</v>
      </c>
      <c r="C71" s="38" t="s">
        <v>81</v>
      </c>
      <c r="D71" s="38" t="s">
        <v>39</v>
      </c>
      <c r="E71" s="38" t="s">
        <v>145</v>
      </c>
      <c r="F71" s="38" t="s">
        <v>82</v>
      </c>
      <c r="G71" s="20">
        <v>16</v>
      </c>
      <c r="H71" s="20"/>
      <c r="I71" s="20"/>
      <c r="J71" s="5">
        <v>500000</v>
      </c>
      <c r="K71" s="21">
        <v>5600</v>
      </c>
      <c r="L71" s="21">
        <f t="shared" ref="L71" si="6">8500+6900</f>
        <v>15400</v>
      </c>
      <c r="M71" s="21"/>
      <c r="N71" s="5">
        <v>11400</v>
      </c>
      <c r="O71" s="62">
        <f t="shared" si="5"/>
        <v>11400</v>
      </c>
      <c r="P71" s="69"/>
    </row>
    <row r="72" spans="1:16" ht="60.75" customHeight="1" thickBot="1" x14ac:dyDescent="0.3">
      <c r="A72" s="18">
        <v>1</v>
      </c>
      <c r="B72" s="56" t="s">
        <v>83</v>
      </c>
      <c r="C72" s="38" t="s">
        <v>84</v>
      </c>
      <c r="D72" s="38" t="s">
        <v>39</v>
      </c>
      <c r="E72" s="38" t="s">
        <v>144</v>
      </c>
      <c r="F72" s="38" t="s">
        <v>85</v>
      </c>
      <c r="G72" s="20">
        <v>16</v>
      </c>
      <c r="H72" s="20"/>
      <c r="I72" s="20"/>
      <c r="J72" s="5">
        <v>500000</v>
      </c>
      <c r="K72" s="21">
        <v>5600</v>
      </c>
      <c r="L72" s="21">
        <f t="shared" ref="L72" si="7">8500+6900</f>
        <v>15400</v>
      </c>
      <c r="M72" s="21"/>
      <c r="N72" s="5"/>
      <c r="O72" s="62">
        <f t="shared" si="5"/>
        <v>0</v>
      </c>
    </row>
    <row r="73" spans="1:16" ht="53.25" hidden="1" customHeight="1" thickBot="1" x14ac:dyDescent="0.3">
      <c r="A73" s="18">
        <v>0</v>
      </c>
      <c r="B73" s="56" t="s">
        <v>86</v>
      </c>
      <c r="C73" s="56" t="s">
        <v>87</v>
      </c>
      <c r="D73" s="56" t="s">
        <v>39</v>
      </c>
      <c r="E73" s="56" t="s">
        <v>88</v>
      </c>
      <c r="F73" s="56" t="s">
        <v>89</v>
      </c>
      <c r="G73" s="58">
        <v>16</v>
      </c>
      <c r="H73" s="58"/>
      <c r="I73" s="58"/>
      <c r="J73" s="62"/>
      <c r="K73" s="93"/>
      <c r="L73" s="93"/>
      <c r="M73" s="93"/>
      <c r="N73" s="62"/>
      <c r="O73" s="62">
        <f t="shared" si="5"/>
        <v>0</v>
      </c>
    </row>
    <row r="74" spans="1:16" ht="53.25" hidden="1" customHeight="1" thickBot="1" x14ac:dyDescent="0.3">
      <c r="A74" s="18">
        <v>0</v>
      </c>
      <c r="B74" s="56" t="s">
        <v>75</v>
      </c>
      <c r="C74" s="56" t="s">
        <v>91</v>
      </c>
      <c r="D74" s="56" t="s">
        <v>39</v>
      </c>
      <c r="E74" s="56"/>
      <c r="F74" s="56" t="s">
        <v>78</v>
      </c>
      <c r="G74" s="58">
        <v>0</v>
      </c>
      <c r="H74" s="58"/>
      <c r="I74" s="58"/>
      <c r="J74" s="62"/>
      <c r="K74" s="93"/>
      <c r="L74" s="93"/>
      <c r="M74" s="93"/>
      <c r="N74" s="62"/>
      <c r="O74" s="62">
        <f t="shared" si="5"/>
        <v>0</v>
      </c>
    </row>
    <row r="75" spans="1:16" ht="53.25" hidden="1" customHeight="1" thickBot="1" x14ac:dyDescent="0.3">
      <c r="A75" s="18">
        <v>0</v>
      </c>
      <c r="B75" s="56" t="s">
        <v>75</v>
      </c>
      <c r="C75" s="56" t="s">
        <v>91</v>
      </c>
      <c r="D75" s="56" t="s">
        <v>39</v>
      </c>
      <c r="E75" s="56"/>
      <c r="F75" s="56" t="s">
        <v>82</v>
      </c>
      <c r="G75" s="58">
        <v>0</v>
      </c>
      <c r="H75" s="58"/>
      <c r="I75" s="58"/>
      <c r="J75" s="62"/>
      <c r="K75" s="93"/>
      <c r="L75" s="93"/>
      <c r="M75" s="93"/>
      <c r="N75" s="62"/>
      <c r="O75" s="62">
        <f t="shared" si="5"/>
        <v>0</v>
      </c>
    </row>
    <row r="76" spans="1:16" ht="53.25" hidden="1" customHeight="1" thickBot="1" x14ac:dyDescent="0.3">
      <c r="A76" s="18">
        <v>0</v>
      </c>
      <c r="B76" s="56" t="s">
        <v>71</v>
      </c>
      <c r="C76" s="38" t="s">
        <v>94</v>
      </c>
      <c r="D76" s="38" t="s">
        <v>39</v>
      </c>
      <c r="E76" s="38"/>
      <c r="F76" s="38" t="s">
        <v>96</v>
      </c>
      <c r="G76" s="20">
        <v>0</v>
      </c>
      <c r="H76" s="20"/>
      <c r="I76" s="20"/>
      <c r="J76" s="5"/>
      <c r="K76" s="21"/>
      <c r="L76" s="21"/>
      <c r="M76" s="21"/>
      <c r="N76" s="5"/>
      <c r="O76" s="62">
        <f t="shared" si="5"/>
        <v>0</v>
      </c>
    </row>
    <row r="77" spans="1:16" ht="53.25" customHeight="1" thickBot="1" x14ac:dyDescent="0.3">
      <c r="A77" s="18">
        <v>1</v>
      </c>
      <c r="B77" s="56" t="s">
        <v>86</v>
      </c>
      <c r="C77" s="38" t="s">
        <v>87</v>
      </c>
      <c r="D77" s="38" t="s">
        <v>39</v>
      </c>
      <c r="E77" s="38" t="s">
        <v>147</v>
      </c>
      <c r="F77" s="38" t="s">
        <v>89</v>
      </c>
      <c r="G77" s="20">
        <v>16</v>
      </c>
      <c r="H77" s="20"/>
      <c r="I77" s="20"/>
      <c r="J77" s="5">
        <v>500000</v>
      </c>
      <c r="K77" s="21">
        <v>5600</v>
      </c>
      <c r="L77" s="21">
        <f t="shared" ref="L77" si="8">8500+6900</f>
        <v>15400</v>
      </c>
      <c r="M77" s="21"/>
      <c r="N77" s="5">
        <v>11403</v>
      </c>
      <c r="O77" s="62">
        <f t="shared" si="5"/>
        <v>11403</v>
      </c>
    </row>
    <row r="78" spans="1:16" ht="53.25" hidden="1" customHeight="1" thickBot="1" x14ac:dyDescent="0.3">
      <c r="A78" s="18">
        <v>0</v>
      </c>
      <c r="B78" s="56" t="s">
        <v>71</v>
      </c>
      <c r="C78" s="38" t="s">
        <v>97</v>
      </c>
      <c r="D78" s="38" t="s">
        <v>39</v>
      </c>
      <c r="E78" s="38"/>
      <c r="F78" s="38" t="s">
        <v>74</v>
      </c>
      <c r="G78" s="70">
        <v>0</v>
      </c>
      <c r="H78" s="70"/>
      <c r="I78" s="70"/>
      <c r="J78" s="5"/>
      <c r="K78" s="21"/>
      <c r="L78" s="21"/>
      <c r="M78" s="21"/>
      <c r="N78" s="5"/>
      <c r="O78" s="5">
        <f>SUM(M78:N78)</f>
        <v>0</v>
      </c>
    </row>
    <row r="79" spans="1:16" ht="53.25" hidden="1" customHeight="1" thickBot="1" x14ac:dyDescent="0.3">
      <c r="A79" s="18">
        <v>0</v>
      </c>
      <c r="B79" s="56" t="s">
        <v>71</v>
      </c>
      <c r="C79" s="38" t="s">
        <v>97</v>
      </c>
      <c r="D79" s="38" t="s">
        <v>39</v>
      </c>
      <c r="E79" s="38"/>
      <c r="F79" s="38" t="s">
        <v>80</v>
      </c>
      <c r="G79" s="20">
        <v>0</v>
      </c>
      <c r="H79" s="20"/>
      <c r="I79" s="20"/>
      <c r="J79" s="5"/>
      <c r="K79" s="21"/>
      <c r="L79" s="21"/>
      <c r="M79" s="21"/>
      <c r="N79" s="5"/>
      <c r="O79" s="5">
        <f t="shared" ref="O79" si="9">SUM(M79:N79)</f>
        <v>0</v>
      </c>
    </row>
    <row r="80" spans="1:16" ht="15.75" thickBot="1" x14ac:dyDescent="0.3">
      <c r="A80" s="37">
        <f>SUM(A68:A79)</f>
        <v>4</v>
      </c>
      <c r="B80" s="163" t="s">
        <v>17</v>
      </c>
      <c r="C80" s="164"/>
      <c r="D80" s="164"/>
      <c r="E80" s="164"/>
      <c r="F80" s="165"/>
      <c r="G80" s="37">
        <f>SUM(G68:G79)</f>
        <v>112</v>
      </c>
      <c r="H80" s="37">
        <f>SUM(H68:H73)</f>
        <v>0</v>
      </c>
      <c r="I80" s="37">
        <f>SUM(I68:I73)</f>
        <v>0</v>
      </c>
      <c r="J80" s="24">
        <f>SUM(J68:J72)</f>
        <v>1500000</v>
      </c>
      <c r="K80" s="11">
        <f>SUM(K68:K77)</f>
        <v>22400</v>
      </c>
      <c r="L80" s="11">
        <f>SUM(L68:L77)</f>
        <v>61600</v>
      </c>
      <c r="M80" s="11">
        <f>SUM(M68:M77)</f>
        <v>0</v>
      </c>
      <c r="N80" s="11">
        <f>SUM(N68:N77)</f>
        <v>34203</v>
      </c>
      <c r="O80" s="11">
        <f>SUM(O68:O77)</f>
        <v>34203</v>
      </c>
      <c r="P80" s="69" t="s">
        <v>20</v>
      </c>
    </row>
    <row r="81" spans="1:15" ht="16.5" customHeight="1" thickBot="1" x14ac:dyDescent="0.3">
      <c r="A81" s="167" t="s">
        <v>18</v>
      </c>
      <c r="B81" s="168"/>
      <c r="C81" s="168"/>
      <c r="D81" s="168"/>
      <c r="E81" s="168"/>
      <c r="F81" s="168"/>
      <c r="G81" s="169"/>
      <c r="H81" s="54"/>
      <c r="I81" s="54"/>
      <c r="J81" s="53"/>
      <c r="K81" s="53"/>
      <c r="L81" s="53"/>
      <c r="M81" s="11">
        <v>0</v>
      </c>
      <c r="N81" s="11">
        <f>-0.1*N80</f>
        <v>-3420.3</v>
      </c>
      <c r="O81" s="12">
        <f>SUM(N81:N81)</f>
        <v>-3420.3</v>
      </c>
    </row>
    <row r="82" spans="1:15" ht="15.75" customHeight="1" thickBot="1" x14ac:dyDescent="0.3">
      <c r="A82" s="163" t="s">
        <v>21</v>
      </c>
      <c r="B82" s="164"/>
      <c r="C82" s="164"/>
      <c r="D82" s="164"/>
      <c r="E82" s="164"/>
      <c r="F82" s="164"/>
      <c r="G82" s="165"/>
      <c r="H82" s="55"/>
      <c r="I82" s="55"/>
      <c r="J82" s="53"/>
      <c r="K82" s="53"/>
      <c r="L82" s="53"/>
      <c r="M82" s="11">
        <f>SUM(M80:M81)</f>
        <v>0</v>
      </c>
      <c r="N82" s="11">
        <f>SUM(N80:N81)</f>
        <v>30782.7</v>
      </c>
      <c r="O82" s="11">
        <f>SUM(O80:O81)</f>
        <v>30782.7</v>
      </c>
    </row>
    <row r="83" spans="1:15" x14ac:dyDescent="0.25">
      <c r="A83" s="40"/>
      <c r="B83" s="40"/>
      <c r="C83" s="40"/>
      <c r="D83" s="40"/>
      <c r="E83" s="40"/>
      <c r="F83" s="40"/>
      <c r="G83" s="40"/>
      <c r="H83" s="41"/>
      <c r="I83" s="41"/>
      <c r="J83" s="42"/>
      <c r="K83" s="42"/>
      <c r="L83" s="42"/>
      <c r="M83" s="42"/>
      <c r="N83" s="42"/>
      <c r="O83" s="43"/>
    </row>
    <row r="84" spans="1:15" x14ac:dyDescent="0.25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</row>
    <row r="85" spans="1:15" ht="63" customHeight="1" thickBot="1" x14ac:dyDescent="0.3">
      <c r="A85" s="166" t="s">
        <v>54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31"/>
      <c r="O85" s="31"/>
    </row>
    <row r="86" spans="1:15" ht="26.25" customHeight="1" thickBot="1" x14ac:dyDescent="0.3">
      <c r="A86" s="205" t="s">
        <v>7</v>
      </c>
      <c r="B86" s="207" t="s">
        <v>8</v>
      </c>
      <c r="C86" s="208"/>
      <c r="D86" s="199" t="s">
        <v>9</v>
      </c>
      <c r="E86" s="199" t="s">
        <v>10</v>
      </c>
      <c r="F86" s="199" t="s">
        <v>11</v>
      </c>
      <c r="G86" s="199" t="s">
        <v>52</v>
      </c>
      <c r="H86" s="207" t="s">
        <v>33</v>
      </c>
      <c r="I86" s="208"/>
      <c r="J86" s="179" t="s">
        <v>64</v>
      </c>
      <c r="K86" s="79"/>
      <c r="L86" s="79"/>
      <c r="M86" s="199" t="s">
        <v>12</v>
      </c>
      <c r="N86" s="199" t="s">
        <v>36</v>
      </c>
      <c r="O86" s="202" t="s">
        <v>53</v>
      </c>
    </row>
    <row r="87" spans="1:15" ht="6" customHeight="1" thickBot="1" x14ac:dyDescent="0.3">
      <c r="A87" s="206"/>
      <c r="B87" s="209"/>
      <c r="C87" s="210"/>
      <c r="D87" s="200"/>
      <c r="E87" s="200"/>
      <c r="F87" s="200"/>
      <c r="G87" s="211"/>
      <c r="H87" s="199" t="s">
        <v>34</v>
      </c>
      <c r="I87" s="199" t="s">
        <v>35</v>
      </c>
      <c r="J87" s="181"/>
      <c r="K87" s="81"/>
      <c r="L87" s="81"/>
      <c r="M87" s="213"/>
      <c r="N87" s="200"/>
      <c r="O87" s="203"/>
    </row>
    <row r="88" spans="1:15" ht="43.5" thickBot="1" x14ac:dyDescent="0.3">
      <c r="A88" s="206"/>
      <c r="B88" s="79" t="s">
        <v>15</v>
      </c>
      <c r="C88" s="78" t="s">
        <v>16</v>
      </c>
      <c r="D88" s="200"/>
      <c r="E88" s="200"/>
      <c r="F88" s="200"/>
      <c r="G88" s="212"/>
      <c r="H88" s="201"/>
      <c r="I88" s="201"/>
      <c r="J88" s="181"/>
      <c r="K88" s="80" t="s">
        <v>65</v>
      </c>
      <c r="L88" s="80" t="s">
        <v>66</v>
      </c>
      <c r="M88" s="213"/>
      <c r="N88" s="201"/>
      <c r="O88" s="204"/>
    </row>
    <row r="89" spans="1:15" ht="57.75" hidden="1" thickBot="1" x14ac:dyDescent="0.3">
      <c r="A89" s="18"/>
      <c r="B89" s="38"/>
      <c r="C89" s="90" t="s">
        <v>48</v>
      </c>
      <c r="D89" s="38" t="s">
        <v>31</v>
      </c>
      <c r="E89" s="138" t="s">
        <v>141</v>
      </c>
      <c r="F89" s="38"/>
      <c r="G89" s="20"/>
      <c r="H89" s="20"/>
      <c r="I89" s="20"/>
      <c r="J89" s="5">
        <v>600000</v>
      </c>
      <c r="K89" s="21"/>
      <c r="L89" s="21"/>
      <c r="M89" s="21"/>
      <c r="N89" s="5"/>
      <c r="O89" s="5">
        <f>SUM(M89:N89)</f>
        <v>0</v>
      </c>
    </row>
    <row r="90" spans="1:15" ht="63.75" thickBot="1" x14ac:dyDescent="0.3">
      <c r="A90" s="18">
        <v>1</v>
      </c>
      <c r="B90" s="136" t="s">
        <v>70</v>
      </c>
      <c r="C90" s="137" t="s">
        <v>185</v>
      </c>
      <c r="D90" s="136" t="s">
        <v>69</v>
      </c>
      <c r="E90" s="138" t="s">
        <v>141</v>
      </c>
      <c r="F90" s="136" t="s">
        <v>180</v>
      </c>
      <c r="G90" s="136">
        <v>8</v>
      </c>
      <c r="H90" s="20"/>
      <c r="I90" s="20"/>
      <c r="J90" s="5"/>
      <c r="K90" s="140">
        <v>3100</v>
      </c>
      <c r="L90" s="140">
        <v>3000</v>
      </c>
      <c r="M90" s="140">
        <v>0</v>
      </c>
      <c r="N90" s="141">
        <v>19200</v>
      </c>
      <c r="O90" s="5">
        <f>SUM(M90:N90)</f>
        <v>19200</v>
      </c>
    </row>
    <row r="91" spans="1:15" ht="63.75" thickBot="1" x14ac:dyDescent="0.3">
      <c r="A91" s="91">
        <v>1</v>
      </c>
      <c r="B91" s="136" t="s">
        <v>70</v>
      </c>
      <c r="C91" s="137" t="s">
        <v>185</v>
      </c>
      <c r="D91" s="136" t="s">
        <v>69</v>
      </c>
      <c r="E91" s="138" t="s">
        <v>141</v>
      </c>
      <c r="F91" s="136" t="s">
        <v>180</v>
      </c>
      <c r="G91" s="136">
        <v>8</v>
      </c>
      <c r="H91" s="136">
        <v>0</v>
      </c>
      <c r="I91" s="136">
        <v>0</v>
      </c>
      <c r="J91" s="139"/>
      <c r="K91" s="140">
        <v>3100</v>
      </c>
      <c r="L91" s="140">
        <v>3000</v>
      </c>
      <c r="M91" s="140">
        <v>0</v>
      </c>
      <c r="N91" s="141">
        <v>19200</v>
      </c>
      <c r="O91" s="5">
        <f>SUM(M91:N91)</f>
        <v>19200</v>
      </c>
    </row>
    <row r="92" spans="1:15" ht="95.25" thickBot="1" x14ac:dyDescent="0.3">
      <c r="A92" s="91">
        <v>1</v>
      </c>
      <c r="B92" s="136" t="s">
        <v>184</v>
      </c>
      <c r="C92" s="137" t="s">
        <v>188</v>
      </c>
      <c r="D92" s="136" t="s">
        <v>69</v>
      </c>
      <c r="E92" s="138" t="s">
        <v>141</v>
      </c>
      <c r="F92" s="136" t="s">
        <v>108</v>
      </c>
      <c r="G92" s="136">
        <v>8</v>
      </c>
      <c r="H92" s="136">
        <v>0</v>
      </c>
      <c r="I92" s="136">
        <v>0</v>
      </c>
      <c r="J92" s="139"/>
      <c r="K92" s="140">
        <v>4850</v>
      </c>
      <c r="L92" s="140">
        <v>8500</v>
      </c>
      <c r="M92" s="140">
        <v>267123</v>
      </c>
      <c r="N92" s="141">
        <v>20000</v>
      </c>
      <c r="O92" s="5">
        <f>SUM(M92:N92)</f>
        <v>287123</v>
      </c>
    </row>
    <row r="93" spans="1:15" ht="95.25" thickBot="1" x14ac:dyDescent="0.3">
      <c r="A93" s="18">
        <v>1</v>
      </c>
      <c r="B93" s="136" t="s">
        <v>184</v>
      </c>
      <c r="C93" s="137" t="s">
        <v>188</v>
      </c>
      <c r="D93" s="136" t="s">
        <v>69</v>
      </c>
      <c r="E93" s="138" t="s">
        <v>141</v>
      </c>
      <c r="F93" s="136" t="s">
        <v>108</v>
      </c>
      <c r="G93" s="136">
        <v>8</v>
      </c>
      <c r="H93" s="136"/>
      <c r="I93" s="136"/>
      <c r="J93" s="139"/>
      <c r="K93" s="140">
        <v>4850</v>
      </c>
      <c r="L93" s="140">
        <v>8500</v>
      </c>
      <c r="M93" s="140"/>
      <c r="N93" s="141">
        <v>20000</v>
      </c>
      <c r="O93" s="5">
        <f>SUM(M93:N93)</f>
        <v>20000</v>
      </c>
    </row>
    <row r="94" spans="1:15" ht="15.75" thickBot="1" x14ac:dyDescent="0.3">
      <c r="A94" s="37">
        <f>SUM(A89:A93)</f>
        <v>4</v>
      </c>
      <c r="B94" s="163" t="s">
        <v>17</v>
      </c>
      <c r="C94" s="164"/>
      <c r="D94" s="164"/>
      <c r="E94" s="164"/>
      <c r="F94" s="165"/>
      <c r="G94" s="37">
        <f t="shared" ref="G94:O94" si="10">SUM(G89:G93)</f>
        <v>32</v>
      </c>
      <c r="H94" s="37">
        <f t="shared" si="10"/>
        <v>0</v>
      </c>
      <c r="I94" s="37">
        <f t="shared" si="10"/>
        <v>0</v>
      </c>
      <c r="J94" s="24">
        <f t="shared" si="10"/>
        <v>600000</v>
      </c>
      <c r="K94" s="24">
        <f t="shared" si="10"/>
        <v>15900</v>
      </c>
      <c r="L94" s="24">
        <f t="shared" si="10"/>
        <v>23000</v>
      </c>
      <c r="M94" s="24">
        <f t="shared" si="10"/>
        <v>267123</v>
      </c>
      <c r="N94" s="24">
        <f t="shared" si="10"/>
        <v>78400</v>
      </c>
      <c r="O94" s="24">
        <f t="shared" si="10"/>
        <v>345523</v>
      </c>
    </row>
    <row r="95" spans="1:15" ht="22.5" customHeight="1" thickBot="1" x14ac:dyDescent="0.3">
      <c r="A95" s="167" t="s">
        <v>18</v>
      </c>
      <c r="B95" s="168"/>
      <c r="C95" s="168"/>
      <c r="D95" s="168"/>
      <c r="E95" s="168"/>
      <c r="F95" s="168"/>
      <c r="G95" s="169"/>
      <c r="H95" s="25"/>
      <c r="I95" s="25"/>
      <c r="J95" s="11"/>
      <c r="K95" s="11"/>
      <c r="L95" s="11"/>
      <c r="M95" s="11">
        <v>0</v>
      </c>
      <c r="N95" s="11">
        <f>-0.1*N94</f>
        <v>-7840</v>
      </c>
      <c r="O95" s="12">
        <f>SUM(N95:N95)</f>
        <v>-7840</v>
      </c>
    </row>
    <row r="96" spans="1:15" ht="20.25" customHeight="1" thickBot="1" x14ac:dyDescent="0.3">
      <c r="A96" s="163" t="s">
        <v>21</v>
      </c>
      <c r="B96" s="164"/>
      <c r="C96" s="164"/>
      <c r="D96" s="164"/>
      <c r="E96" s="164"/>
      <c r="F96" s="164"/>
      <c r="G96" s="165"/>
      <c r="H96" s="26"/>
      <c r="I96" s="26"/>
      <c r="J96" s="11"/>
      <c r="K96" s="11"/>
      <c r="L96" s="11"/>
      <c r="M96" s="11">
        <f>SUM(M94:M95)</f>
        <v>267123</v>
      </c>
      <c r="N96" s="11">
        <f>SUM(N94:N95)</f>
        <v>70560</v>
      </c>
      <c r="O96" s="11">
        <f>SUM(O94:O95)</f>
        <v>337683</v>
      </c>
    </row>
    <row r="97" spans="1:15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/>
      <c r="O97" s="29"/>
    </row>
    <row r="98" spans="1:15" x14ac:dyDescent="0.25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 t="s">
        <v>20</v>
      </c>
      <c r="O98" s="29"/>
    </row>
    <row r="99" spans="1:15" ht="15.75" thickBot="1" x14ac:dyDescent="0.3">
      <c r="A99" s="27"/>
      <c r="B99" s="27"/>
      <c r="C99" s="27"/>
      <c r="D99" s="27"/>
      <c r="E99" s="27"/>
      <c r="F99" s="27"/>
      <c r="G99" s="27"/>
      <c r="H99" s="17"/>
      <c r="I99" s="17"/>
      <c r="J99" s="28"/>
      <c r="K99" s="28"/>
      <c r="L99" s="28"/>
      <c r="M99" s="28"/>
      <c r="N99" s="28"/>
      <c r="O99" s="29"/>
    </row>
    <row r="100" spans="1:15" ht="15.75" customHeight="1" thickBot="1" x14ac:dyDescent="0.3">
      <c r="A100" s="221" t="s">
        <v>24</v>
      </c>
      <c r="B100" s="222"/>
      <c r="C100" s="223"/>
      <c r="D100" s="205" t="s">
        <v>68</v>
      </c>
      <c r="E100" s="205"/>
      <c r="F100" s="205" t="s">
        <v>176</v>
      </c>
      <c r="G100" s="205"/>
      <c r="H100" s="17"/>
      <c r="I100" s="17"/>
      <c r="J100" s="160" t="s">
        <v>168</v>
      </c>
      <c r="K100" s="161"/>
      <c r="L100" s="161"/>
      <c r="M100" s="161"/>
      <c r="N100" s="161"/>
      <c r="O100" s="162"/>
    </row>
    <row r="101" spans="1:15" ht="36.75" customHeight="1" thickBot="1" x14ac:dyDescent="0.3">
      <c r="A101" s="214" t="s">
        <v>49</v>
      </c>
      <c r="B101" s="215"/>
      <c r="C101" s="216"/>
      <c r="D101" s="217">
        <v>8000000</v>
      </c>
      <c r="E101" s="218"/>
      <c r="F101" s="219">
        <f>O96+O82+O60+O48</f>
        <v>826990.7</v>
      </c>
      <c r="G101" s="219"/>
      <c r="H101" s="17"/>
      <c r="I101" s="17"/>
      <c r="J101" s="100" t="s">
        <v>129</v>
      </c>
      <c r="K101" s="101" t="s">
        <v>130</v>
      </c>
      <c r="L101" s="102" t="s">
        <v>131</v>
      </c>
      <c r="M101" s="102" t="s">
        <v>132</v>
      </c>
      <c r="N101" s="103" t="s">
        <v>133</v>
      </c>
      <c r="O101" s="104" t="s">
        <v>21</v>
      </c>
    </row>
    <row r="102" spans="1:15" ht="20.100000000000001" customHeight="1" thickBot="1" x14ac:dyDescent="0.3">
      <c r="A102" s="214" t="s">
        <v>25</v>
      </c>
      <c r="B102" s="215"/>
      <c r="C102" s="216"/>
      <c r="D102" s="220"/>
      <c r="E102" s="220"/>
      <c r="F102" s="219">
        <f>A37+A41+A45+A39+A43</f>
        <v>5</v>
      </c>
      <c r="G102" s="194"/>
      <c r="H102" s="17"/>
      <c r="I102" s="17"/>
      <c r="J102" s="105" t="s">
        <v>66</v>
      </c>
      <c r="K102" s="106">
        <f>L46</f>
        <v>62500</v>
      </c>
      <c r="L102" s="106">
        <f>L94</f>
        <v>23000</v>
      </c>
      <c r="M102" s="106">
        <f>L80</f>
        <v>61600</v>
      </c>
      <c r="N102" s="107">
        <f>L58</f>
        <v>9304.09</v>
      </c>
      <c r="O102" s="108">
        <f>SUM(K102:N102)</f>
        <v>156404.09</v>
      </c>
    </row>
    <row r="103" spans="1:15" ht="20.100000000000001" customHeight="1" thickBot="1" x14ac:dyDescent="0.3">
      <c r="A103" s="214" t="s">
        <v>26</v>
      </c>
      <c r="B103" s="215"/>
      <c r="C103" s="216"/>
      <c r="D103" s="229"/>
      <c r="E103" s="230"/>
      <c r="F103" s="229">
        <f>A46+A58+A80+A94</f>
        <v>14</v>
      </c>
      <c r="G103" s="230"/>
      <c r="H103" s="17"/>
      <c r="I103" s="17"/>
      <c r="J103" s="109" t="s">
        <v>134</v>
      </c>
      <c r="K103" s="110">
        <f>K46</f>
        <v>27500</v>
      </c>
      <c r="L103" s="106">
        <f>K94</f>
        <v>15900</v>
      </c>
      <c r="M103" s="110">
        <f>K80</f>
        <v>22400</v>
      </c>
      <c r="N103" s="111">
        <f>K58</f>
        <v>4100</v>
      </c>
      <c r="O103" s="112">
        <f t="shared" ref="O103:O105" si="11">SUM(K103:N103)</f>
        <v>69900</v>
      </c>
    </row>
    <row r="104" spans="1:15" ht="20.100000000000001" customHeight="1" thickBot="1" x14ac:dyDescent="0.3">
      <c r="A104" s="214" t="s">
        <v>27</v>
      </c>
      <c r="B104" s="215"/>
      <c r="C104" s="216"/>
      <c r="D104" s="224"/>
      <c r="E104" s="224"/>
      <c r="F104" s="220">
        <f>H94+I94+H80+I80+H58+I58+H46+I46</f>
        <v>78</v>
      </c>
      <c r="G104" s="220"/>
      <c r="H104" s="17"/>
      <c r="I104" s="17"/>
      <c r="J104" s="113" t="s">
        <v>135</v>
      </c>
      <c r="K104" s="114">
        <f>O48</f>
        <v>398365</v>
      </c>
      <c r="L104" s="114">
        <f>O96</f>
        <v>337683</v>
      </c>
      <c r="M104" s="114">
        <f>O82</f>
        <v>30782.7</v>
      </c>
      <c r="N104" s="115">
        <f>O60</f>
        <v>60160</v>
      </c>
      <c r="O104" s="116">
        <f>SUM(K104:N104)</f>
        <v>826990.7</v>
      </c>
    </row>
    <row r="105" spans="1:15" ht="20.100000000000001" customHeight="1" thickBot="1" x14ac:dyDescent="0.3">
      <c r="A105" s="214" t="s">
        <v>38</v>
      </c>
      <c r="B105" s="215"/>
      <c r="C105" s="216"/>
      <c r="D105" s="224"/>
      <c r="E105" s="224"/>
      <c r="F105" s="224">
        <f>G94+G80+G58+G46</f>
        <v>232</v>
      </c>
      <c r="G105" s="224"/>
      <c r="H105" s="17"/>
      <c r="I105" s="17"/>
      <c r="J105" s="117" t="s">
        <v>21</v>
      </c>
      <c r="K105" s="118">
        <f>SUM(K102:K104)</f>
        <v>488365</v>
      </c>
      <c r="L105" s="118">
        <f t="shared" ref="L105:N105" si="12">SUM(L102:L104)</f>
        <v>376583</v>
      </c>
      <c r="M105" s="118">
        <f t="shared" si="12"/>
        <v>114782.7</v>
      </c>
      <c r="N105" s="119">
        <f t="shared" si="12"/>
        <v>73564.09</v>
      </c>
      <c r="O105" s="120">
        <f t="shared" si="11"/>
        <v>1053294.79</v>
      </c>
    </row>
    <row r="106" spans="1:15" ht="20.100000000000001" customHeight="1" thickBot="1" x14ac:dyDescent="0.3">
      <c r="A106" s="225" t="s">
        <v>28</v>
      </c>
      <c r="B106" s="226"/>
      <c r="C106" s="227"/>
      <c r="D106" s="228"/>
      <c r="E106" s="228"/>
      <c r="F106" s="228">
        <f>M96+M82+M60+M48</f>
        <v>636368</v>
      </c>
      <c r="G106" s="228"/>
      <c r="H106" s="30" t="s">
        <v>20</v>
      </c>
      <c r="I106" s="17"/>
      <c r="J106" s="157" t="s">
        <v>169</v>
      </c>
      <c r="K106" s="158"/>
      <c r="L106" s="158"/>
      <c r="M106" s="158"/>
      <c r="N106" s="158"/>
      <c r="O106" s="159"/>
    </row>
    <row r="107" spans="1:15" ht="37.5" customHeight="1" thickBot="1" x14ac:dyDescent="0.3">
      <c r="A107" s="225" t="s">
        <v>29</v>
      </c>
      <c r="B107" s="226"/>
      <c r="C107" s="227"/>
      <c r="D107" s="228"/>
      <c r="E107" s="228"/>
      <c r="F107" s="228">
        <f>N94+N80+N58+N46</f>
        <v>211803</v>
      </c>
      <c r="G107" s="228"/>
      <c r="H107" s="17"/>
      <c r="I107" s="17"/>
      <c r="J107" s="100" t="s">
        <v>129</v>
      </c>
      <c r="K107" s="101" t="s">
        <v>130</v>
      </c>
      <c r="L107" s="102" t="s">
        <v>131</v>
      </c>
      <c r="M107" s="102" t="s">
        <v>132</v>
      </c>
      <c r="N107" s="103" t="s">
        <v>133</v>
      </c>
      <c r="O107" s="104" t="s">
        <v>21</v>
      </c>
    </row>
    <row r="108" spans="1:15" ht="36.75" customHeight="1" thickBot="1" x14ac:dyDescent="0.3">
      <c r="A108" s="225" t="s">
        <v>30</v>
      </c>
      <c r="B108" s="226"/>
      <c r="C108" s="227"/>
      <c r="D108" s="228"/>
      <c r="E108" s="228"/>
      <c r="F108" s="228">
        <f>N95+N81+N59+N47</f>
        <v>-21180.3</v>
      </c>
      <c r="G108" s="228"/>
      <c r="H108" s="30" t="s">
        <v>20</v>
      </c>
      <c r="I108" s="17"/>
      <c r="J108" s="121" t="s">
        <v>25</v>
      </c>
      <c r="K108" s="122">
        <f>A37+A41+A45</f>
        <v>3</v>
      </c>
      <c r="L108" s="123">
        <v>0</v>
      </c>
      <c r="M108" s="123">
        <v>0</v>
      </c>
      <c r="N108" s="124">
        <v>0</v>
      </c>
      <c r="O108" s="125">
        <f>SUM(K108:N108)</f>
        <v>3</v>
      </c>
    </row>
    <row r="109" spans="1:15" ht="22.5" customHeight="1" thickBot="1" x14ac:dyDescent="0.3">
      <c r="A109" s="231" t="s">
        <v>63</v>
      </c>
      <c r="B109" s="232"/>
      <c r="C109" s="233"/>
      <c r="D109" s="234">
        <f>+D106+D107+D108</f>
        <v>0</v>
      </c>
      <c r="E109" s="234"/>
      <c r="F109" s="234">
        <f>F106+F107+F108</f>
        <v>826990.7</v>
      </c>
      <c r="G109" s="234"/>
      <c r="H109" s="30" t="s">
        <v>20</v>
      </c>
      <c r="I109" s="30" t="s">
        <v>20</v>
      </c>
      <c r="J109" s="126" t="s">
        <v>136</v>
      </c>
      <c r="K109" s="127">
        <f>A46</f>
        <v>5</v>
      </c>
      <c r="L109" s="123">
        <f>A94</f>
        <v>4</v>
      </c>
      <c r="M109" s="128">
        <f>A80</f>
        <v>4</v>
      </c>
      <c r="N109" s="129">
        <f>A58</f>
        <v>1</v>
      </c>
      <c r="O109" s="125">
        <f>SUM(K109:N109)</f>
        <v>14</v>
      </c>
    </row>
    <row r="110" spans="1:15" ht="29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13" t="s">
        <v>137</v>
      </c>
      <c r="K110" s="127">
        <f>H46+I46</f>
        <v>48</v>
      </c>
      <c r="L110" s="123">
        <f>H94+I94</f>
        <v>0</v>
      </c>
      <c r="M110" s="128">
        <f>H80+I80</f>
        <v>0</v>
      </c>
      <c r="N110" s="129">
        <f>H58+I58</f>
        <v>30</v>
      </c>
      <c r="O110" s="125">
        <f>SUM(K110:N110)</f>
        <v>78</v>
      </c>
    </row>
    <row r="111" spans="1:15" x14ac:dyDescent="0.25">
      <c r="A111" s="1"/>
      <c r="B111" s="1"/>
      <c r="C111" s="1"/>
      <c r="D111" s="1"/>
      <c r="E111" s="1"/>
      <c r="F111" s="32" t="s">
        <v>20</v>
      </c>
      <c r="G111" s="1"/>
      <c r="H111" s="1"/>
      <c r="I111" s="1"/>
      <c r="J111" s="113" t="s">
        <v>138</v>
      </c>
      <c r="K111" s="127">
        <f>G46</f>
        <v>56</v>
      </c>
      <c r="L111" s="123">
        <f>G94</f>
        <v>32</v>
      </c>
      <c r="M111" s="128">
        <f>G80</f>
        <v>112</v>
      </c>
      <c r="N111" s="129">
        <f>G58</f>
        <v>32</v>
      </c>
      <c r="O111" s="125">
        <f t="shared" ref="O111:O113" si="13">SUM(K111:N111)</f>
        <v>232</v>
      </c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13" t="s">
        <v>139</v>
      </c>
      <c r="K112" s="130">
        <f>M46</f>
        <v>329245</v>
      </c>
      <c r="L112" s="123">
        <f>M96</f>
        <v>267123</v>
      </c>
      <c r="M112" s="128">
        <f>M80</f>
        <v>0</v>
      </c>
      <c r="N112" s="111">
        <f>M60</f>
        <v>40000</v>
      </c>
      <c r="O112" s="125">
        <f t="shared" si="13"/>
        <v>636368</v>
      </c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13" t="s">
        <v>140</v>
      </c>
      <c r="K113" s="131">
        <f>N48</f>
        <v>69120</v>
      </c>
      <c r="L113" s="114">
        <f>N96</f>
        <v>70560</v>
      </c>
      <c r="M113" s="114">
        <f>N82</f>
        <v>30782.7</v>
      </c>
      <c r="N113" s="115">
        <f>N60</f>
        <v>20160</v>
      </c>
      <c r="O113" s="125">
        <f t="shared" si="13"/>
        <v>190622.7</v>
      </c>
    </row>
    <row r="114" spans="1:15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17" t="s">
        <v>21</v>
      </c>
      <c r="K114" s="132">
        <f>K112+K113</f>
        <v>398365</v>
      </c>
      <c r="L114" s="118">
        <f>L112+L113</f>
        <v>337683</v>
      </c>
      <c r="M114" s="118">
        <f t="shared" ref="M114:O114" si="14">M112+M113</f>
        <v>30782.7</v>
      </c>
      <c r="N114" s="118">
        <f t="shared" si="14"/>
        <v>60160</v>
      </c>
      <c r="O114" s="118">
        <f t="shared" si="14"/>
        <v>826990.7</v>
      </c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6"/>
      <c r="B175" s="6"/>
      <c r="C175" s="6"/>
      <c r="D175" s="6"/>
      <c r="E175" s="6"/>
      <c r="F175" s="6"/>
      <c r="G175" s="6"/>
      <c r="H175" s="6"/>
      <c r="I175" s="6"/>
    </row>
  </sheetData>
  <mergeCells count="112">
    <mergeCell ref="A109:C109"/>
    <mergeCell ref="D109:E109"/>
    <mergeCell ref="F109:G109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03:C103"/>
    <mergeCell ref="D103:E103"/>
    <mergeCell ref="F103:G103"/>
    <mergeCell ref="A104:C104"/>
    <mergeCell ref="D104:E104"/>
    <mergeCell ref="F104:G104"/>
    <mergeCell ref="A101:C101"/>
    <mergeCell ref="D101:E101"/>
    <mergeCell ref="F101:G101"/>
    <mergeCell ref="A102:C102"/>
    <mergeCell ref="D102:E102"/>
    <mergeCell ref="F102:G102"/>
    <mergeCell ref="A95:G95"/>
    <mergeCell ref="A96:G96"/>
    <mergeCell ref="A100:C100"/>
    <mergeCell ref="D100:E100"/>
    <mergeCell ref="F100:G100"/>
    <mergeCell ref="N86:N88"/>
    <mergeCell ref="O86:O88"/>
    <mergeCell ref="H87:H88"/>
    <mergeCell ref="I87:I88"/>
    <mergeCell ref="A86:A88"/>
    <mergeCell ref="B86:C87"/>
    <mergeCell ref="D86:D88"/>
    <mergeCell ref="E86:E88"/>
    <mergeCell ref="F86:F88"/>
    <mergeCell ref="G86:G88"/>
    <mergeCell ref="H86:I86"/>
    <mergeCell ref="J86:J88"/>
    <mergeCell ref="M86:M88"/>
    <mergeCell ref="N65:N67"/>
    <mergeCell ref="O65:O67"/>
    <mergeCell ref="H66:H67"/>
    <mergeCell ref="I66:I67"/>
    <mergeCell ref="A64:M64"/>
    <mergeCell ref="A65:A67"/>
    <mergeCell ref="B65:C66"/>
    <mergeCell ref="D65:D67"/>
    <mergeCell ref="E65:E67"/>
    <mergeCell ref="F65:F67"/>
    <mergeCell ref="G65:G67"/>
    <mergeCell ref="H65:I65"/>
    <mergeCell ref="J65:J67"/>
    <mergeCell ref="M65:M67"/>
    <mergeCell ref="B58:F58"/>
    <mergeCell ref="N33:N35"/>
    <mergeCell ref="O33:O35"/>
    <mergeCell ref="B46:F46"/>
    <mergeCell ref="A47:G47"/>
    <mergeCell ref="A48:G48"/>
    <mergeCell ref="F33:F35"/>
    <mergeCell ref="G33:G35"/>
    <mergeCell ref="H33:I33"/>
    <mergeCell ref="J33:J35"/>
    <mergeCell ref="M33:M35"/>
    <mergeCell ref="E33:E35"/>
    <mergeCell ref="N52:N54"/>
    <mergeCell ref="O52:O54"/>
    <mergeCell ref="H53:H54"/>
    <mergeCell ref="I53:I54"/>
    <mergeCell ref="B33:C34"/>
    <mergeCell ref="D33:D35"/>
    <mergeCell ref="A1:O1"/>
    <mergeCell ref="A6:O6"/>
    <mergeCell ref="A8:N9"/>
    <mergeCell ref="A13:N13"/>
    <mergeCell ref="A14:C14"/>
    <mergeCell ref="A17:O17"/>
    <mergeCell ref="A18:F18"/>
    <mergeCell ref="A20:O20"/>
    <mergeCell ref="A3:O3"/>
    <mergeCell ref="A4:O4"/>
    <mergeCell ref="A11:O11"/>
    <mergeCell ref="J106:O106"/>
    <mergeCell ref="J100:O100"/>
    <mergeCell ref="B94:F94"/>
    <mergeCell ref="A85:M85"/>
    <mergeCell ref="A82:G82"/>
    <mergeCell ref="A81:G81"/>
    <mergeCell ref="B80:F80"/>
    <mergeCell ref="A23:O23"/>
    <mergeCell ref="A25:O25"/>
    <mergeCell ref="A30:O30"/>
    <mergeCell ref="A32:O32"/>
    <mergeCell ref="A59:G59"/>
    <mergeCell ref="A60:G60"/>
    <mergeCell ref="A51:M51"/>
    <mergeCell ref="A52:A54"/>
    <mergeCell ref="B52:C53"/>
    <mergeCell ref="D52:D54"/>
    <mergeCell ref="E52:E54"/>
    <mergeCell ref="F52:F54"/>
    <mergeCell ref="G52:G54"/>
    <mergeCell ref="H52:I52"/>
    <mergeCell ref="J52:J54"/>
    <mergeCell ref="M52:M54"/>
    <mergeCell ref="A33:A35"/>
  </mergeCells>
  <phoneticPr fontId="16" type="noConversion"/>
  <conditionalFormatting sqref="K102:N10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{D8FD4061-B9DA-4003-9FD9-7A041F2DAB96}</x14:id>
        </ext>
      </extLst>
    </cfRule>
  </conditionalFormatting>
  <conditionalFormatting sqref="K108:N1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{3D419582-AD80-422F-ADD2-6A9993EEDCA8}</x14:id>
        </ext>
      </extLst>
    </cfRule>
  </conditionalFormatting>
  <conditionalFormatting sqref="K114:O1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1" orientation="landscape" r:id="rId1"/>
  <rowBreaks count="2" manualBreakCount="2">
    <brk id="84" max="14" man="1"/>
    <brk id="97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D4061-B9DA-4003-9FD9-7A041F2DAB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K102:N104</xm:sqref>
        </x14:conditionalFormatting>
        <x14:conditionalFormatting xmlns:xm="http://schemas.microsoft.com/office/excel/2006/main">
          <x14:cfRule type="dataBar" id="{3D419582-AD80-422F-ADD2-6A9993EEDCA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K108:N113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4"/>
  <sheetViews>
    <sheetView topLeftCell="A90" zoomScale="80" zoomScaleNormal="80" workbookViewId="0">
      <selection activeCell="C90" sqref="C90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5.7109375" customWidth="1"/>
    <col min="14" max="14" width="17.7109375" customWidth="1"/>
    <col min="15" max="15" width="13.140625" customWidth="1"/>
  </cols>
  <sheetData>
    <row r="1" spans="1:15" ht="18" x14ac:dyDescent="0.2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ht="15.75" x14ac:dyDescent="0.25">
      <c r="A4" s="188" t="s">
        <v>50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84" t="s">
        <v>46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85" t="s">
        <v>47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35"/>
    </row>
    <row r="9" spans="1:15" ht="18" customHeight="1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89" t="s">
        <v>162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86" t="s">
        <v>44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4"/>
    </row>
    <row r="14" spans="1:15" ht="15.75" customHeight="1" x14ac:dyDescent="0.25">
      <c r="A14" s="187" t="s">
        <v>45</v>
      </c>
      <c r="B14" s="187"/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70" t="s">
        <v>42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</row>
    <row r="18" spans="1:15" x14ac:dyDescent="0.25">
      <c r="A18" s="170" t="s">
        <v>41</v>
      </c>
      <c r="B18" s="170"/>
      <c r="C18" s="170"/>
      <c r="D18" s="170"/>
      <c r="E18" s="170"/>
      <c r="F18" s="170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70" t="s">
        <v>51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70" t="s">
        <v>43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70" t="s">
        <v>4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72" t="s">
        <v>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</row>
    <row r="33" spans="1:16" ht="27" customHeight="1" thickBot="1" x14ac:dyDescent="0.3">
      <c r="A33" s="173" t="s">
        <v>7</v>
      </c>
      <c r="B33" s="175" t="s">
        <v>8</v>
      </c>
      <c r="C33" s="176"/>
      <c r="D33" s="179" t="s">
        <v>9</v>
      </c>
      <c r="E33" s="179" t="s">
        <v>10</v>
      </c>
      <c r="F33" s="179" t="s">
        <v>11</v>
      </c>
      <c r="G33" s="179" t="s">
        <v>37</v>
      </c>
      <c r="H33" s="175" t="s">
        <v>33</v>
      </c>
      <c r="I33" s="176"/>
      <c r="J33" s="179" t="s">
        <v>64</v>
      </c>
      <c r="K33" s="72"/>
      <c r="L33" s="72"/>
      <c r="M33" s="179" t="s">
        <v>12</v>
      </c>
      <c r="N33" s="179" t="s">
        <v>36</v>
      </c>
      <c r="O33" s="191" t="s">
        <v>13</v>
      </c>
    </row>
    <row r="34" spans="1:16" ht="0.75" customHeight="1" thickBot="1" x14ac:dyDescent="0.3">
      <c r="A34" s="174"/>
      <c r="B34" s="177"/>
      <c r="C34" s="178"/>
      <c r="D34" s="180"/>
      <c r="E34" s="180"/>
      <c r="F34" s="180"/>
      <c r="G34" s="197"/>
      <c r="H34" s="74" t="s">
        <v>14</v>
      </c>
      <c r="I34" s="75"/>
      <c r="J34" s="181"/>
      <c r="K34" s="76"/>
      <c r="L34" s="76"/>
      <c r="M34" s="181"/>
      <c r="N34" s="180"/>
      <c r="O34" s="192"/>
    </row>
    <row r="35" spans="1:16" ht="26.25" customHeight="1" thickBot="1" x14ac:dyDescent="0.3">
      <c r="A35" s="174"/>
      <c r="B35" s="72" t="s">
        <v>15</v>
      </c>
      <c r="C35" s="71" t="s">
        <v>16</v>
      </c>
      <c r="D35" s="180"/>
      <c r="E35" s="180"/>
      <c r="F35" s="180"/>
      <c r="G35" s="198"/>
      <c r="H35" s="77" t="s">
        <v>34</v>
      </c>
      <c r="I35" s="73" t="s">
        <v>35</v>
      </c>
      <c r="J35" s="181"/>
      <c r="K35" s="73" t="s">
        <v>65</v>
      </c>
      <c r="L35" s="73" t="s">
        <v>66</v>
      </c>
      <c r="M35" s="181"/>
      <c r="N35" s="190"/>
      <c r="O35" s="193"/>
    </row>
    <row r="36" spans="1:16" ht="57.75" hidden="1" thickBot="1" x14ac:dyDescent="0.3">
      <c r="A36" s="18">
        <v>0</v>
      </c>
      <c r="B36" s="56" t="s">
        <v>102</v>
      </c>
      <c r="C36" s="56" t="s">
        <v>57</v>
      </c>
      <c r="D36" s="56" t="s">
        <v>32</v>
      </c>
      <c r="E36" s="63" t="s">
        <v>103</v>
      </c>
      <c r="F36" s="56" t="s">
        <v>104</v>
      </c>
      <c r="G36" s="58"/>
      <c r="H36" s="58"/>
      <c r="I36" s="58"/>
      <c r="J36" s="62"/>
      <c r="K36" s="62"/>
      <c r="L36" s="62"/>
      <c r="M36" s="62"/>
      <c r="N36" s="62"/>
      <c r="O36" s="97">
        <f>SUM(M36:N36)</f>
        <v>0</v>
      </c>
    </row>
    <row r="37" spans="1:16" ht="57.75" thickBot="1" x14ac:dyDescent="0.3">
      <c r="A37" s="18">
        <v>1</v>
      </c>
      <c r="B37" s="56" t="s">
        <v>102</v>
      </c>
      <c r="C37" s="56" t="s">
        <v>59</v>
      </c>
      <c r="D37" s="56" t="s">
        <v>32</v>
      </c>
      <c r="E37" s="63" t="s">
        <v>142</v>
      </c>
      <c r="F37" s="56" t="s">
        <v>104</v>
      </c>
      <c r="G37" s="58">
        <v>8</v>
      </c>
      <c r="H37" s="58">
        <v>8</v>
      </c>
      <c r="I37" s="58">
        <v>2</v>
      </c>
      <c r="J37" s="68" t="s">
        <v>62</v>
      </c>
      <c r="K37" s="68">
        <v>5500</v>
      </c>
      <c r="L37" s="68">
        <v>12500</v>
      </c>
      <c r="M37" s="62">
        <v>43766</v>
      </c>
      <c r="N37" s="62">
        <v>10400</v>
      </c>
      <c r="O37" s="99">
        <f t="shared" ref="O37:O45" si="0">SUM(M37:N37)</f>
        <v>54166</v>
      </c>
      <c r="P37" s="96"/>
    </row>
    <row r="38" spans="1:16" ht="43.5" hidden="1" thickBot="1" x14ac:dyDescent="0.3">
      <c r="A38" s="18">
        <v>0</v>
      </c>
      <c r="B38" s="56" t="s">
        <v>105</v>
      </c>
      <c r="C38" s="56" t="s">
        <v>56</v>
      </c>
      <c r="D38" s="56" t="s">
        <v>32</v>
      </c>
      <c r="E38" s="63" t="s">
        <v>103</v>
      </c>
      <c r="F38" s="56" t="s">
        <v>106</v>
      </c>
      <c r="G38" s="58"/>
      <c r="H38" s="58"/>
      <c r="I38" s="58"/>
      <c r="J38" s="62"/>
      <c r="K38" s="62"/>
      <c r="L38" s="62"/>
      <c r="M38" s="62"/>
      <c r="N38" s="93"/>
      <c r="O38" s="99">
        <f t="shared" si="0"/>
        <v>0</v>
      </c>
    </row>
    <row r="39" spans="1:16" ht="43.5" thickBot="1" x14ac:dyDescent="0.3">
      <c r="A39" s="18">
        <v>1</v>
      </c>
      <c r="B39" s="56" t="s">
        <v>105</v>
      </c>
      <c r="C39" s="56" t="s">
        <v>60</v>
      </c>
      <c r="D39" s="56" t="s">
        <v>32</v>
      </c>
      <c r="E39" s="63" t="s">
        <v>142</v>
      </c>
      <c r="F39" s="56" t="s">
        <v>106</v>
      </c>
      <c r="G39" s="58">
        <v>8</v>
      </c>
      <c r="H39" s="58">
        <v>8</v>
      </c>
      <c r="I39" s="58">
        <v>2</v>
      </c>
      <c r="J39" s="68"/>
      <c r="K39" s="68">
        <v>5500</v>
      </c>
      <c r="L39" s="68">
        <v>12500</v>
      </c>
      <c r="M39" s="62">
        <v>108800</v>
      </c>
      <c r="N39" s="62">
        <v>11200</v>
      </c>
      <c r="O39" s="99">
        <f t="shared" si="0"/>
        <v>120000</v>
      </c>
      <c r="P39" s="96"/>
    </row>
    <row r="40" spans="1:16" ht="43.5" hidden="1" thickBot="1" x14ac:dyDescent="0.3">
      <c r="A40" s="18">
        <v>0</v>
      </c>
      <c r="B40" s="56" t="s">
        <v>107</v>
      </c>
      <c r="C40" s="56" t="s">
        <v>58</v>
      </c>
      <c r="D40" s="56" t="s">
        <v>32</v>
      </c>
      <c r="E40" s="63" t="s">
        <v>103</v>
      </c>
      <c r="F40" s="56" t="s">
        <v>108</v>
      </c>
      <c r="G40" s="58"/>
      <c r="H40" s="58"/>
      <c r="I40" s="58"/>
      <c r="J40" s="62"/>
      <c r="K40" s="62"/>
      <c r="L40" s="62"/>
      <c r="M40" s="62"/>
      <c r="N40" s="93"/>
      <c r="O40" s="99">
        <f t="shared" si="0"/>
        <v>0</v>
      </c>
    </row>
    <row r="41" spans="1:16" ht="43.5" thickBot="1" x14ac:dyDescent="0.3">
      <c r="A41" s="18">
        <v>1</v>
      </c>
      <c r="B41" s="56" t="s">
        <v>107</v>
      </c>
      <c r="C41" s="56" t="s">
        <v>61</v>
      </c>
      <c r="D41" s="56" t="s">
        <v>32</v>
      </c>
      <c r="E41" s="63" t="s">
        <v>142</v>
      </c>
      <c r="F41" s="56" t="s">
        <v>108</v>
      </c>
      <c r="G41" s="58">
        <v>8</v>
      </c>
      <c r="H41" s="58">
        <v>6</v>
      </c>
      <c r="I41" s="58">
        <v>2</v>
      </c>
      <c r="J41" s="62"/>
      <c r="K41" s="62">
        <v>5500</v>
      </c>
      <c r="L41" s="62">
        <v>12500</v>
      </c>
      <c r="M41" s="62">
        <v>58133</v>
      </c>
      <c r="N41" s="62">
        <v>10400</v>
      </c>
      <c r="O41" s="99">
        <f t="shared" si="0"/>
        <v>68533</v>
      </c>
      <c r="P41" s="96"/>
    </row>
    <row r="42" spans="1:16" ht="43.5" hidden="1" thickBot="1" x14ac:dyDescent="0.3">
      <c r="A42" s="18">
        <v>0</v>
      </c>
      <c r="B42" s="56" t="s">
        <v>109</v>
      </c>
      <c r="C42" s="56" t="s">
        <v>110</v>
      </c>
      <c r="D42" s="56" t="s">
        <v>32</v>
      </c>
      <c r="E42" s="63" t="s">
        <v>103</v>
      </c>
      <c r="F42" s="56" t="s">
        <v>111</v>
      </c>
      <c r="G42" s="58"/>
      <c r="H42" s="58"/>
      <c r="I42" s="58"/>
      <c r="J42" s="62"/>
      <c r="K42" s="62"/>
      <c r="L42" s="62"/>
      <c r="M42" s="62"/>
      <c r="N42" s="62"/>
      <c r="O42" s="98">
        <f t="shared" si="0"/>
        <v>0</v>
      </c>
    </row>
    <row r="43" spans="1:16" ht="44.25" hidden="1" customHeight="1" thickBot="1" x14ac:dyDescent="0.3">
      <c r="A43" s="18">
        <v>0</v>
      </c>
      <c r="B43" s="56" t="s">
        <v>109</v>
      </c>
      <c r="C43" s="56" t="s">
        <v>112</v>
      </c>
      <c r="D43" s="56" t="s">
        <v>32</v>
      </c>
      <c r="E43" s="63" t="s">
        <v>103</v>
      </c>
      <c r="F43" s="56" t="s">
        <v>111</v>
      </c>
      <c r="G43" s="58"/>
      <c r="H43" s="58"/>
      <c r="I43" s="58"/>
      <c r="J43" s="62"/>
      <c r="K43" s="62"/>
      <c r="L43" s="62"/>
      <c r="M43" s="62"/>
      <c r="N43" s="62"/>
      <c r="O43" s="62">
        <f t="shared" si="0"/>
        <v>0</v>
      </c>
    </row>
    <row r="44" spans="1:16" ht="43.5" hidden="1" thickBot="1" x14ac:dyDescent="0.3">
      <c r="A44" s="18">
        <v>0</v>
      </c>
      <c r="B44" s="56" t="s">
        <v>113</v>
      </c>
      <c r="C44" s="56" t="s">
        <v>114</v>
      </c>
      <c r="D44" s="56" t="s">
        <v>32</v>
      </c>
      <c r="E44" s="63" t="s">
        <v>103</v>
      </c>
      <c r="F44" s="56" t="s">
        <v>115</v>
      </c>
      <c r="G44" s="58"/>
      <c r="H44" s="58"/>
      <c r="I44" s="58"/>
      <c r="J44" s="62"/>
      <c r="K44" s="62"/>
      <c r="L44" s="62"/>
      <c r="M44" s="62"/>
      <c r="N44" s="62"/>
      <c r="O44" s="62">
        <f t="shared" si="0"/>
        <v>0</v>
      </c>
    </row>
    <row r="45" spans="1:16" ht="40.5" hidden="1" customHeight="1" thickBot="1" x14ac:dyDescent="0.3">
      <c r="A45" s="18">
        <v>0</v>
      </c>
      <c r="B45" s="56" t="s">
        <v>116</v>
      </c>
      <c r="C45" s="56" t="s">
        <v>117</v>
      </c>
      <c r="D45" s="56" t="s">
        <v>32</v>
      </c>
      <c r="E45" s="63" t="s">
        <v>103</v>
      </c>
      <c r="F45" s="56" t="s">
        <v>115</v>
      </c>
      <c r="G45" s="58"/>
      <c r="H45" s="58"/>
      <c r="I45" s="58"/>
      <c r="J45" s="68"/>
      <c r="K45" s="68"/>
      <c r="L45" s="68"/>
      <c r="M45" s="62"/>
      <c r="N45" s="62"/>
      <c r="O45" s="62">
        <f t="shared" si="0"/>
        <v>0</v>
      </c>
    </row>
    <row r="46" spans="1:16" ht="15.75" customHeight="1" thickBot="1" x14ac:dyDescent="0.3">
      <c r="A46" s="19">
        <f>SUM(A36:A45)</f>
        <v>3</v>
      </c>
      <c r="B46" s="194" t="s">
        <v>17</v>
      </c>
      <c r="C46" s="194"/>
      <c r="D46" s="194"/>
      <c r="E46" s="194"/>
      <c r="F46" s="194"/>
      <c r="G46" s="7">
        <f t="shared" ref="G46:O46" si="1">SUM(G36:G45)</f>
        <v>24</v>
      </c>
      <c r="H46" s="7">
        <f t="shared" si="1"/>
        <v>22</v>
      </c>
      <c r="I46" s="7">
        <f t="shared" si="1"/>
        <v>6</v>
      </c>
      <c r="J46" s="61">
        <f t="shared" si="1"/>
        <v>0</v>
      </c>
      <c r="K46" s="61">
        <f>SUM(K36:K45)</f>
        <v>16500</v>
      </c>
      <c r="L46" s="61">
        <f>SUM(L36:L45)</f>
        <v>37500</v>
      </c>
      <c r="M46" s="22">
        <f>SUM(M36:M45)</f>
        <v>210699</v>
      </c>
      <c r="N46" s="22">
        <f>SUM(N36:N45)</f>
        <v>32000</v>
      </c>
      <c r="O46" s="22">
        <f t="shared" si="1"/>
        <v>242699</v>
      </c>
      <c r="P46" s="69" t="s">
        <v>20</v>
      </c>
    </row>
    <row r="47" spans="1:16" ht="15.75" customHeight="1" thickBot="1" x14ac:dyDescent="0.3">
      <c r="A47" s="195" t="s">
        <v>18</v>
      </c>
      <c r="B47" s="196"/>
      <c r="C47" s="196"/>
      <c r="D47" s="196"/>
      <c r="E47" s="196"/>
      <c r="F47" s="196"/>
      <c r="G47" s="196"/>
      <c r="H47" s="64"/>
      <c r="I47" s="64"/>
      <c r="J47" s="65"/>
      <c r="K47" s="65"/>
      <c r="L47" s="65"/>
      <c r="M47" s="22">
        <v>0</v>
      </c>
      <c r="N47" s="22">
        <f>N46*-0.1</f>
        <v>-3200</v>
      </c>
      <c r="O47" s="22">
        <f>N47</f>
        <v>-3200</v>
      </c>
    </row>
    <row r="48" spans="1:16" ht="15.75" customHeight="1" thickBot="1" x14ac:dyDescent="0.3">
      <c r="A48" s="194" t="s">
        <v>19</v>
      </c>
      <c r="B48" s="194"/>
      <c r="C48" s="194"/>
      <c r="D48" s="194"/>
      <c r="E48" s="194"/>
      <c r="F48" s="194"/>
      <c r="G48" s="194"/>
      <c r="H48" s="66"/>
      <c r="I48" s="66"/>
      <c r="J48" s="67"/>
      <c r="K48" s="67"/>
      <c r="L48" s="67"/>
      <c r="M48" s="22">
        <f>SUM(M46:M47)</f>
        <v>210699</v>
      </c>
      <c r="N48" s="22">
        <f>SUM(N46:N47)</f>
        <v>28800</v>
      </c>
      <c r="O48" s="22">
        <f>O47+O46</f>
        <v>239499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66" t="s">
        <v>22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44"/>
      <c r="O51" s="44"/>
    </row>
    <row r="52" spans="1:15" ht="24.75" customHeight="1" thickBot="1" x14ac:dyDescent="0.3">
      <c r="A52" s="173" t="s">
        <v>7</v>
      </c>
      <c r="B52" s="175" t="s">
        <v>8</v>
      </c>
      <c r="C52" s="176"/>
      <c r="D52" s="179" t="s">
        <v>9</v>
      </c>
      <c r="E52" s="179" t="s">
        <v>10</v>
      </c>
      <c r="F52" s="179" t="s">
        <v>11</v>
      </c>
      <c r="G52" s="179" t="s">
        <v>37</v>
      </c>
      <c r="H52" s="173" t="s">
        <v>33</v>
      </c>
      <c r="I52" s="173"/>
      <c r="J52" s="179" t="s">
        <v>64</v>
      </c>
      <c r="K52" s="72"/>
      <c r="L52" s="72"/>
      <c r="M52" s="179" t="s">
        <v>12</v>
      </c>
      <c r="N52" s="179" t="s">
        <v>36</v>
      </c>
      <c r="O52" s="191" t="s">
        <v>13</v>
      </c>
    </row>
    <row r="53" spans="1:15" ht="3.75" customHeight="1" thickBot="1" x14ac:dyDescent="0.3">
      <c r="A53" s="174"/>
      <c r="B53" s="177"/>
      <c r="C53" s="178"/>
      <c r="D53" s="180"/>
      <c r="E53" s="180"/>
      <c r="F53" s="180"/>
      <c r="G53" s="181"/>
      <c r="H53" s="180" t="s">
        <v>34</v>
      </c>
      <c r="I53" s="180" t="s">
        <v>35</v>
      </c>
      <c r="J53" s="181"/>
      <c r="K53" s="76"/>
      <c r="L53" s="76"/>
      <c r="M53" s="181"/>
      <c r="N53" s="180"/>
      <c r="O53" s="192"/>
    </row>
    <row r="54" spans="1:15" ht="27.75" customHeight="1" thickBot="1" x14ac:dyDescent="0.3">
      <c r="A54" s="174"/>
      <c r="B54" s="72" t="s">
        <v>15</v>
      </c>
      <c r="C54" s="71" t="s">
        <v>16</v>
      </c>
      <c r="D54" s="180"/>
      <c r="E54" s="180"/>
      <c r="F54" s="180"/>
      <c r="G54" s="182"/>
      <c r="H54" s="190"/>
      <c r="I54" s="190"/>
      <c r="J54" s="181"/>
      <c r="K54" s="73" t="s">
        <v>65</v>
      </c>
      <c r="L54" s="73" t="s">
        <v>66</v>
      </c>
      <c r="M54" s="181"/>
      <c r="N54" s="190"/>
      <c r="O54" s="193"/>
    </row>
    <row r="55" spans="1:15" ht="18" hidden="1" customHeight="1" thickBot="1" x14ac:dyDescent="0.3">
      <c r="A55" s="18"/>
      <c r="B55" s="56"/>
      <c r="C55" s="56" t="s">
        <v>123</v>
      </c>
      <c r="D55" s="56" t="s">
        <v>23</v>
      </c>
      <c r="E55" s="57" t="s">
        <v>124</v>
      </c>
      <c r="F55" s="56" t="s">
        <v>122</v>
      </c>
      <c r="G55" s="58"/>
      <c r="H55" s="58"/>
      <c r="I55" s="58"/>
      <c r="J55" s="59">
        <v>600000</v>
      </c>
      <c r="K55" s="60"/>
      <c r="L55" s="60"/>
      <c r="M55" s="60">
        <v>0</v>
      </c>
      <c r="N55" s="59"/>
      <c r="O55" s="59">
        <f>+M55+N55</f>
        <v>0</v>
      </c>
    </row>
    <row r="56" spans="1:15" ht="125.25" customHeight="1" thickBot="1" x14ac:dyDescent="0.3">
      <c r="A56" s="18">
        <v>1</v>
      </c>
      <c r="B56" s="134" t="s">
        <v>166</v>
      </c>
      <c r="C56" s="56" t="s">
        <v>164</v>
      </c>
      <c r="D56" s="56" t="s">
        <v>23</v>
      </c>
      <c r="E56" s="63" t="s">
        <v>142</v>
      </c>
      <c r="F56" s="56" t="s">
        <v>165</v>
      </c>
      <c r="G56" s="58">
        <v>32</v>
      </c>
      <c r="H56" s="58"/>
      <c r="I56" s="58"/>
      <c r="J56" s="59"/>
      <c r="K56" s="62">
        <v>4500</v>
      </c>
      <c r="L56" s="62">
        <v>12833.18</v>
      </c>
      <c r="M56" s="62"/>
      <c r="N56" s="147">
        <v>47664.26</v>
      </c>
      <c r="O56" s="59">
        <f t="shared" ref="O56:O57" si="2">+M56+N56</f>
        <v>47664.26</v>
      </c>
    </row>
    <row r="57" spans="1:15" ht="57.75" thickBot="1" x14ac:dyDescent="0.3">
      <c r="A57" s="18"/>
      <c r="B57" s="56" t="s">
        <v>195</v>
      </c>
      <c r="C57" s="56" t="s">
        <v>196</v>
      </c>
      <c r="D57" s="56" t="s">
        <v>23</v>
      </c>
      <c r="E57" s="63" t="s">
        <v>142</v>
      </c>
      <c r="F57" s="56" t="s">
        <v>193</v>
      </c>
      <c r="G57" s="58">
        <v>32</v>
      </c>
      <c r="H57" s="58">
        <v>5</v>
      </c>
      <c r="I57" s="58">
        <v>15</v>
      </c>
      <c r="J57" s="59">
        <v>0</v>
      </c>
      <c r="K57" s="145">
        <v>5000</v>
      </c>
      <c r="L57" s="62">
        <v>23361.040000000001</v>
      </c>
      <c r="M57" s="146">
        <v>20000</v>
      </c>
      <c r="N57" s="62">
        <v>33600</v>
      </c>
      <c r="O57" s="59">
        <f t="shared" si="2"/>
        <v>53600</v>
      </c>
    </row>
    <row r="58" spans="1:15" ht="15.75" thickBot="1" x14ac:dyDescent="0.3">
      <c r="A58" s="19">
        <f>SUM(A55:A57)</f>
        <v>1</v>
      </c>
      <c r="B58" s="163" t="s">
        <v>17</v>
      </c>
      <c r="C58" s="164"/>
      <c r="D58" s="164"/>
      <c r="E58" s="164"/>
      <c r="F58" s="165"/>
      <c r="G58" s="7">
        <f>SUM(G55:G57)</f>
        <v>64</v>
      </c>
      <c r="H58" s="7">
        <f>SUM(H55:H57)</f>
        <v>5</v>
      </c>
      <c r="I58" s="7">
        <f>SUM(I55:I57)</f>
        <v>15</v>
      </c>
      <c r="J58" s="61">
        <f>SUM(J55:J57)</f>
        <v>600000</v>
      </c>
      <c r="K58" s="61">
        <f>SUM(K56)</f>
        <v>4500</v>
      </c>
      <c r="L58" s="61">
        <f>SUM(L56:L57)</f>
        <v>36194.22</v>
      </c>
      <c r="M58" s="15">
        <f>SUM(M55:M57)</f>
        <v>20000</v>
      </c>
      <c r="N58" s="15">
        <f>SUM(N55:N57)</f>
        <v>81264.260000000009</v>
      </c>
      <c r="O58" s="15">
        <f>SUM(O55:O57)</f>
        <v>101264.26000000001</v>
      </c>
    </row>
    <row r="59" spans="1:15" ht="15.75" thickBot="1" x14ac:dyDescent="0.3">
      <c r="A59" s="167" t="s">
        <v>18</v>
      </c>
      <c r="B59" s="168"/>
      <c r="C59" s="168"/>
      <c r="D59" s="168"/>
      <c r="E59" s="168"/>
      <c r="F59" s="168"/>
      <c r="G59" s="168"/>
      <c r="H59" s="8"/>
      <c r="I59" s="9"/>
      <c r="J59" s="10"/>
      <c r="K59" s="10"/>
      <c r="L59" s="10"/>
      <c r="M59" s="15">
        <v>0</v>
      </c>
      <c r="N59" s="15">
        <f>N58*-0.1</f>
        <v>-8126.4260000000013</v>
      </c>
      <c r="O59" s="15">
        <f>N59</f>
        <v>-8126.4260000000013</v>
      </c>
    </row>
    <row r="60" spans="1:15" ht="19.5" customHeight="1" thickBot="1" x14ac:dyDescent="0.3">
      <c r="A60" s="163" t="s">
        <v>21</v>
      </c>
      <c r="B60" s="164"/>
      <c r="C60" s="164"/>
      <c r="D60" s="164"/>
      <c r="E60" s="164"/>
      <c r="F60" s="164"/>
      <c r="G60" s="164"/>
      <c r="H60" s="13"/>
      <c r="I60" s="13"/>
      <c r="J60" s="14"/>
      <c r="K60" s="14"/>
      <c r="L60" s="14"/>
      <c r="M60" s="15">
        <f>SUM(M58:M59)</f>
        <v>20000</v>
      </c>
      <c r="N60" s="15">
        <f>SUM(N58:N59)</f>
        <v>73137.834000000003</v>
      </c>
      <c r="O60" s="15">
        <f>O59+O58</f>
        <v>93137.834000000003</v>
      </c>
    </row>
    <row r="61" spans="1:15" x14ac:dyDescent="0.25">
      <c r="A61" s="45"/>
      <c r="B61" s="45"/>
      <c r="C61" s="45"/>
      <c r="D61" s="45"/>
      <c r="E61" s="45"/>
      <c r="F61" s="45"/>
      <c r="G61" s="45"/>
      <c r="H61" s="46"/>
      <c r="I61" s="46"/>
      <c r="J61" s="47"/>
      <c r="K61" s="47"/>
      <c r="L61" s="47"/>
      <c r="M61" s="48"/>
      <c r="N61" s="49"/>
      <c r="O61" s="49"/>
    </row>
    <row r="62" spans="1:15" x14ac:dyDescent="0.25">
      <c r="A62" s="40"/>
      <c r="B62" s="40"/>
      <c r="C62" s="40"/>
      <c r="D62" s="40"/>
      <c r="E62" s="40"/>
      <c r="F62" s="40"/>
      <c r="G62" s="40"/>
      <c r="H62" s="41"/>
      <c r="I62" s="41"/>
      <c r="J62" s="50"/>
      <c r="K62" s="50"/>
      <c r="L62" s="50"/>
      <c r="M62" s="51"/>
      <c r="N62" s="43"/>
      <c r="O62" s="43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ht="16.5" customHeight="1" thickBot="1" x14ac:dyDescent="0.3">
      <c r="A64" s="166" t="s">
        <v>40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52"/>
      <c r="O64" s="52"/>
    </row>
    <row r="65" spans="1:16" ht="29.25" customHeight="1" thickBot="1" x14ac:dyDescent="0.3">
      <c r="A65" s="205" t="s">
        <v>7</v>
      </c>
      <c r="B65" s="207" t="s">
        <v>8</v>
      </c>
      <c r="C65" s="208"/>
      <c r="D65" s="199" t="s">
        <v>9</v>
      </c>
      <c r="E65" s="199" t="s">
        <v>10</v>
      </c>
      <c r="F65" s="199" t="s">
        <v>11</v>
      </c>
      <c r="G65" s="199" t="s">
        <v>52</v>
      </c>
      <c r="H65" s="207" t="s">
        <v>33</v>
      </c>
      <c r="I65" s="208"/>
      <c r="J65" s="179" t="s">
        <v>64</v>
      </c>
      <c r="K65" s="79"/>
      <c r="L65" s="79"/>
      <c r="M65" s="199" t="s">
        <v>12</v>
      </c>
      <c r="N65" s="199" t="s">
        <v>36</v>
      </c>
      <c r="O65" s="202" t="s">
        <v>53</v>
      </c>
    </row>
    <row r="66" spans="1:16" ht="13.5" customHeight="1" thickBot="1" x14ac:dyDescent="0.3">
      <c r="A66" s="206"/>
      <c r="B66" s="209"/>
      <c r="C66" s="210"/>
      <c r="D66" s="200"/>
      <c r="E66" s="200"/>
      <c r="F66" s="200"/>
      <c r="G66" s="211"/>
      <c r="H66" s="199" t="s">
        <v>34</v>
      </c>
      <c r="I66" s="199" t="s">
        <v>35</v>
      </c>
      <c r="J66" s="181"/>
      <c r="K66" s="81"/>
      <c r="L66" s="81"/>
      <c r="M66" s="213"/>
      <c r="N66" s="200"/>
      <c r="O66" s="203"/>
    </row>
    <row r="67" spans="1:16" ht="26.25" customHeight="1" thickBot="1" x14ac:dyDescent="0.3">
      <c r="A67" s="206"/>
      <c r="B67" s="79" t="s">
        <v>15</v>
      </c>
      <c r="C67" s="78" t="s">
        <v>16</v>
      </c>
      <c r="D67" s="200"/>
      <c r="E67" s="200"/>
      <c r="F67" s="200"/>
      <c r="G67" s="212"/>
      <c r="H67" s="201"/>
      <c r="I67" s="201"/>
      <c r="J67" s="181"/>
      <c r="K67" s="80" t="s">
        <v>65</v>
      </c>
      <c r="L67" s="80" t="s">
        <v>66</v>
      </c>
      <c r="M67" s="213"/>
      <c r="N67" s="201"/>
      <c r="O67" s="204"/>
    </row>
    <row r="68" spans="1:16" ht="54" hidden="1" customHeight="1" thickBot="1" x14ac:dyDescent="0.3">
      <c r="A68" s="58">
        <v>0</v>
      </c>
      <c r="B68" s="56" t="s">
        <v>71</v>
      </c>
      <c r="C68" s="56" t="s">
        <v>72</v>
      </c>
      <c r="D68" s="56" t="s">
        <v>39</v>
      </c>
      <c r="E68" s="56" t="s">
        <v>90</v>
      </c>
      <c r="F68" s="56" t="s">
        <v>74</v>
      </c>
      <c r="G68" s="92"/>
      <c r="H68" s="92"/>
      <c r="I68" s="92"/>
      <c r="J68" s="62"/>
      <c r="K68" s="93"/>
      <c r="L68" s="93"/>
      <c r="M68" s="93"/>
      <c r="N68" s="62"/>
      <c r="O68" s="62">
        <f>SUM(M68:N68)</f>
        <v>0</v>
      </c>
      <c r="P68" s="69" t="s">
        <v>20</v>
      </c>
    </row>
    <row r="69" spans="1:16" ht="54" hidden="1" customHeight="1" thickBot="1" x14ac:dyDescent="0.3">
      <c r="A69" s="58">
        <v>0</v>
      </c>
      <c r="B69" s="56" t="s">
        <v>75</v>
      </c>
      <c r="C69" s="56" t="s">
        <v>76</v>
      </c>
      <c r="D69" s="56" t="s">
        <v>39</v>
      </c>
      <c r="E69" s="56"/>
      <c r="F69" s="56" t="s">
        <v>78</v>
      </c>
      <c r="G69" s="58"/>
      <c r="H69" s="58"/>
      <c r="I69" s="58"/>
      <c r="J69" s="62"/>
      <c r="K69" s="93"/>
      <c r="L69" s="93"/>
      <c r="M69" s="93"/>
      <c r="N69" s="62"/>
      <c r="O69" s="62">
        <v>0</v>
      </c>
      <c r="P69" s="69"/>
    </row>
    <row r="70" spans="1:16" ht="54" customHeight="1" thickBot="1" x14ac:dyDescent="0.3">
      <c r="A70" s="58">
        <v>1</v>
      </c>
      <c r="B70" s="56" t="s">
        <v>71</v>
      </c>
      <c r="C70" s="38" t="s">
        <v>72</v>
      </c>
      <c r="D70" s="38" t="s">
        <v>39</v>
      </c>
      <c r="E70" s="38" t="s">
        <v>153</v>
      </c>
      <c r="F70" s="38" t="s">
        <v>74</v>
      </c>
      <c r="G70" s="70">
        <v>16</v>
      </c>
      <c r="H70" s="70"/>
      <c r="I70" s="70"/>
      <c r="J70" s="5">
        <v>500000</v>
      </c>
      <c r="K70" s="21">
        <v>2600</v>
      </c>
      <c r="L70" s="21">
        <f>8500/2+6900/2</f>
        <v>7700</v>
      </c>
      <c r="M70" s="21"/>
      <c r="N70" s="5">
        <v>11400</v>
      </c>
      <c r="O70" s="62">
        <f t="shared" ref="O70" si="3">SUM(M70:N70)</f>
        <v>11400</v>
      </c>
      <c r="P70" s="69"/>
    </row>
    <row r="71" spans="1:16" ht="54" customHeight="1" thickBot="1" x14ac:dyDescent="0.3">
      <c r="A71" s="58">
        <v>1</v>
      </c>
      <c r="B71" s="56" t="s">
        <v>75</v>
      </c>
      <c r="C71" s="38" t="s">
        <v>81</v>
      </c>
      <c r="D71" s="38" t="s">
        <v>39</v>
      </c>
      <c r="E71" s="38" t="s">
        <v>149</v>
      </c>
      <c r="F71" s="38" t="s">
        <v>82</v>
      </c>
      <c r="G71" s="20">
        <v>16</v>
      </c>
      <c r="H71" s="20"/>
      <c r="I71" s="20"/>
      <c r="J71" s="5">
        <v>500000</v>
      </c>
      <c r="K71" s="21">
        <v>5600</v>
      </c>
      <c r="L71" s="21">
        <f t="shared" ref="L71" si="4">8500+6900</f>
        <v>15400</v>
      </c>
      <c r="M71" s="21"/>
      <c r="N71" s="5">
        <v>11400</v>
      </c>
      <c r="O71" s="62">
        <f t="shared" ref="O71" si="5">SUM(M71:N71)</f>
        <v>11400</v>
      </c>
      <c r="P71" s="69"/>
    </row>
    <row r="72" spans="1:16" ht="54" customHeight="1" thickBot="1" x14ac:dyDescent="0.3">
      <c r="A72" s="58">
        <v>1</v>
      </c>
      <c r="B72" s="56" t="s">
        <v>83</v>
      </c>
      <c r="C72" s="38" t="s">
        <v>84</v>
      </c>
      <c r="D72" s="38" t="s">
        <v>39</v>
      </c>
      <c r="E72" s="38" t="s">
        <v>148</v>
      </c>
      <c r="F72" s="38" t="s">
        <v>85</v>
      </c>
      <c r="G72" s="20">
        <v>16</v>
      </c>
      <c r="H72" s="20"/>
      <c r="I72" s="20"/>
      <c r="J72" s="5">
        <v>500000</v>
      </c>
      <c r="K72" s="21">
        <v>5600</v>
      </c>
      <c r="L72" s="21">
        <f t="shared" ref="L72" si="6">8500+6900</f>
        <v>15400</v>
      </c>
      <c r="M72" s="21"/>
      <c r="N72" s="5"/>
      <c r="O72" s="62">
        <f t="shared" ref="O72" si="7">SUM(M72:N72)</f>
        <v>0</v>
      </c>
      <c r="P72" s="69"/>
    </row>
    <row r="73" spans="1:16" ht="54" customHeight="1" thickBot="1" x14ac:dyDescent="0.3">
      <c r="A73" s="58">
        <v>1</v>
      </c>
      <c r="B73" s="56" t="s">
        <v>86</v>
      </c>
      <c r="C73" s="38" t="s">
        <v>150</v>
      </c>
      <c r="D73" s="38" t="s">
        <v>39</v>
      </c>
      <c r="E73" s="38" t="s">
        <v>151</v>
      </c>
      <c r="F73" s="38" t="s">
        <v>152</v>
      </c>
      <c r="G73" s="20">
        <v>16</v>
      </c>
      <c r="H73" s="20"/>
      <c r="I73" s="20"/>
      <c r="J73" s="5">
        <v>500000</v>
      </c>
      <c r="K73" s="21">
        <v>2800</v>
      </c>
      <c r="L73" s="21">
        <f>8500+6900</f>
        <v>15400</v>
      </c>
      <c r="M73" s="21"/>
      <c r="N73" s="5">
        <v>11400</v>
      </c>
      <c r="O73" s="62">
        <f t="shared" ref="O73" si="8">SUM(M73:N73)</f>
        <v>11400</v>
      </c>
      <c r="P73" s="69"/>
    </row>
    <row r="74" spans="1:16" ht="54" hidden="1" customHeight="1" thickBot="1" x14ac:dyDescent="0.3">
      <c r="A74" s="58">
        <v>0</v>
      </c>
      <c r="B74" s="56" t="s">
        <v>75</v>
      </c>
      <c r="C74" s="56" t="s">
        <v>91</v>
      </c>
      <c r="D74" s="56" t="s">
        <v>39</v>
      </c>
      <c r="E74" s="56" t="s">
        <v>92</v>
      </c>
      <c r="F74" s="56" t="s">
        <v>78</v>
      </c>
      <c r="G74" s="58"/>
      <c r="H74" s="58"/>
      <c r="I74" s="58"/>
      <c r="J74" s="62"/>
      <c r="K74" s="93"/>
      <c r="L74" s="93"/>
      <c r="M74" s="93"/>
      <c r="N74" s="62"/>
      <c r="O74" s="62">
        <f t="shared" ref="O74:O77" si="9">SUM(M74:N74)</f>
        <v>0</v>
      </c>
      <c r="P74" s="69"/>
    </row>
    <row r="75" spans="1:16" ht="54" hidden="1" customHeight="1" thickBot="1" x14ac:dyDescent="0.3">
      <c r="A75" s="58">
        <v>0</v>
      </c>
      <c r="B75" s="56" t="s">
        <v>75</v>
      </c>
      <c r="C75" s="56" t="s">
        <v>91</v>
      </c>
      <c r="D75" s="56" t="s">
        <v>39</v>
      </c>
      <c r="E75" s="56" t="s">
        <v>93</v>
      </c>
      <c r="F75" s="56" t="s">
        <v>82</v>
      </c>
      <c r="G75" s="58"/>
      <c r="H75" s="58"/>
      <c r="I75" s="58"/>
      <c r="J75" s="62"/>
      <c r="K75" s="93"/>
      <c r="L75" s="93"/>
      <c r="M75" s="93"/>
      <c r="N75" s="62"/>
      <c r="O75" s="62">
        <f t="shared" si="9"/>
        <v>0</v>
      </c>
      <c r="P75" s="69"/>
    </row>
    <row r="76" spans="1:16" ht="54" hidden="1" customHeight="1" thickBot="1" x14ac:dyDescent="0.3">
      <c r="A76" s="58">
        <v>0</v>
      </c>
      <c r="B76" s="56" t="s">
        <v>71</v>
      </c>
      <c r="C76" s="56" t="s">
        <v>94</v>
      </c>
      <c r="D76" s="56" t="s">
        <v>39</v>
      </c>
      <c r="E76" s="56" t="s">
        <v>95</v>
      </c>
      <c r="F76" s="56" t="s">
        <v>96</v>
      </c>
      <c r="G76" s="92"/>
      <c r="H76" s="92"/>
      <c r="I76" s="92"/>
      <c r="J76" s="62"/>
      <c r="K76" s="93"/>
      <c r="L76" s="93"/>
      <c r="M76" s="93"/>
      <c r="N76" s="62"/>
      <c r="O76" s="62">
        <f t="shared" si="9"/>
        <v>0</v>
      </c>
      <c r="P76" s="69"/>
    </row>
    <row r="77" spans="1:16" ht="60.75" customHeight="1" thickBot="1" x14ac:dyDescent="0.3">
      <c r="A77" s="58">
        <v>1</v>
      </c>
      <c r="B77" s="56" t="s">
        <v>86</v>
      </c>
      <c r="C77" s="38" t="s">
        <v>87</v>
      </c>
      <c r="D77" s="38" t="s">
        <v>39</v>
      </c>
      <c r="E77" s="38" t="s">
        <v>154</v>
      </c>
      <c r="F77" s="38" t="s">
        <v>89</v>
      </c>
      <c r="G77" s="20">
        <v>16</v>
      </c>
      <c r="H77" s="20"/>
      <c r="I77" s="20"/>
      <c r="J77" s="5">
        <v>500000</v>
      </c>
      <c r="K77" s="21">
        <v>5600</v>
      </c>
      <c r="L77" s="21">
        <f t="shared" ref="L77" si="10">8500+6900</f>
        <v>15400</v>
      </c>
      <c r="M77" s="21"/>
      <c r="N77" s="5">
        <v>11400</v>
      </c>
      <c r="O77" s="62">
        <f t="shared" si="9"/>
        <v>11400</v>
      </c>
    </row>
    <row r="78" spans="1:16" ht="60.75" hidden="1" customHeight="1" thickBot="1" x14ac:dyDescent="0.3">
      <c r="A78" s="58">
        <v>0</v>
      </c>
      <c r="B78" s="56" t="s">
        <v>71</v>
      </c>
      <c r="C78" s="56" t="s">
        <v>97</v>
      </c>
      <c r="D78" s="56" t="s">
        <v>39</v>
      </c>
      <c r="E78" s="56"/>
      <c r="F78" s="56" t="s">
        <v>74</v>
      </c>
      <c r="G78" s="92"/>
      <c r="H78" s="92"/>
      <c r="I78" s="92"/>
      <c r="J78" s="62"/>
      <c r="K78" s="93"/>
      <c r="L78" s="93"/>
      <c r="M78" s="93"/>
      <c r="N78" s="62"/>
      <c r="O78" s="62">
        <f>SUM(M78:N78)</f>
        <v>0</v>
      </c>
    </row>
    <row r="79" spans="1:16" ht="60.75" hidden="1" customHeight="1" thickBot="1" x14ac:dyDescent="0.3">
      <c r="A79" s="58">
        <v>0</v>
      </c>
      <c r="B79" s="56" t="s">
        <v>71</v>
      </c>
      <c r="C79" s="56" t="s">
        <v>97</v>
      </c>
      <c r="D79" s="56" t="s">
        <v>39</v>
      </c>
      <c r="E79" s="56"/>
      <c r="F79" s="56" t="s">
        <v>80</v>
      </c>
      <c r="G79" s="58"/>
      <c r="H79" s="58"/>
      <c r="I79" s="58"/>
      <c r="J79" s="62"/>
      <c r="K79" s="93"/>
      <c r="L79" s="93"/>
      <c r="M79" s="93"/>
      <c r="N79" s="62"/>
      <c r="O79" s="62">
        <f t="shared" ref="O79" si="11">SUM(M79:N79)</f>
        <v>0</v>
      </c>
    </row>
    <row r="80" spans="1:16" ht="20.25" customHeight="1" thickBot="1" x14ac:dyDescent="0.3">
      <c r="A80" s="37">
        <f>SUM(A68:A79)</f>
        <v>5</v>
      </c>
      <c r="B80" s="163" t="s">
        <v>17</v>
      </c>
      <c r="C80" s="164"/>
      <c r="D80" s="164"/>
      <c r="E80" s="164"/>
      <c r="F80" s="165"/>
      <c r="G80" s="37">
        <f>SUM(G68:G77)</f>
        <v>80</v>
      </c>
      <c r="H80" s="37">
        <f>SUM(H68:H77)</f>
        <v>0</v>
      </c>
      <c r="I80" s="37">
        <f>SUM(I68:I77)</f>
        <v>0</v>
      </c>
      <c r="J80" s="24">
        <f>SUM(J68:J76)</f>
        <v>2000000</v>
      </c>
      <c r="K80" s="24">
        <f>SUM(K68:K79)</f>
        <v>22200</v>
      </c>
      <c r="L80" s="24">
        <f>SUM(L68:L79)</f>
        <v>69300</v>
      </c>
      <c r="M80" s="11">
        <f>SUM(M68:M77)</f>
        <v>0</v>
      </c>
      <c r="N80" s="11">
        <f>SUM(N68:N77)</f>
        <v>45600</v>
      </c>
      <c r="O80" s="11">
        <f>SUM(O68:O77)</f>
        <v>45600</v>
      </c>
    </row>
    <row r="81" spans="1:16" ht="15.75" thickBot="1" x14ac:dyDescent="0.3">
      <c r="A81" s="167" t="s">
        <v>18</v>
      </c>
      <c r="B81" s="168"/>
      <c r="C81" s="168"/>
      <c r="D81" s="168"/>
      <c r="E81" s="168"/>
      <c r="F81" s="168"/>
      <c r="G81" s="169"/>
      <c r="H81" s="54"/>
      <c r="I81" s="54"/>
      <c r="J81" s="53"/>
      <c r="K81" s="53"/>
      <c r="L81" s="53"/>
      <c r="M81" s="11">
        <v>0</v>
      </c>
      <c r="N81" s="11">
        <f>-0.1*N80</f>
        <v>-4560</v>
      </c>
      <c r="O81" s="12">
        <f>SUM(N81:N81)</f>
        <v>-4560</v>
      </c>
      <c r="P81" s="69" t="s">
        <v>20</v>
      </c>
    </row>
    <row r="82" spans="1:16" ht="15.75" thickBot="1" x14ac:dyDescent="0.3">
      <c r="A82" s="163" t="s">
        <v>21</v>
      </c>
      <c r="B82" s="164"/>
      <c r="C82" s="164"/>
      <c r="D82" s="164"/>
      <c r="E82" s="164"/>
      <c r="F82" s="164"/>
      <c r="G82" s="165"/>
      <c r="H82" s="55"/>
      <c r="I82" s="55"/>
      <c r="J82" s="53"/>
      <c r="K82" s="53"/>
      <c r="L82" s="53"/>
      <c r="M82" s="11">
        <f>SUM(M80:M81)</f>
        <v>0</v>
      </c>
      <c r="N82" s="11">
        <f>SUM(N80:N81)</f>
        <v>41040</v>
      </c>
      <c r="O82" s="11">
        <f>SUM(O80:O81)</f>
        <v>41040</v>
      </c>
    </row>
    <row r="83" spans="1:16" x14ac:dyDescent="0.25">
      <c r="A83" s="40"/>
      <c r="B83" s="40"/>
      <c r="C83" s="40"/>
      <c r="D83" s="40"/>
      <c r="E83" s="40"/>
      <c r="F83" s="40"/>
      <c r="G83" s="40"/>
      <c r="H83" s="41"/>
      <c r="I83" s="41"/>
      <c r="J83" s="42"/>
      <c r="K83" s="42"/>
      <c r="L83" s="42"/>
      <c r="M83" s="42"/>
      <c r="N83" s="42"/>
      <c r="O83" s="43"/>
    </row>
    <row r="84" spans="1:16" x14ac:dyDescent="0.25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</row>
    <row r="85" spans="1:16" ht="15.75" thickBot="1" x14ac:dyDescent="0.3">
      <c r="A85" s="166" t="s">
        <v>54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31"/>
      <c r="O85" s="31"/>
    </row>
    <row r="86" spans="1:16" ht="15.75" customHeight="1" thickBot="1" x14ac:dyDescent="0.3">
      <c r="A86" s="205" t="s">
        <v>7</v>
      </c>
      <c r="B86" s="207" t="s">
        <v>8</v>
      </c>
      <c r="C86" s="208"/>
      <c r="D86" s="199" t="s">
        <v>9</v>
      </c>
      <c r="E86" s="199" t="s">
        <v>10</v>
      </c>
      <c r="F86" s="199" t="s">
        <v>11</v>
      </c>
      <c r="G86" s="199" t="s">
        <v>52</v>
      </c>
      <c r="H86" s="207" t="s">
        <v>33</v>
      </c>
      <c r="I86" s="208"/>
      <c r="J86" s="179" t="s">
        <v>64</v>
      </c>
      <c r="K86" s="79"/>
      <c r="L86" s="79"/>
      <c r="M86" s="199" t="s">
        <v>12</v>
      </c>
      <c r="N86" s="199" t="s">
        <v>36</v>
      </c>
      <c r="O86" s="202" t="s">
        <v>53</v>
      </c>
    </row>
    <row r="87" spans="1:16" ht="26.25" customHeight="1" thickBot="1" x14ac:dyDescent="0.3">
      <c r="A87" s="206"/>
      <c r="B87" s="209"/>
      <c r="C87" s="210"/>
      <c r="D87" s="200"/>
      <c r="E87" s="200"/>
      <c r="F87" s="200"/>
      <c r="G87" s="211"/>
      <c r="H87" s="199" t="s">
        <v>34</v>
      </c>
      <c r="I87" s="199" t="s">
        <v>35</v>
      </c>
      <c r="J87" s="181"/>
      <c r="K87" s="81"/>
      <c r="L87" s="81"/>
      <c r="M87" s="213"/>
      <c r="N87" s="200"/>
      <c r="O87" s="203"/>
    </row>
    <row r="88" spans="1:16" ht="30.75" customHeight="1" thickBot="1" x14ac:dyDescent="0.3">
      <c r="A88" s="206"/>
      <c r="B88" s="79" t="s">
        <v>15</v>
      </c>
      <c r="C88" s="78" t="s">
        <v>16</v>
      </c>
      <c r="D88" s="200"/>
      <c r="E88" s="200"/>
      <c r="F88" s="200"/>
      <c r="G88" s="212"/>
      <c r="H88" s="201"/>
      <c r="I88" s="201"/>
      <c r="J88" s="181"/>
      <c r="K88" s="80" t="s">
        <v>65</v>
      </c>
      <c r="L88" s="80" t="s">
        <v>67</v>
      </c>
      <c r="M88" s="213"/>
      <c r="N88" s="201"/>
      <c r="O88" s="204"/>
    </row>
    <row r="89" spans="1:16" ht="63.75" thickBot="1" x14ac:dyDescent="0.3">
      <c r="A89" s="18">
        <v>1</v>
      </c>
      <c r="B89" s="136" t="s">
        <v>70</v>
      </c>
      <c r="C89" s="137" t="s">
        <v>186</v>
      </c>
      <c r="D89" s="136" t="s">
        <v>69</v>
      </c>
      <c r="E89" s="138" t="s">
        <v>142</v>
      </c>
      <c r="F89" s="136" t="s">
        <v>180</v>
      </c>
      <c r="G89" s="136">
        <v>16</v>
      </c>
      <c r="H89" s="136">
        <v>0</v>
      </c>
      <c r="I89" s="136">
        <v>0</v>
      </c>
      <c r="J89" s="139" t="s">
        <v>181</v>
      </c>
      <c r="K89" s="140">
        <v>3100</v>
      </c>
      <c r="L89" s="140">
        <v>3000</v>
      </c>
      <c r="M89" s="140">
        <v>0</v>
      </c>
      <c r="N89" s="141">
        <v>19200</v>
      </c>
      <c r="O89" s="5">
        <f t="shared" ref="O89:O92" si="12">SUM(M89:N89)</f>
        <v>19200</v>
      </c>
    </row>
    <row r="90" spans="1:16" ht="48" thickBot="1" x14ac:dyDescent="0.3">
      <c r="A90" s="83">
        <v>1</v>
      </c>
      <c r="B90" s="136" t="s">
        <v>70</v>
      </c>
      <c r="C90" s="137" t="s">
        <v>200</v>
      </c>
      <c r="D90" s="136" t="s">
        <v>69</v>
      </c>
      <c r="E90" s="138" t="s">
        <v>142</v>
      </c>
      <c r="F90" s="136" t="s">
        <v>180</v>
      </c>
      <c r="G90" s="136">
        <v>16</v>
      </c>
      <c r="H90" s="136">
        <v>25</v>
      </c>
      <c r="I90" s="136">
        <v>5</v>
      </c>
      <c r="J90" s="139"/>
      <c r="K90" s="140">
        <v>3100</v>
      </c>
      <c r="L90" s="140">
        <v>3000</v>
      </c>
      <c r="M90" s="140">
        <v>37000</v>
      </c>
      <c r="N90" s="141">
        <v>19200</v>
      </c>
      <c r="O90" s="5">
        <f>SUM(M90:N90)</f>
        <v>56200</v>
      </c>
    </row>
    <row r="91" spans="1:16" ht="48" thickBot="1" x14ac:dyDescent="0.3">
      <c r="A91" s="83">
        <v>1</v>
      </c>
      <c r="B91" s="136" t="s">
        <v>184</v>
      </c>
      <c r="C91" s="137" t="s">
        <v>189</v>
      </c>
      <c r="D91" s="136" t="s">
        <v>69</v>
      </c>
      <c r="E91" s="138" t="s">
        <v>142</v>
      </c>
      <c r="F91" s="136" t="s">
        <v>108</v>
      </c>
      <c r="G91" s="136">
        <v>8</v>
      </c>
      <c r="H91" s="136">
        <v>0</v>
      </c>
      <c r="I91" s="136">
        <v>0</v>
      </c>
      <c r="J91" s="139" t="s">
        <v>183</v>
      </c>
      <c r="K91" s="140">
        <v>4850</v>
      </c>
      <c r="L91" s="140">
        <v>8500</v>
      </c>
      <c r="M91" s="140">
        <v>0</v>
      </c>
      <c r="N91" s="141">
        <v>20000</v>
      </c>
      <c r="O91" s="5">
        <f>SUM(M91:N91)</f>
        <v>20000</v>
      </c>
    </row>
    <row r="92" spans="1:16" ht="48" thickBot="1" x14ac:dyDescent="0.3">
      <c r="A92" s="18">
        <v>1</v>
      </c>
      <c r="B92" s="136" t="s">
        <v>184</v>
      </c>
      <c r="C92" s="137" t="s">
        <v>190</v>
      </c>
      <c r="D92" s="136" t="s">
        <v>69</v>
      </c>
      <c r="E92" s="138" t="s">
        <v>143</v>
      </c>
      <c r="F92" s="136" t="s">
        <v>108</v>
      </c>
      <c r="G92" s="136">
        <v>8</v>
      </c>
      <c r="H92" s="136">
        <v>0</v>
      </c>
      <c r="I92" s="136">
        <v>0</v>
      </c>
      <c r="J92" s="139" t="s">
        <v>183</v>
      </c>
      <c r="K92" s="140">
        <v>4850</v>
      </c>
      <c r="L92" s="140">
        <v>8500</v>
      </c>
      <c r="M92" s="140">
        <v>0</v>
      </c>
      <c r="N92" s="141">
        <v>20000</v>
      </c>
      <c r="O92" s="5">
        <f t="shared" si="12"/>
        <v>20000</v>
      </c>
    </row>
    <row r="93" spans="1:16" ht="22.5" customHeight="1" thickBot="1" x14ac:dyDescent="0.3">
      <c r="A93" s="37">
        <f>SUM(A89:A92)</f>
        <v>4</v>
      </c>
      <c r="B93" s="163" t="s">
        <v>17</v>
      </c>
      <c r="C93" s="164"/>
      <c r="D93" s="164"/>
      <c r="E93" s="164"/>
      <c r="F93" s="165"/>
      <c r="G93" s="37">
        <f t="shared" ref="G93:O93" si="13">SUM(G89:G92)</f>
        <v>48</v>
      </c>
      <c r="H93" s="37">
        <f t="shared" si="13"/>
        <v>25</v>
      </c>
      <c r="I93" s="37">
        <f t="shared" si="13"/>
        <v>5</v>
      </c>
      <c r="J93" s="24">
        <f t="shared" si="13"/>
        <v>0</v>
      </c>
      <c r="K93" s="24">
        <f t="shared" si="13"/>
        <v>15900</v>
      </c>
      <c r="L93" s="24">
        <f t="shared" si="13"/>
        <v>23000</v>
      </c>
      <c r="M93" s="24">
        <f t="shared" si="13"/>
        <v>37000</v>
      </c>
      <c r="N93" s="24">
        <f t="shared" si="13"/>
        <v>78400</v>
      </c>
      <c r="O93" s="24">
        <f t="shared" si="13"/>
        <v>115400</v>
      </c>
    </row>
    <row r="94" spans="1:16" ht="20.25" customHeight="1" thickBot="1" x14ac:dyDescent="0.3">
      <c r="A94" s="167" t="s">
        <v>18</v>
      </c>
      <c r="B94" s="168"/>
      <c r="C94" s="168"/>
      <c r="D94" s="168"/>
      <c r="E94" s="168"/>
      <c r="F94" s="168"/>
      <c r="G94" s="169"/>
      <c r="H94" s="25"/>
      <c r="I94" s="25"/>
      <c r="J94" s="11"/>
      <c r="K94" s="11"/>
      <c r="L94" s="11"/>
      <c r="M94" s="11">
        <v>0</v>
      </c>
      <c r="N94" s="11">
        <f>-0.1*N93</f>
        <v>-7840</v>
      </c>
      <c r="O94" s="12">
        <f>SUM(N94:N94)</f>
        <v>-7840</v>
      </c>
    </row>
    <row r="95" spans="1:16" ht="15.75" thickBot="1" x14ac:dyDescent="0.3">
      <c r="A95" s="163" t="s">
        <v>21</v>
      </c>
      <c r="B95" s="164"/>
      <c r="C95" s="164"/>
      <c r="D95" s="164"/>
      <c r="E95" s="164"/>
      <c r="F95" s="164"/>
      <c r="G95" s="165"/>
      <c r="H95" s="26"/>
      <c r="I95" s="26"/>
      <c r="J95" s="11"/>
      <c r="K95" s="11"/>
      <c r="L95" s="11"/>
      <c r="M95" s="11">
        <f>SUM(M93:M94)</f>
        <v>37000</v>
      </c>
      <c r="N95" s="11">
        <f>SUM(N93:N94)</f>
        <v>70560</v>
      </c>
      <c r="O95" s="11">
        <f>SUM(O93:O94)</f>
        <v>107560</v>
      </c>
    </row>
    <row r="96" spans="1:16" x14ac:dyDescent="0.25">
      <c r="A96" s="27"/>
      <c r="B96" s="27"/>
      <c r="C96" s="27"/>
      <c r="D96" s="27"/>
      <c r="E96" s="27"/>
      <c r="F96" s="27"/>
      <c r="G96" s="27"/>
      <c r="H96" s="17"/>
      <c r="I96" s="17"/>
      <c r="J96" s="28"/>
      <c r="K96" s="28"/>
      <c r="L96" s="28"/>
      <c r="M96" s="28"/>
      <c r="N96" s="28"/>
      <c r="O96" s="29"/>
    </row>
    <row r="97" spans="1:19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 t="s">
        <v>20</v>
      </c>
      <c r="O97" s="29"/>
    </row>
    <row r="98" spans="1:19" ht="30.75" customHeight="1" thickBot="1" x14ac:dyDescent="0.3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/>
      <c r="O98" s="29"/>
      <c r="S98" t="s">
        <v>187</v>
      </c>
    </row>
    <row r="99" spans="1:19" ht="24.75" customHeight="1" thickBot="1" x14ac:dyDescent="0.3">
      <c r="A99" s="205" t="s">
        <v>24</v>
      </c>
      <c r="B99" s="205"/>
      <c r="C99" s="205"/>
      <c r="D99" s="205" t="s">
        <v>68</v>
      </c>
      <c r="E99" s="205"/>
      <c r="F99" s="205" t="s">
        <v>177</v>
      </c>
      <c r="G99" s="205"/>
      <c r="H99" s="17"/>
      <c r="I99" s="17"/>
      <c r="J99" s="160" t="s">
        <v>170</v>
      </c>
      <c r="K99" s="161"/>
      <c r="L99" s="161"/>
      <c r="M99" s="161"/>
      <c r="N99" s="161"/>
      <c r="O99" s="162"/>
    </row>
    <row r="100" spans="1:19" ht="20.100000000000001" customHeight="1" thickBot="1" x14ac:dyDescent="0.3">
      <c r="A100" s="235" t="s">
        <v>49</v>
      </c>
      <c r="B100" s="235"/>
      <c r="C100" s="235"/>
      <c r="D100" s="217">
        <v>8000000</v>
      </c>
      <c r="E100" s="218"/>
      <c r="F100" s="219">
        <f>O95+O82+O60+O48</f>
        <v>481236.83400000003</v>
      </c>
      <c r="G100" s="219"/>
      <c r="H100" s="17"/>
      <c r="I100" s="17"/>
      <c r="J100" s="100" t="s">
        <v>129</v>
      </c>
      <c r="K100" s="101" t="s">
        <v>130</v>
      </c>
      <c r="L100" s="102" t="s">
        <v>131</v>
      </c>
      <c r="M100" s="102" t="s">
        <v>132</v>
      </c>
      <c r="N100" s="103" t="s">
        <v>133</v>
      </c>
      <c r="O100" s="104" t="s">
        <v>21</v>
      </c>
    </row>
    <row r="101" spans="1:19" ht="20.100000000000001" customHeight="1" thickBot="1" x14ac:dyDescent="0.3">
      <c r="A101" s="235" t="s">
        <v>25</v>
      </c>
      <c r="B101" s="235"/>
      <c r="C101" s="235"/>
      <c r="D101" s="220"/>
      <c r="E101" s="220"/>
      <c r="F101" s="219">
        <f>A37+A39+A41+A90</f>
        <v>4</v>
      </c>
      <c r="G101" s="194"/>
      <c r="H101" s="17"/>
      <c r="I101" s="17"/>
      <c r="J101" s="105" t="s">
        <v>66</v>
      </c>
      <c r="K101" s="106">
        <f>L46</f>
        <v>37500</v>
      </c>
      <c r="L101" s="106">
        <f>L93</f>
        <v>23000</v>
      </c>
      <c r="M101" s="106">
        <f>L80</f>
        <v>69300</v>
      </c>
      <c r="N101" s="107">
        <f>L58</f>
        <v>36194.22</v>
      </c>
      <c r="O101" s="108">
        <f>SUM(K101:N101)</f>
        <v>165994.22</v>
      </c>
    </row>
    <row r="102" spans="1:19" ht="20.100000000000001" customHeight="1" thickBot="1" x14ac:dyDescent="0.3">
      <c r="A102" s="214" t="s">
        <v>26</v>
      </c>
      <c r="B102" s="215"/>
      <c r="C102" s="216"/>
      <c r="D102" s="229"/>
      <c r="E102" s="230"/>
      <c r="F102" s="229">
        <f>A93+A80+A58+A46</f>
        <v>13</v>
      </c>
      <c r="G102" s="230"/>
      <c r="H102" s="17"/>
      <c r="I102" s="17"/>
      <c r="J102" s="109" t="s">
        <v>134</v>
      </c>
      <c r="K102" s="110">
        <f>K46</f>
        <v>16500</v>
      </c>
      <c r="L102" s="106">
        <f>K93</f>
        <v>15900</v>
      </c>
      <c r="M102" s="110">
        <f>K80</f>
        <v>22200</v>
      </c>
      <c r="N102" s="111">
        <f>K58</f>
        <v>4500</v>
      </c>
      <c r="O102" s="112">
        <f t="shared" ref="O102:O104" si="14">SUM(K102:N102)</f>
        <v>59100</v>
      </c>
    </row>
    <row r="103" spans="1:19" ht="20.100000000000001" customHeight="1" thickBot="1" x14ac:dyDescent="0.3">
      <c r="A103" s="235" t="s">
        <v>27</v>
      </c>
      <c r="B103" s="235"/>
      <c r="C103" s="235"/>
      <c r="D103" s="224"/>
      <c r="E103" s="224"/>
      <c r="F103" s="220">
        <f>H93+I93+H80+I80+H58+I58+H46+I46</f>
        <v>78</v>
      </c>
      <c r="G103" s="220"/>
      <c r="H103" s="17"/>
      <c r="I103" s="17"/>
      <c r="J103" s="113" t="s">
        <v>135</v>
      </c>
      <c r="K103" s="114">
        <f>O48</f>
        <v>239499</v>
      </c>
      <c r="L103" s="114">
        <f>O95</f>
        <v>107560</v>
      </c>
      <c r="M103" s="114">
        <f>O82</f>
        <v>41040</v>
      </c>
      <c r="N103" s="115">
        <f>O60</f>
        <v>93137.834000000003</v>
      </c>
      <c r="O103" s="116">
        <f>SUM(K103:N103)</f>
        <v>481236.83400000003</v>
      </c>
    </row>
    <row r="104" spans="1:19" ht="20.100000000000001" customHeight="1" thickBot="1" x14ac:dyDescent="0.3">
      <c r="A104" s="235" t="s">
        <v>38</v>
      </c>
      <c r="B104" s="235"/>
      <c r="C104" s="235"/>
      <c r="D104" s="224"/>
      <c r="E104" s="224"/>
      <c r="F104" s="224">
        <f>G93+G80+G58+G46</f>
        <v>216</v>
      </c>
      <c r="G104" s="224"/>
      <c r="H104" s="17"/>
      <c r="I104" s="17"/>
      <c r="J104" s="117" t="s">
        <v>21</v>
      </c>
      <c r="K104" s="118">
        <f>SUM(K101:K103)</f>
        <v>293499</v>
      </c>
      <c r="L104" s="118">
        <f t="shared" ref="L104:N104" si="15">SUM(L101:L103)</f>
        <v>146460</v>
      </c>
      <c r="M104" s="118">
        <f t="shared" si="15"/>
        <v>132540</v>
      </c>
      <c r="N104" s="119">
        <f t="shared" si="15"/>
        <v>133832.054</v>
      </c>
      <c r="O104" s="120">
        <f t="shared" si="14"/>
        <v>706331.054</v>
      </c>
    </row>
    <row r="105" spans="1:19" ht="20.100000000000001" customHeight="1" thickBot="1" x14ac:dyDescent="0.3">
      <c r="A105" s="237" t="s">
        <v>28</v>
      </c>
      <c r="B105" s="237"/>
      <c r="C105" s="237"/>
      <c r="D105" s="228"/>
      <c r="E105" s="228"/>
      <c r="F105" s="228">
        <f>M95+M82+M60+M48</f>
        <v>267699</v>
      </c>
      <c r="G105" s="228"/>
      <c r="H105" s="30" t="s">
        <v>20</v>
      </c>
      <c r="I105" s="17"/>
    </row>
    <row r="106" spans="1:19" ht="20.100000000000001" customHeight="1" thickBot="1" x14ac:dyDescent="0.3">
      <c r="A106" s="237" t="s">
        <v>29</v>
      </c>
      <c r="B106" s="237"/>
      <c r="C106" s="237"/>
      <c r="D106" s="228"/>
      <c r="E106" s="228"/>
      <c r="F106" s="228">
        <f>N93+N80+N58+N46</f>
        <v>237264.26</v>
      </c>
      <c r="G106" s="228"/>
      <c r="H106" s="17"/>
      <c r="I106" s="17"/>
      <c r="J106" s="157" t="s">
        <v>171</v>
      </c>
      <c r="K106" s="158"/>
      <c r="L106" s="158"/>
      <c r="M106" s="158"/>
      <c r="N106" s="158"/>
      <c r="O106" s="159"/>
    </row>
    <row r="107" spans="1:19" ht="36.75" customHeight="1" thickBot="1" x14ac:dyDescent="0.3">
      <c r="A107" s="237" t="s">
        <v>30</v>
      </c>
      <c r="B107" s="237"/>
      <c r="C107" s="237"/>
      <c r="D107" s="228"/>
      <c r="E107" s="228"/>
      <c r="F107" s="228">
        <f>N94+N81+N59+N47</f>
        <v>-23726.425999999999</v>
      </c>
      <c r="G107" s="228"/>
      <c r="H107" s="30" t="s">
        <v>20</v>
      </c>
      <c r="I107" s="17"/>
      <c r="J107" s="100" t="s">
        <v>129</v>
      </c>
      <c r="K107" s="101" t="s">
        <v>130</v>
      </c>
      <c r="L107" s="102" t="s">
        <v>131</v>
      </c>
      <c r="M107" s="102" t="s">
        <v>132</v>
      </c>
      <c r="N107" s="103" t="s">
        <v>133</v>
      </c>
      <c r="O107" s="104" t="s">
        <v>21</v>
      </c>
    </row>
    <row r="108" spans="1:19" ht="19.5" customHeight="1" thickBot="1" x14ac:dyDescent="0.3">
      <c r="A108" s="236" t="s">
        <v>63</v>
      </c>
      <c r="B108" s="236"/>
      <c r="C108" s="236"/>
      <c r="D108" s="234">
        <f>+D105+D106+D107</f>
        <v>0</v>
      </c>
      <c r="E108" s="234"/>
      <c r="F108" s="234">
        <f>F105+F106+F107</f>
        <v>481236.83400000003</v>
      </c>
      <c r="G108" s="234"/>
      <c r="H108" s="30" t="s">
        <v>20</v>
      </c>
      <c r="I108" s="30" t="s">
        <v>20</v>
      </c>
      <c r="J108" s="121" t="s">
        <v>25</v>
      </c>
      <c r="K108" s="122">
        <f>A37+A39+A41</f>
        <v>3</v>
      </c>
      <c r="L108" s="123">
        <f>A90</f>
        <v>1</v>
      </c>
      <c r="M108" s="123">
        <v>0</v>
      </c>
      <c r="N108" s="124">
        <v>0</v>
      </c>
      <c r="O108" s="125">
        <f t="shared" ref="O108:O113" si="16">SUM(K108:N108)</f>
        <v>4</v>
      </c>
    </row>
    <row r="109" spans="1:1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26" t="s">
        <v>136</v>
      </c>
      <c r="K109" s="127">
        <f>A46</f>
        <v>3</v>
      </c>
      <c r="L109" s="123">
        <f>A93</f>
        <v>4</v>
      </c>
      <c r="M109" s="128">
        <f>A80</f>
        <v>5</v>
      </c>
      <c r="N109" s="129">
        <f>A58</f>
        <v>1</v>
      </c>
      <c r="O109" s="125">
        <f t="shared" si="16"/>
        <v>13</v>
      </c>
    </row>
    <row r="110" spans="1:19" ht="29.25" x14ac:dyDescent="0.25">
      <c r="A110" s="1"/>
      <c r="B110" s="1"/>
      <c r="C110" s="1"/>
      <c r="D110" s="1"/>
      <c r="E110" s="1"/>
      <c r="F110" s="32" t="s">
        <v>20</v>
      </c>
      <c r="G110" s="1"/>
      <c r="H110" s="1"/>
      <c r="I110" s="1"/>
      <c r="J110" s="113" t="s">
        <v>137</v>
      </c>
      <c r="K110" s="127">
        <f>H46+I46</f>
        <v>28</v>
      </c>
      <c r="L110" s="123">
        <f>H93+I93</f>
        <v>30</v>
      </c>
      <c r="M110" s="128">
        <f>H80+I80</f>
        <v>0</v>
      </c>
      <c r="N110" s="129">
        <f>H58+I58</f>
        <v>20</v>
      </c>
      <c r="O110" s="125">
        <f t="shared" si="16"/>
        <v>78</v>
      </c>
    </row>
    <row r="111" spans="1:1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13" t="s">
        <v>138</v>
      </c>
      <c r="K111" s="127">
        <f>G46</f>
        <v>24</v>
      </c>
      <c r="L111" s="123">
        <f>G93</f>
        <v>48</v>
      </c>
      <c r="M111" s="128">
        <f>G80</f>
        <v>80</v>
      </c>
      <c r="N111" s="129">
        <f>G58</f>
        <v>64</v>
      </c>
      <c r="O111" s="125">
        <f t="shared" si="16"/>
        <v>216</v>
      </c>
    </row>
    <row r="112" spans="1:1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13" t="s">
        <v>139</v>
      </c>
      <c r="K112" s="130">
        <f>M46</f>
        <v>210699</v>
      </c>
      <c r="L112" s="123">
        <f>M95</f>
        <v>37000</v>
      </c>
      <c r="M112" s="128">
        <f>M80</f>
        <v>0</v>
      </c>
      <c r="N112" s="111">
        <f>M60</f>
        <v>20000</v>
      </c>
      <c r="O112" s="125">
        <f t="shared" si="16"/>
        <v>267699</v>
      </c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13" t="s">
        <v>140</v>
      </c>
      <c r="K113" s="131">
        <f>N48</f>
        <v>28800</v>
      </c>
      <c r="L113" s="114">
        <f>N95</f>
        <v>70560</v>
      </c>
      <c r="M113" s="114">
        <f>N82</f>
        <v>41040</v>
      </c>
      <c r="N113" s="115">
        <f>N60</f>
        <v>73137.834000000003</v>
      </c>
      <c r="O113" s="125">
        <f t="shared" si="16"/>
        <v>213537.834</v>
      </c>
    </row>
    <row r="114" spans="1:15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17" t="s">
        <v>21</v>
      </c>
      <c r="K114" s="132">
        <f>K112+K113</f>
        <v>239499</v>
      </c>
      <c r="L114" s="118">
        <f>L112+L113</f>
        <v>107560</v>
      </c>
      <c r="M114" s="118">
        <f t="shared" ref="M114:O114" si="17">M112+M113</f>
        <v>41040</v>
      </c>
      <c r="N114" s="118">
        <f t="shared" si="17"/>
        <v>93137.834000000003</v>
      </c>
      <c r="O114" s="118">
        <f t="shared" si="17"/>
        <v>481236.83400000003</v>
      </c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</sheetData>
  <mergeCells count="112">
    <mergeCell ref="J99:O99"/>
    <mergeCell ref="J106:O106"/>
    <mergeCell ref="A108:C108"/>
    <mergeCell ref="D108:E108"/>
    <mergeCell ref="F108:G108"/>
    <mergeCell ref="A106:C106"/>
    <mergeCell ref="D106:E106"/>
    <mergeCell ref="F106:G106"/>
    <mergeCell ref="A107:C107"/>
    <mergeCell ref="D107:E107"/>
    <mergeCell ref="F107:G107"/>
    <mergeCell ref="A104:C104"/>
    <mergeCell ref="D104:E104"/>
    <mergeCell ref="F104:G104"/>
    <mergeCell ref="A105:C105"/>
    <mergeCell ref="D105:E105"/>
    <mergeCell ref="F105:G105"/>
    <mergeCell ref="A102:C102"/>
    <mergeCell ref="D102:E102"/>
    <mergeCell ref="F102:G102"/>
    <mergeCell ref="A103:C103"/>
    <mergeCell ref="D103:E103"/>
    <mergeCell ref="F103:G103"/>
    <mergeCell ref="A100:C100"/>
    <mergeCell ref="D100:E100"/>
    <mergeCell ref="F100:G100"/>
    <mergeCell ref="A101:C101"/>
    <mergeCell ref="D101:E101"/>
    <mergeCell ref="F101:G101"/>
    <mergeCell ref="A94:G94"/>
    <mergeCell ref="A95:G95"/>
    <mergeCell ref="A99:C99"/>
    <mergeCell ref="D99:E99"/>
    <mergeCell ref="F99:G99"/>
    <mergeCell ref="N86:N88"/>
    <mergeCell ref="O86:O88"/>
    <mergeCell ref="H87:H88"/>
    <mergeCell ref="I87:I88"/>
    <mergeCell ref="B93:F93"/>
    <mergeCell ref="A82:G82"/>
    <mergeCell ref="A85:M85"/>
    <mergeCell ref="A86:A88"/>
    <mergeCell ref="B86:C87"/>
    <mergeCell ref="D86:D88"/>
    <mergeCell ref="E86:E88"/>
    <mergeCell ref="F86:F88"/>
    <mergeCell ref="G86:G88"/>
    <mergeCell ref="H86:I86"/>
    <mergeCell ref="J86:J88"/>
    <mergeCell ref="M86:M88"/>
    <mergeCell ref="O65:O67"/>
    <mergeCell ref="H66:H67"/>
    <mergeCell ref="I66:I67"/>
    <mergeCell ref="B80:F80"/>
    <mergeCell ref="A81:G81"/>
    <mergeCell ref="G65:G67"/>
    <mergeCell ref="H65:I65"/>
    <mergeCell ref="J65:J67"/>
    <mergeCell ref="M65:M67"/>
    <mergeCell ref="N65:N67"/>
    <mergeCell ref="A65:A67"/>
    <mergeCell ref="B65:C66"/>
    <mergeCell ref="D65:D67"/>
    <mergeCell ref="E65:E67"/>
    <mergeCell ref="F65:F67"/>
    <mergeCell ref="A64:M64"/>
    <mergeCell ref="M33:M35"/>
    <mergeCell ref="N33:N35"/>
    <mergeCell ref="O33:O35"/>
    <mergeCell ref="A51:M51"/>
    <mergeCell ref="A52:A54"/>
    <mergeCell ref="B52:C53"/>
    <mergeCell ref="D52:D54"/>
    <mergeCell ref="E52:E54"/>
    <mergeCell ref="F52:F54"/>
    <mergeCell ref="G52:G54"/>
    <mergeCell ref="H52:I52"/>
    <mergeCell ref="J52:J54"/>
    <mergeCell ref="M52:M54"/>
    <mergeCell ref="N52:N54"/>
    <mergeCell ref="O52:O54"/>
    <mergeCell ref="H53:H54"/>
    <mergeCell ref="E33:E35"/>
    <mergeCell ref="F33:F35"/>
    <mergeCell ref="G33:G35"/>
    <mergeCell ref="B58:F58"/>
    <mergeCell ref="A59:G59"/>
    <mergeCell ref="A60:G60"/>
    <mergeCell ref="B46:F46"/>
    <mergeCell ref="A20:O20"/>
    <mergeCell ref="A23:O23"/>
    <mergeCell ref="A25:O25"/>
    <mergeCell ref="A1:O1"/>
    <mergeCell ref="A3:O3"/>
    <mergeCell ref="A4:O4"/>
    <mergeCell ref="A6:O6"/>
    <mergeCell ref="A8:N9"/>
    <mergeCell ref="I53:I54"/>
    <mergeCell ref="A11:N11"/>
    <mergeCell ref="A13:N13"/>
    <mergeCell ref="A14:C14"/>
    <mergeCell ref="A17:O17"/>
    <mergeCell ref="A18:F18"/>
    <mergeCell ref="A47:G47"/>
    <mergeCell ref="A48:G48"/>
    <mergeCell ref="A30:O30"/>
    <mergeCell ref="A32:O32"/>
    <mergeCell ref="A33:A35"/>
    <mergeCell ref="B33:C34"/>
    <mergeCell ref="D33:D35"/>
    <mergeCell ref="H33:I33"/>
    <mergeCell ref="J33:J35"/>
  </mergeCells>
  <phoneticPr fontId="16" type="noConversion"/>
  <conditionalFormatting sqref="K101:N10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{007069B7-D67D-4E48-B99C-E2D4FF880F61}</x14:id>
        </ext>
      </extLst>
    </cfRule>
  </conditionalFormatting>
  <conditionalFormatting sqref="K108:N1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{25A3D4DC-C75B-4DFF-BB39-0383493B4039}</x14:id>
        </ext>
      </extLst>
    </cfRule>
  </conditionalFormatting>
  <conditionalFormatting sqref="K114:O1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2" orientation="landscape" r:id="rId1"/>
  <rowBreaks count="2" manualBreakCount="2">
    <brk id="50" max="14" man="1"/>
    <brk id="84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7069B7-D67D-4E48-B99C-E2D4FF880F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K101:N103</xm:sqref>
        </x14:conditionalFormatting>
        <x14:conditionalFormatting xmlns:xm="http://schemas.microsoft.com/office/excel/2006/main">
          <x14:cfRule type="dataBar" id="{25A3D4DC-C75B-4DFF-BB39-0383493B40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K108:N113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5"/>
  <sheetViews>
    <sheetView topLeftCell="A91" zoomScale="80" zoomScaleNormal="80" workbookViewId="0">
      <selection activeCell="C92" sqref="C92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8" max="8" width="13" customWidth="1"/>
    <col min="9" max="9" width="10.140625" customWidth="1"/>
    <col min="10" max="12" width="15.5703125" customWidth="1"/>
    <col min="13" max="13" width="14.7109375" customWidth="1"/>
    <col min="14" max="14" width="17.7109375" customWidth="1"/>
    <col min="15" max="15" width="13.140625" customWidth="1"/>
  </cols>
  <sheetData>
    <row r="1" spans="1:15" ht="18" x14ac:dyDescent="0.2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ht="15.75" x14ac:dyDescent="0.25">
      <c r="A4" s="188" t="s">
        <v>50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84" t="s">
        <v>46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85" t="s">
        <v>47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35"/>
    </row>
    <row r="9" spans="1:15" ht="18" customHeight="1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89" t="s">
        <v>161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86" t="s">
        <v>44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4"/>
    </row>
    <row r="14" spans="1:15" ht="15.75" customHeight="1" x14ac:dyDescent="0.25">
      <c r="A14" s="187" t="s">
        <v>45</v>
      </c>
      <c r="B14" s="187"/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70" t="s">
        <v>42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</row>
    <row r="18" spans="1:15" x14ac:dyDescent="0.25">
      <c r="A18" s="170" t="s">
        <v>41</v>
      </c>
      <c r="B18" s="170"/>
      <c r="C18" s="170"/>
      <c r="D18" s="170"/>
      <c r="E18" s="170"/>
      <c r="F18" s="170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70" t="s">
        <v>51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70" t="s">
        <v>43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70" t="s">
        <v>4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72" t="s">
        <v>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</row>
    <row r="33" spans="1:16" ht="27" customHeight="1" thickBot="1" x14ac:dyDescent="0.3">
      <c r="A33" s="173" t="s">
        <v>7</v>
      </c>
      <c r="B33" s="175" t="s">
        <v>8</v>
      </c>
      <c r="C33" s="176"/>
      <c r="D33" s="179" t="s">
        <v>9</v>
      </c>
      <c r="E33" s="179" t="s">
        <v>10</v>
      </c>
      <c r="F33" s="179" t="s">
        <v>11</v>
      </c>
      <c r="G33" s="179" t="s">
        <v>37</v>
      </c>
      <c r="H33" s="175" t="s">
        <v>33</v>
      </c>
      <c r="I33" s="176"/>
      <c r="J33" s="179" t="s">
        <v>64</v>
      </c>
      <c r="K33" s="72"/>
      <c r="L33" s="72"/>
      <c r="M33" s="179" t="s">
        <v>12</v>
      </c>
      <c r="N33" s="179" t="s">
        <v>36</v>
      </c>
      <c r="O33" s="191" t="s">
        <v>13</v>
      </c>
    </row>
    <row r="34" spans="1:16" ht="0.75" customHeight="1" thickBot="1" x14ac:dyDescent="0.3">
      <c r="A34" s="174"/>
      <c r="B34" s="177"/>
      <c r="C34" s="178"/>
      <c r="D34" s="180"/>
      <c r="E34" s="180"/>
      <c r="F34" s="180"/>
      <c r="G34" s="197"/>
      <c r="H34" s="74" t="s">
        <v>14</v>
      </c>
      <c r="I34" s="75"/>
      <c r="J34" s="181"/>
      <c r="K34" s="76"/>
      <c r="L34" s="76"/>
      <c r="M34" s="181"/>
      <c r="N34" s="180"/>
      <c r="O34" s="192"/>
    </row>
    <row r="35" spans="1:16" ht="26.25" customHeight="1" thickBot="1" x14ac:dyDescent="0.3">
      <c r="A35" s="174"/>
      <c r="B35" s="72" t="s">
        <v>15</v>
      </c>
      <c r="C35" s="71" t="s">
        <v>16</v>
      </c>
      <c r="D35" s="180"/>
      <c r="E35" s="180"/>
      <c r="F35" s="180"/>
      <c r="G35" s="198"/>
      <c r="H35" s="77" t="s">
        <v>34</v>
      </c>
      <c r="I35" s="73" t="s">
        <v>35</v>
      </c>
      <c r="J35" s="181"/>
      <c r="K35" s="73" t="s">
        <v>65</v>
      </c>
      <c r="L35" s="73" t="s">
        <v>66</v>
      </c>
      <c r="M35" s="181"/>
      <c r="N35" s="190"/>
      <c r="O35" s="193"/>
    </row>
    <row r="36" spans="1:16" ht="57.75" hidden="1" thickBot="1" x14ac:dyDescent="0.3">
      <c r="A36" s="18">
        <v>0</v>
      </c>
      <c r="B36" s="56" t="s">
        <v>102</v>
      </c>
      <c r="C36" s="56" t="s">
        <v>57</v>
      </c>
      <c r="D36" s="56" t="s">
        <v>32</v>
      </c>
      <c r="E36" s="63" t="s">
        <v>103</v>
      </c>
      <c r="F36" s="56" t="s">
        <v>104</v>
      </c>
      <c r="G36" s="58"/>
      <c r="H36" s="58"/>
      <c r="I36" s="58"/>
      <c r="J36" s="62"/>
      <c r="K36" s="62"/>
      <c r="L36" s="62"/>
      <c r="M36" s="62"/>
      <c r="N36" s="62"/>
      <c r="O36" s="62">
        <f>SUM(M36:N36)</f>
        <v>0</v>
      </c>
    </row>
    <row r="37" spans="1:16" ht="57.75" thickBot="1" x14ac:dyDescent="0.3">
      <c r="A37" s="18">
        <v>1</v>
      </c>
      <c r="B37" s="56" t="s">
        <v>102</v>
      </c>
      <c r="C37" s="56" t="s">
        <v>59</v>
      </c>
      <c r="D37" s="56" t="s">
        <v>32</v>
      </c>
      <c r="E37" s="63" t="s">
        <v>143</v>
      </c>
      <c r="F37" s="56" t="s">
        <v>104</v>
      </c>
      <c r="G37" s="58">
        <v>8</v>
      </c>
      <c r="H37" s="58">
        <v>8</v>
      </c>
      <c r="I37" s="58">
        <v>2</v>
      </c>
      <c r="J37" s="68" t="s">
        <v>62</v>
      </c>
      <c r="K37" s="68">
        <v>5500</v>
      </c>
      <c r="L37" s="68">
        <v>12500</v>
      </c>
      <c r="M37" s="62">
        <v>43766</v>
      </c>
      <c r="N37" s="62">
        <v>10400</v>
      </c>
      <c r="O37" s="62">
        <f>SUM(M37:N37)</f>
        <v>54166</v>
      </c>
      <c r="P37" s="95"/>
    </row>
    <row r="38" spans="1:16" ht="43.5" hidden="1" thickBot="1" x14ac:dyDescent="0.3">
      <c r="A38" s="18">
        <v>0</v>
      </c>
      <c r="B38" s="56" t="s">
        <v>105</v>
      </c>
      <c r="C38" s="56" t="s">
        <v>56</v>
      </c>
      <c r="D38" s="56" t="s">
        <v>32</v>
      </c>
      <c r="E38" s="63" t="s">
        <v>103</v>
      </c>
      <c r="F38" s="56" t="s">
        <v>106</v>
      </c>
      <c r="G38" s="58"/>
      <c r="H38" s="58"/>
      <c r="I38" s="58"/>
      <c r="J38" s="62"/>
      <c r="K38" s="62"/>
      <c r="L38" s="62"/>
      <c r="M38" s="62"/>
      <c r="N38" s="62"/>
      <c r="O38" s="62">
        <f t="shared" ref="O38:O44" si="0">SUM(M38:N38)</f>
        <v>0</v>
      </c>
    </row>
    <row r="39" spans="1:16" ht="43.5" thickBot="1" x14ac:dyDescent="0.3">
      <c r="A39" s="18">
        <v>1</v>
      </c>
      <c r="B39" s="56" t="s">
        <v>105</v>
      </c>
      <c r="C39" s="56" t="s">
        <v>60</v>
      </c>
      <c r="D39" s="56" t="s">
        <v>32</v>
      </c>
      <c r="E39" s="63" t="s">
        <v>143</v>
      </c>
      <c r="F39" s="56" t="s">
        <v>106</v>
      </c>
      <c r="G39" s="58">
        <v>8</v>
      </c>
      <c r="H39" s="58">
        <v>8</v>
      </c>
      <c r="I39" s="58">
        <v>2</v>
      </c>
      <c r="J39" s="68"/>
      <c r="K39" s="68">
        <v>5500</v>
      </c>
      <c r="L39" s="68">
        <v>12500</v>
      </c>
      <c r="M39" s="62">
        <v>108800</v>
      </c>
      <c r="N39" s="62">
        <v>11200</v>
      </c>
      <c r="O39" s="62">
        <f>SUM(M39:N39)</f>
        <v>120000</v>
      </c>
      <c r="P39" s="95"/>
    </row>
    <row r="40" spans="1:16" ht="43.5" hidden="1" thickBot="1" x14ac:dyDescent="0.3">
      <c r="A40" s="18">
        <v>0</v>
      </c>
      <c r="B40" s="56" t="s">
        <v>107</v>
      </c>
      <c r="C40" s="56" t="s">
        <v>58</v>
      </c>
      <c r="D40" s="56" t="s">
        <v>32</v>
      </c>
      <c r="E40" s="63" t="s">
        <v>103</v>
      </c>
      <c r="F40" s="56" t="s">
        <v>108</v>
      </c>
      <c r="G40" s="58"/>
      <c r="H40" s="58"/>
      <c r="I40" s="58"/>
      <c r="J40" s="62"/>
      <c r="K40" s="62"/>
      <c r="L40" s="62"/>
      <c r="M40" s="62"/>
      <c r="N40" s="62"/>
      <c r="O40" s="62">
        <f t="shared" si="0"/>
        <v>0</v>
      </c>
    </row>
    <row r="41" spans="1:16" ht="43.5" thickBot="1" x14ac:dyDescent="0.3">
      <c r="A41" s="18">
        <v>1</v>
      </c>
      <c r="B41" s="56" t="s">
        <v>107</v>
      </c>
      <c r="C41" s="56" t="s">
        <v>61</v>
      </c>
      <c r="D41" s="56" t="s">
        <v>32</v>
      </c>
      <c r="E41" s="63" t="s">
        <v>143</v>
      </c>
      <c r="F41" s="56" t="s">
        <v>108</v>
      </c>
      <c r="G41" s="58">
        <v>8</v>
      </c>
      <c r="H41" s="58">
        <v>6</v>
      </c>
      <c r="I41" s="58">
        <v>2</v>
      </c>
      <c r="J41" s="62" t="s">
        <v>62</v>
      </c>
      <c r="K41" s="62">
        <v>5500</v>
      </c>
      <c r="L41" s="62">
        <v>12500</v>
      </c>
      <c r="M41" s="62">
        <v>58134</v>
      </c>
      <c r="N41" s="62">
        <v>10400</v>
      </c>
      <c r="O41" s="62">
        <f>SUM(M41:N41)</f>
        <v>68534</v>
      </c>
      <c r="P41" s="95"/>
    </row>
    <row r="42" spans="1:16" ht="44.25" hidden="1" customHeight="1" thickBot="1" x14ac:dyDescent="0.3">
      <c r="A42" s="18">
        <v>0</v>
      </c>
      <c r="B42" s="56" t="s">
        <v>109</v>
      </c>
      <c r="C42" s="56" t="s">
        <v>110</v>
      </c>
      <c r="D42" s="56" t="s">
        <v>32</v>
      </c>
      <c r="E42" s="63" t="s">
        <v>103</v>
      </c>
      <c r="F42" s="56" t="s">
        <v>111</v>
      </c>
      <c r="G42" s="58"/>
      <c r="H42" s="58"/>
      <c r="I42" s="58"/>
      <c r="J42" s="62"/>
      <c r="K42" s="62"/>
      <c r="L42" s="62"/>
      <c r="M42" s="62"/>
      <c r="N42" s="62"/>
      <c r="O42" s="62">
        <f t="shared" si="0"/>
        <v>0</v>
      </c>
    </row>
    <row r="43" spans="1:16" ht="44.25" customHeight="1" thickBot="1" x14ac:dyDescent="0.3">
      <c r="A43" s="18">
        <v>1</v>
      </c>
      <c r="B43" s="56" t="s">
        <v>109</v>
      </c>
      <c r="C43" s="56" t="s">
        <v>112</v>
      </c>
      <c r="D43" s="56" t="s">
        <v>32</v>
      </c>
      <c r="E43" s="63" t="s">
        <v>143</v>
      </c>
      <c r="F43" s="56" t="s">
        <v>111</v>
      </c>
      <c r="G43" s="58">
        <v>16</v>
      </c>
      <c r="H43" s="58">
        <v>6</v>
      </c>
      <c r="I43" s="133">
        <v>2</v>
      </c>
      <c r="J43" s="62"/>
      <c r="K43" s="62">
        <v>5500</v>
      </c>
      <c r="L43" s="62">
        <v>12500</v>
      </c>
      <c r="M43" s="62">
        <v>24270</v>
      </c>
      <c r="N43" s="62">
        <v>22400</v>
      </c>
      <c r="O43" s="62">
        <f>SUM(M43:N43)</f>
        <v>46670</v>
      </c>
      <c r="P43" s="95"/>
    </row>
    <row r="44" spans="1:16" ht="43.5" hidden="1" thickBot="1" x14ac:dyDescent="0.3">
      <c r="A44" s="18">
        <v>0</v>
      </c>
      <c r="B44" s="56" t="s">
        <v>113</v>
      </c>
      <c r="C44" s="56" t="s">
        <v>114</v>
      </c>
      <c r="D44" s="56" t="s">
        <v>32</v>
      </c>
      <c r="E44" s="63" t="s">
        <v>103</v>
      </c>
      <c r="F44" s="56" t="s">
        <v>115</v>
      </c>
      <c r="G44" s="58"/>
      <c r="H44" s="58"/>
      <c r="I44" s="58"/>
      <c r="J44" s="62"/>
      <c r="K44" s="62"/>
      <c r="L44" s="62"/>
      <c r="M44" s="62"/>
      <c r="N44" s="62"/>
      <c r="O44" s="62">
        <f t="shared" si="0"/>
        <v>0</v>
      </c>
    </row>
    <row r="45" spans="1:16" ht="40.5" customHeight="1" thickBot="1" x14ac:dyDescent="0.3">
      <c r="A45" s="18">
        <v>1</v>
      </c>
      <c r="B45" s="56" t="s">
        <v>116</v>
      </c>
      <c r="C45" s="56" t="s">
        <v>117</v>
      </c>
      <c r="D45" s="56" t="s">
        <v>32</v>
      </c>
      <c r="E45" s="63" t="s">
        <v>143</v>
      </c>
      <c r="F45" s="56" t="s">
        <v>115</v>
      </c>
      <c r="G45" s="58">
        <v>16</v>
      </c>
      <c r="H45" s="58">
        <v>6</v>
      </c>
      <c r="I45" s="58">
        <v>2</v>
      </c>
      <c r="J45" s="68"/>
      <c r="K45" s="68">
        <v>5500</v>
      </c>
      <c r="L45" s="68">
        <v>12500</v>
      </c>
      <c r="M45" s="62">
        <v>94280</v>
      </c>
      <c r="N45" s="62">
        <v>22400</v>
      </c>
      <c r="O45" s="62">
        <f>SUM(M45:N45)</f>
        <v>116680</v>
      </c>
    </row>
    <row r="46" spans="1:16" ht="15.75" customHeight="1" thickBot="1" x14ac:dyDescent="0.3">
      <c r="A46" s="19">
        <f>SUM(A36:A45)</f>
        <v>5</v>
      </c>
      <c r="B46" s="238" t="s">
        <v>17</v>
      </c>
      <c r="C46" s="239"/>
      <c r="D46" s="239"/>
      <c r="E46" s="239"/>
      <c r="F46" s="240"/>
      <c r="G46" s="7">
        <f>SUM(G36:G45)</f>
        <v>56</v>
      </c>
      <c r="H46" s="7">
        <f>SUM(H36:H45)</f>
        <v>34</v>
      </c>
      <c r="I46" s="7">
        <f>SUM(I36:I45)</f>
        <v>10</v>
      </c>
      <c r="J46" s="61">
        <f t="shared" ref="J46:N46" si="1">SUM(J36:J45)</f>
        <v>0</v>
      </c>
      <c r="K46" s="61">
        <f>SUM(K36:K45)</f>
        <v>27500</v>
      </c>
      <c r="L46" s="61">
        <f>SUM(L36:L45)</f>
        <v>62500</v>
      </c>
      <c r="M46" s="22">
        <f t="shared" si="1"/>
        <v>329250</v>
      </c>
      <c r="N46" s="22">
        <f t="shared" si="1"/>
        <v>76800</v>
      </c>
      <c r="O46" s="22">
        <f>SUM(O36:O45)</f>
        <v>406050</v>
      </c>
      <c r="P46" s="69" t="s">
        <v>20</v>
      </c>
    </row>
    <row r="47" spans="1:16" ht="15.75" customHeight="1" thickBot="1" x14ac:dyDescent="0.3">
      <c r="A47" s="195" t="s">
        <v>18</v>
      </c>
      <c r="B47" s="196"/>
      <c r="C47" s="196"/>
      <c r="D47" s="196"/>
      <c r="E47" s="196"/>
      <c r="F47" s="196"/>
      <c r="G47" s="196"/>
      <c r="H47" s="64"/>
      <c r="I47" s="64"/>
      <c r="J47" s="65"/>
      <c r="K47" s="65"/>
      <c r="L47" s="65"/>
      <c r="M47" s="22">
        <v>0</v>
      </c>
      <c r="N47" s="22">
        <f>N46*-0.1</f>
        <v>-7680</v>
      </c>
      <c r="O47" s="22">
        <f>N47</f>
        <v>-7680</v>
      </c>
    </row>
    <row r="48" spans="1:16" ht="15.75" customHeight="1" thickBot="1" x14ac:dyDescent="0.3">
      <c r="A48" s="194" t="s">
        <v>19</v>
      </c>
      <c r="B48" s="194"/>
      <c r="C48" s="194"/>
      <c r="D48" s="194"/>
      <c r="E48" s="194"/>
      <c r="F48" s="194"/>
      <c r="G48" s="194"/>
      <c r="H48" s="66"/>
      <c r="I48" s="66"/>
      <c r="J48" s="67"/>
      <c r="K48" s="67"/>
      <c r="L48" s="67"/>
      <c r="M48" s="22">
        <f>SUM(M46:M47)</f>
        <v>329250</v>
      </c>
      <c r="N48" s="22">
        <f>SUM(N46:N47)</f>
        <v>69120</v>
      </c>
      <c r="O48" s="22">
        <f>O47+O46</f>
        <v>398370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66" t="s">
        <v>22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44"/>
      <c r="O51" s="44"/>
    </row>
    <row r="52" spans="1:15" ht="24.75" customHeight="1" thickBot="1" x14ac:dyDescent="0.3">
      <c r="A52" s="173" t="s">
        <v>7</v>
      </c>
      <c r="B52" s="175" t="s">
        <v>8</v>
      </c>
      <c r="C52" s="176"/>
      <c r="D52" s="179" t="s">
        <v>9</v>
      </c>
      <c r="E52" s="179" t="s">
        <v>10</v>
      </c>
      <c r="F52" s="179" t="s">
        <v>11</v>
      </c>
      <c r="G52" s="179" t="s">
        <v>37</v>
      </c>
      <c r="H52" s="173" t="s">
        <v>33</v>
      </c>
      <c r="I52" s="173"/>
      <c r="J52" s="179" t="s">
        <v>64</v>
      </c>
      <c r="K52" s="72"/>
      <c r="L52" s="72"/>
      <c r="M52" s="179" t="s">
        <v>12</v>
      </c>
      <c r="N52" s="179" t="s">
        <v>36</v>
      </c>
      <c r="O52" s="191" t="s">
        <v>13</v>
      </c>
    </row>
    <row r="53" spans="1:15" ht="3.75" customHeight="1" thickBot="1" x14ac:dyDescent="0.3">
      <c r="A53" s="174"/>
      <c r="B53" s="177"/>
      <c r="C53" s="178"/>
      <c r="D53" s="180"/>
      <c r="E53" s="180"/>
      <c r="F53" s="180"/>
      <c r="G53" s="181"/>
      <c r="H53" s="180" t="s">
        <v>34</v>
      </c>
      <c r="I53" s="180" t="s">
        <v>35</v>
      </c>
      <c r="J53" s="181"/>
      <c r="K53" s="76"/>
      <c r="L53" s="76"/>
      <c r="M53" s="181"/>
      <c r="N53" s="180"/>
      <c r="O53" s="192"/>
    </row>
    <row r="54" spans="1:15" ht="27.75" customHeight="1" thickBot="1" x14ac:dyDescent="0.3">
      <c r="A54" s="174"/>
      <c r="B54" s="72" t="s">
        <v>15</v>
      </c>
      <c r="C54" s="71" t="s">
        <v>16</v>
      </c>
      <c r="D54" s="180"/>
      <c r="E54" s="180"/>
      <c r="F54" s="180"/>
      <c r="G54" s="182"/>
      <c r="H54" s="190"/>
      <c r="I54" s="190"/>
      <c r="J54" s="181"/>
      <c r="K54" s="73" t="s">
        <v>65</v>
      </c>
      <c r="L54" s="73" t="s">
        <v>66</v>
      </c>
      <c r="M54" s="181"/>
      <c r="N54" s="190"/>
      <c r="O54" s="193"/>
    </row>
    <row r="55" spans="1:15" ht="153" hidden="1" customHeight="1" thickBot="1" x14ac:dyDescent="0.3">
      <c r="A55" s="18"/>
      <c r="B55" s="56"/>
      <c r="C55" s="56" t="s">
        <v>125</v>
      </c>
      <c r="D55" s="56" t="s">
        <v>23</v>
      </c>
      <c r="E55" s="57" t="s">
        <v>126</v>
      </c>
      <c r="F55" s="56"/>
      <c r="G55" s="58"/>
      <c r="H55" s="58"/>
      <c r="I55" s="58"/>
      <c r="J55" s="59">
        <v>600000</v>
      </c>
      <c r="K55" s="60"/>
      <c r="L55" s="60"/>
      <c r="M55" s="60">
        <v>0</v>
      </c>
      <c r="N55" s="59"/>
      <c r="O55" s="59">
        <f>+M55+N55</f>
        <v>0</v>
      </c>
    </row>
    <row r="56" spans="1:15" ht="112.5" customHeight="1" thickBot="1" x14ac:dyDescent="0.3">
      <c r="A56" s="18">
        <v>1</v>
      </c>
      <c r="B56" s="134" t="s">
        <v>166</v>
      </c>
      <c r="C56" s="56" t="s">
        <v>199</v>
      </c>
      <c r="D56" s="56" t="s">
        <v>23</v>
      </c>
      <c r="E56" s="63" t="s">
        <v>143</v>
      </c>
      <c r="F56" s="56" t="s">
        <v>165</v>
      </c>
      <c r="G56" s="151">
        <v>8</v>
      </c>
      <c r="H56" s="20">
        <v>14</v>
      </c>
      <c r="I56" s="152"/>
      <c r="J56" s="5">
        <v>250000</v>
      </c>
      <c r="K56" s="5">
        <v>4500</v>
      </c>
      <c r="L56" s="5">
        <v>14692</v>
      </c>
      <c r="M56" s="5"/>
      <c r="N56" s="5">
        <v>47600</v>
      </c>
      <c r="O56" s="59">
        <f t="shared" ref="O56" si="2">+M56+N56</f>
        <v>47600</v>
      </c>
    </row>
    <row r="57" spans="1:15" ht="15.75" thickBot="1" x14ac:dyDescent="0.3">
      <c r="A57" s="18"/>
      <c r="B57" s="142"/>
      <c r="C57" s="56"/>
      <c r="D57" s="56" t="s">
        <v>23</v>
      </c>
      <c r="E57" s="63"/>
      <c r="F57" s="56"/>
      <c r="G57" s="143"/>
      <c r="H57" s="143"/>
      <c r="I57" s="143"/>
      <c r="J57" s="144"/>
      <c r="K57" s="150"/>
      <c r="L57" s="148"/>
      <c r="M57" s="144"/>
      <c r="N57" s="148"/>
      <c r="O57" s="59"/>
    </row>
    <row r="58" spans="1:15" ht="15.75" thickBot="1" x14ac:dyDescent="0.3">
      <c r="A58" s="18">
        <v>0</v>
      </c>
      <c r="B58" s="56"/>
      <c r="C58" s="56"/>
      <c r="D58" s="56"/>
      <c r="E58" s="63"/>
      <c r="F58" s="56"/>
      <c r="G58" s="58"/>
      <c r="H58" s="58"/>
      <c r="I58" s="58"/>
      <c r="J58" s="59"/>
      <c r="K58" s="5"/>
      <c r="L58" s="149"/>
      <c r="M58" s="60"/>
      <c r="N58" s="135"/>
      <c r="O58" s="59">
        <f>+M58+N58</f>
        <v>0</v>
      </c>
    </row>
    <row r="59" spans="1:15" ht="15.75" thickBot="1" x14ac:dyDescent="0.3">
      <c r="A59" s="19">
        <f>SUM(A55:A58)</f>
        <v>1</v>
      </c>
      <c r="B59" s="163" t="s">
        <v>17</v>
      </c>
      <c r="C59" s="164"/>
      <c r="D59" s="164"/>
      <c r="E59" s="164"/>
      <c r="F59" s="165"/>
      <c r="G59" s="7">
        <f t="shared" ref="G59:O59" si="3">SUM(G55:G58)</f>
        <v>8</v>
      </c>
      <c r="H59" s="7">
        <f t="shared" si="3"/>
        <v>14</v>
      </c>
      <c r="I59" s="7">
        <f t="shared" si="3"/>
        <v>0</v>
      </c>
      <c r="J59" s="61">
        <f t="shared" si="3"/>
        <v>850000</v>
      </c>
      <c r="K59" s="61">
        <f>SUM(K56:K58)</f>
        <v>4500</v>
      </c>
      <c r="L59" s="61">
        <f>SUM(L56:L58)</f>
        <v>14692</v>
      </c>
      <c r="M59" s="15">
        <f t="shared" si="3"/>
        <v>0</v>
      </c>
      <c r="N59" s="15">
        <f t="shared" si="3"/>
        <v>47600</v>
      </c>
      <c r="O59" s="15">
        <f t="shared" si="3"/>
        <v>47600</v>
      </c>
    </row>
    <row r="60" spans="1:15" ht="15.75" thickBot="1" x14ac:dyDescent="0.3">
      <c r="A60" s="167" t="s">
        <v>18</v>
      </c>
      <c r="B60" s="168"/>
      <c r="C60" s="168"/>
      <c r="D60" s="168"/>
      <c r="E60" s="168"/>
      <c r="F60" s="168"/>
      <c r="G60" s="168"/>
      <c r="H60" s="8"/>
      <c r="I60" s="9"/>
      <c r="J60" s="10"/>
      <c r="K60" s="10"/>
      <c r="L60" s="10"/>
      <c r="M60" s="15">
        <v>0</v>
      </c>
      <c r="N60" s="15">
        <f>N59*-0.1</f>
        <v>-4760</v>
      </c>
      <c r="O60" s="15">
        <f>N60</f>
        <v>-4760</v>
      </c>
    </row>
    <row r="61" spans="1:15" ht="19.5" customHeight="1" thickBot="1" x14ac:dyDescent="0.3">
      <c r="A61" s="163" t="s">
        <v>21</v>
      </c>
      <c r="B61" s="164"/>
      <c r="C61" s="164"/>
      <c r="D61" s="164"/>
      <c r="E61" s="164"/>
      <c r="F61" s="164"/>
      <c r="G61" s="164"/>
      <c r="H61" s="13"/>
      <c r="I61" s="13"/>
      <c r="J61" s="14"/>
      <c r="K61" s="14"/>
      <c r="L61" s="14"/>
      <c r="M61" s="15">
        <f>SUM(M59:M60)</f>
        <v>0</v>
      </c>
      <c r="N61" s="15">
        <f>SUM(N59:N60)</f>
        <v>42840</v>
      </c>
      <c r="O61" s="15">
        <f>O60+O59</f>
        <v>42840</v>
      </c>
    </row>
    <row r="62" spans="1:15" x14ac:dyDescent="0.25">
      <c r="A62" s="45"/>
      <c r="B62" s="45"/>
      <c r="C62" s="45"/>
      <c r="D62" s="45"/>
      <c r="E62" s="45"/>
      <c r="F62" s="45"/>
      <c r="G62" s="45"/>
      <c r="H62" s="46"/>
      <c r="I62" s="46"/>
      <c r="J62" s="47"/>
      <c r="K62" s="47"/>
      <c r="L62" s="47"/>
      <c r="M62" s="48"/>
      <c r="N62" s="49"/>
      <c r="O62" s="49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x14ac:dyDescent="0.25">
      <c r="A64" s="40"/>
      <c r="B64" s="40"/>
      <c r="C64" s="40"/>
      <c r="D64" s="40"/>
      <c r="E64" s="40"/>
      <c r="F64" s="40"/>
      <c r="G64" s="40"/>
      <c r="H64" s="41"/>
      <c r="I64" s="41"/>
      <c r="J64" s="50"/>
      <c r="K64" s="50"/>
      <c r="L64" s="50"/>
      <c r="M64" s="51"/>
      <c r="N64" s="43"/>
      <c r="O64" s="43"/>
    </row>
    <row r="65" spans="1:16" ht="16.5" customHeight="1" thickBot="1" x14ac:dyDescent="0.3">
      <c r="A65" s="166" t="s">
        <v>40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52"/>
      <c r="O65" s="52"/>
    </row>
    <row r="66" spans="1:16" ht="29.25" customHeight="1" thickBot="1" x14ac:dyDescent="0.3">
      <c r="A66" s="205" t="s">
        <v>7</v>
      </c>
      <c r="B66" s="207" t="s">
        <v>8</v>
      </c>
      <c r="C66" s="208"/>
      <c r="D66" s="199" t="s">
        <v>9</v>
      </c>
      <c r="E66" s="199" t="s">
        <v>10</v>
      </c>
      <c r="F66" s="199" t="s">
        <v>11</v>
      </c>
      <c r="G66" s="199" t="s">
        <v>52</v>
      </c>
      <c r="H66" s="207" t="s">
        <v>33</v>
      </c>
      <c r="I66" s="208"/>
      <c r="J66" s="179" t="s">
        <v>64</v>
      </c>
      <c r="K66" s="79"/>
      <c r="L66" s="79"/>
      <c r="M66" s="199" t="s">
        <v>12</v>
      </c>
      <c r="N66" s="199" t="s">
        <v>36</v>
      </c>
      <c r="O66" s="202" t="s">
        <v>53</v>
      </c>
    </row>
    <row r="67" spans="1:16" ht="13.5" customHeight="1" thickBot="1" x14ac:dyDescent="0.3">
      <c r="A67" s="206"/>
      <c r="B67" s="209"/>
      <c r="C67" s="210"/>
      <c r="D67" s="200"/>
      <c r="E67" s="200"/>
      <c r="F67" s="200"/>
      <c r="G67" s="211"/>
      <c r="H67" s="199" t="s">
        <v>34</v>
      </c>
      <c r="I67" s="199" t="s">
        <v>35</v>
      </c>
      <c r="J67" s="181"/>
      <c r="K67" s="81"/>
      <c r="L67" s="81"/>
      <c r="M67" s="213"/>
      <c r="N67" s="200"/>
      <c r="O67" s="203"/>
    </row>
    <row r="68" spans="1:16" ht="26.25" customHeight="1" thickBot="1" x14ac:dyDescent="0.3">
      <c r="A68" s="242"/>
      <c r="B68" s="79" t="s">
        <v>15</v>
      </c>
      <c r="C68" s="78" t="s">
        <v>16</v>
      </c>
      <c r="D68" s="200"/>
      <c r="E68" s="200"/>
      <c r="F68" s="200"/>
      <c r="G68" s="211"/>
      <c r="H68" s="200"/>
      <c r="I68" s="200"/>
      <c r="J68" s="181"/>
      <c r="K68" s="80" t="s">
        <v>65</v>
      </c>
      <c r="L68" s="80" t="s">
        <v>66</v>
      </c>
      <c r="M68" s="213"/>
      <c r="N68" s="200"/>
      <c r="O68" s="241"/>
    </row>
    <row r="69" spans="1:16" ht="36.75" hidden="1" customHeight="1" thickBot="1" x14ac:dyDescent="0.3">
      <c r="A69" s="58">
        <v>0</v>
      </c>
      <c r="B69" s="56" t="s">
        <v>71</v>
      </c>
      <c r="C69" s="56" t="s">
        <v>72</v>
      </c>
      <c r="D69" s="56" t="s">
        <v>39</v>
      </c>
      <c r="E69" s="56"/>
      <c r="F69" s="56" t="s">
        <v>74</v>
      </c>
      <c r="G69" s="92"/>
      <c r="H69" s="92"/>
      <c r="I69" s="92"/>
      <c r="J69" s="62"/>
      <c r="K69" s="93"/>
      <c r="L69" s="93"/>
      <c r="M69" s="93"/>
      <c r="N69" s="62"/>
      <c r="O69" s="62">
        <f t="shared" ref="O69:O70" si="4">SUM(M69:N69)</f>
        <v>0</v>
      </c>
    </row>
    <row r="70" spans="1:16" ht="36.75" hidden="1" customHeight="1" thickBot="1" x14ac:dyDescent="0.3">
      <c r="A70" s="58">
        <v>0</v>
      </c>
      <c r="B70" s="56" t="s">
        <v>75</v>
      </c>
      <c r="C70" s="56" t="s">
        <v>76</v>
      </c>
      <c r="D70" s="56" t="s">
        <v>39</v>
      </c>
      <c r="E70" s="56"/>
      <c r="F70" s="56" t="s">
        <v>78</v>
      </c>
      <c r="G70" s="58"/>
      <c r="H70" s="58"/>
      <c r="I70" s="58"/>
      <c r="J70" s="62"/>
      <c r="K70" s="93"/>
      <c r="L70" s="93"/>
      <c r="M70" s="93"/>
      <c r="N70" s="62"/>
      <c r="O70" s="62">
        <f t="shared" si="4"/>
        <v>0</v>
      </c>
    </row>
    <row r="71" spans="1:16" ht="36.75" customHeight="1" thickBot="1" x14ac:dyDescent="0.3">
      <c r="A71" s="18">
        <v>1</v>
      </c>
      <c r="B71" s="56" t="s">
        <v>71</v>
      </c>
      <c r="C71" s="38" t="s">
        <v>79</v>
      </c>
      <c r="D71" s="38" t="s">
        <v>39</v>
      </c>
      <c r="E71" s="38" t="s">
        <v>158</v>
      </c>
      <c r="F71" s="38" t="s">
        <v>80</v>
      </c>
      <c r="G71" s="20">
        <v>16</v>
      </c>
      <c r="H71" s="20"/>
      <c r="I71" s="20"/>
      <c r="J71" s="5">
        <v>500000</v>
      </c>
      <c r="K71" s="21">
        <v>5600</v>
      </c>
      <c r="L71" s="21">
        <f>8500+6900</f>
        <v>15400</v>
      </c>
      <c r="M71" s="21"/>
      <c r="N71" s="5">
        <v>11400</v>
      </c>
      <c r="O71" s="62">
        <f>SUM(M71:N71)</f>
        <v>11400</v>
      </c>
    </row>
    <row r="72" spans="1:16" ht="36.75" customHeight="1" thickBot="1" x14ac:dyDescent="0.3">
      <c r="A72" s="18">
        <v>1</v>
      </c>
      <c r="B72" s="56" t="s">
        <v>75</v>
      </c>
      <c r="C72" s="38" t="s">
        <v>81</v>
      </c>
      <c r="D72" s="38" t="s">
        <v>39</v>
      </c>
      <c r="E72" s="38" t="s">
        <v>156</v>
      </c>
      <c r="F72" s="38" t="s">
        <v>82</v>
      </c>
      <c r="G72" s="20">
        <v>16</v>
      </c>
      <c r="H72" s="20"/>
      <c r="I72" s="20"/>
      <c r="J72" s="5">
        <v>500000</v>
      </c>
      <c r="K72" s="21">
        <v>5600</v>
      </c>
      <c r="L72" s="21">
        <f t="shared" ref="L72" si="5">8500+6900</f>
        <v>15400</v>
      </c>
      <c r="M72" s="21"/>
      <c r="N72" s="5"/>
      <c r="O72" s="62">
        <f t="shared" ref="O72:O78" si="6">SUM(M72:N72)</f>
        <v>0</v>
      </c>
    </row>
    <row r="73" spans="1:16" ht="54" customHeight="1" thickBot="1" x14ac:dyDescent="0.3">
      <c r="A73" s="18">
        <v>1</v>
      </c>
      <c r="B73" s="56" t="s">
        <v>83</v>
      </c>
      <c r="C73" s="38" t="s">
        <v>84</v>
      </c>
      <c r="D73" s="38" t="s">
        <v>39</v>
      </c>
      <c r="E73" s="38" t="s">
        <v>155</v>
      </c>
      <c r="F73" s="38" t="s">
        <v>85</v>
      </c>
      <c r="G73" s="20">
        <v>16</v>
      </c>
      <c r="H73" s="20"/>
      <c r="I73" s="20"/>
      <c r="J73" s="5">
        <v>500000</v>
      </c>
      <c r="K73" s="21">
        <v>5600</v>
      </c>
      <c r="L73" s="21">
        <f t="shared" ref="L73" si="7">8500+6900</f>
        <v>15400</v>
      </c>
      <c r="M73" s="21"/>
      <c r="N73" s="5"/>
      <c r="O73" s="62">
        <f t="shared" si="6"/>
        <v>0</v>
      </c>
      <c r="P73" s="69" t="s">
        <v>20</v>
      </c>
    </row>
    <row r="74" spans="1:16" ht="54" hidden="1" customHeight="1" thickBot="1" x14ac:dyDescent="0.3">
      <c r="A74" s="18">
        <v>0</v>
      </c>
      <c r="B74" s="56" t="s">
        <v>86</v>
      </c>
      <c r="C74" s="56" t="s">
        <v>87</v>
      </c>
      <c r="D74" s="56" t="s">
        <v>39</v>
      </c>
      <c r="E74" s="56" t="s">
        <v>101</v>
      </c>
      <c r="F74" s="56" t="s">
        <v>89</v>
      </c>
      <c r="G74" s="58"/>
      <c r="H74" s="58"/>
      <c r="I74" s="58"/>
      <c r="J74" s="62"/>
      <c r="K74" s="93"/>
      <c r="L74" s="93"/>
      <c r="M74" s="93"/>
      <c r="N74" s="62"/>
      <c r="O74" s="62">
        <f t="shared" si="6"/>
        <v>0</v>
      </c>
      <c r="P74" s="69"/>
    </row>
    <row r="75" spans="1:16" ht="54" hidden="1" customHeight="1" thickBot="1" x14ac:dyDescent="0.3">
      <c r="A75" s="18">
        <v>0</v>
      </c>
      <c r="B75" s="56"/>
      <c r="C75" s="56" t="s">
        <v>91</v>
      </c>
      <c r="D75" s="56" t="s">
        <v>39</v>
      </c>
      <c r="E75" s="56"/>
      <c r="F75" s="56" t="s">
        <v>78</v>
      </c>
      <c r="G75" s="58"/>
      <c r="H75" s="58"/>
      <c r="I75" s="58"/>
      <c r="J75" s="62"/>
      <c r="K75" s="93"/>
      <c r="L75" s="93"/>
      <c r="M75" s="93"/>
      <c r="N75" s="62"/>
      <c r="O75" s="62">
        <f t="shared" si="6"/>
        <v>0</v>
      </c>
      <c r="P75" s="69"/>
    </row>
    <row r="76" spans="1:16" ht="54" hidden="1" customHeight="1" thickBot="1" x14ac:dyDescent="0.3">
      <c r="A76" s="18">
        <v>0</v>
      </c>
      <c r="B76" s="56" t="s">
        <v>75</v>
      </c>
      <c r="C76" s="56" t="s">
        <v>91</v>
      </c>
      <c r="D76" s="56" t="s">
        <v>39</v>
      </c>
      <c r="E76" s="56" t="s">
        <v>100</v>
      </c>
      <c r="F76" s="56" t="s">
        <v>82</v>
      </c>
      <c r="G76" s="58"/>
      <c r="H76" s="58"/>
      <c r="I76" s="58"/>
      <c r="J76" s="62"/>
      <c r="K76" s="93"/>
      <c r="L76" s="93"/>
      <c r="M76" s="93"/>
      <c r="N76" s="62"/>
      <c r="O76" s="62">
        <f t="shared" si="6"/>
        <v>0</v>
      </c>
      <c r="P76" s="69"/>
    </row>
    <row r="77" spans="1:16" ht="54" hidden="1" customHeight="1" thickBot="1" x14ac:dyDescent="0.3">
      <c r="A77" s="18">
        <v>0</v>
      </c>
      <c r="B77" s="56" t="s">
        <v>71</v>
      </c>
      <c r="C77" s="56" t="s">
        <v>94</v>
      </c>
      <c r="D77" s="56" t="s">
        <v>39</v>
      </c>
      <c r="E77" s="56"/>
      <c r="F77" s="56" t="s">
        <v>96</v>
      </c>
      <c r="G77" s="58"/>
      <c r="H77" s="58"/>
      <c r="I77" s="58"/>
      <c r="J77" s="62"/>
      <c r="K77" s="93"/>
      <c r="L77" s="93"/>
      <c r="M77" s="93"/>
      <c r="N77" s="62"/>
      <c r="O77" s="62">
        <f t="shared" si="6"/>
        <v>0</v>
      </c>
      <c r="P77" s="69"/>
    </row>
    <row r="78" spans="1:16" ht="54" customHeight="1" thickBot="1" x14ac:dyDescent="0.3">
      <c r="A78" s="18">
        <v>1</v>
      </c>
      <c r="B78" s="56" t="s">
        <v>86</v>
      </c>
      <c r="C78" s="38" t="s">
        <v>87</v>
      </c>
      <c r="D78" s="38" t="s">
        <v>39</v>
      </c>
      <c r="E78" s="38" t="s">
        <v>157</v>
      </c>
      <c r="F78" s="38" t="s">
        <v>89</v>
      </c>
      <c r="G78" s="20">
        <v>16</v>
      </c>
      <c r="H78" s="20"/>
      <c r="I78" s="20"/>
      <c r="J78" s="5">
        <v>500000</v>
      </c>
      <c r="K78" s="21">
        <v>5600</v>
      </c>
      <c r="L78" s="21">
        <f t="shared" ref="L78" si="8">8500+6900</f>
        <v>15400</v>
      </c>
      <c r="M78" s="21"/>
      <c r="N78" s="5"/>
      <c r="O78" s="62">
        <f t="shared" si="6"/>
        <v>0</v>
      </c>
      <c r="P78" s="69"/>
    </row>
    <row r="79" spans="1:16" ht="60.75" hidden="1" customHeight="1" thickBot="1" x14ac:dyDescent="0.3">
      <c r="A79" s="18">
        <v>0</v>
      </c>
      <c r="B79" s="56" t="s">
        <v>71</v>
      </c>
      <c r="C79" s="56" t="s">
        <v>97</v>
      </c>
      <c r="D79" s="56" t="s">
        <v>39</v>
      </c>
      <c r="E79" s="56" t="s">
        <v>98</v>
      </c>
      <c r="F79" s="56" t="s">
        <v>74</v>
      </c>
      <c r="G79" s="92"/>
      <c r="H79" s="92"/>
      <c r="I79" s="92"/>
      <c r="J79" s="62"/>
      <c r="K79" s="93"/>
      <c r="L79" s="93"/>
      <c r="M79" s="93"/>
      <c r="N79" s="62"/>
      <c r="O79" s="62">
        <f>SUM(M79:N79)</f>
        <v>0</v>
      </c>
    </row>
    <row r="80" spans="1:16" ht="53.25" hidden="1" customHeight="1" thickBot="1" x14ac:dyDescent="0.3">
      <c r="A80" s="18">
        <v>0</v>
      </c>
      <c r="B80" s="56" t="s">
        <v>71</v>
      </c>
      <c r="C80" s="56" t="s">
        <v>97</v>
      </c>
      <c r="D80" s="56" t="s">
        <v>39</v>
      </c>
      <c r="E80" s="56" t="s">
        <v>99</v>
      </c>
      <c r="F80" s="56" t="s">
        <v>80</v>
      </c>
      <c r="G80" s="58"/>
      <c r="H80" s="58"/>
      <c r="I80" s="58"/>
      <c r="J80" s="62"/>
      <c r="K80" s="93"/>
      <c r="L80" s="93"/>
      <c r="M80" s="93"/>
      <c r="N80" s="62"/>
      <c r="O80" s="62">
        <f t="shared" ref="O80" si="9">SUM(M80:N80)</f>
        <v>0</v>
      </c>
    </row>
    <row r="81" spans="1:16" ht="15.75" thickBot="1" x14ac:dyDescent="0.3">
      <c r="A81" s="37">
        <f>SUM(A69:A80)</f>
        <v>4</v>
      </c>
      <c r="B81" s="163" t="s">
        <v>17</v>
      </c>
      <c r="C81" s="164"/>
      <c r="D81" s="164"/>
      <c r="E81" s="164"/>
      <c r="F81" s="165"/>
      <c r="G81" s="37">
        <f>SUM(G69:G80)</f>
        <v>64</v>
      </c>
      <c r="H81" s="37">
        <f>SUM(H69:H80)</f>
        <v>0</v>
      </c>
      <c r="I81" s="37">
        <f>SUM(I69:I80)</f>
        <v>0</v>
      </c>
      <c r="J81" s="24">
        <f>SUM(J79:J80)</f>
        <v>0</v>
      </c>
      <c r="K81" s="11">
        <f>SUM(K69:K80)</f>
        <v>22400</v>
      </c>
      <c r="L81" s="11">
        <f>SUM(L69:L80)</f>
        <v>61600</v>
      </c>
      <c r="M81" s="11">
        <f>SUM(M69:M80)</f>
        <v>0</v>
      </c>
      <c r="N81" s="11">
        <f>SUM(N69:N80)</f>
        <v>11400</v>
      </c>
      <c r="O81" s="11">
        <f>SUM(O69:O80)</f>
        <v>11400</v>
      </c>
      <c r="P81" s="69" t="s">
        <v>20</v>
      </c>
    </row>
    <row r="82" spans="1:16" ht="15.75" thickBot="1" x14ac:dyDescent="0.3">
      <c r="A82" s="167" t="s">
        <v>18</v>
      </c>
      <c r="B82" s="168"/>
      <c r="C82" s="168"/>
      <c r="D82" s="168"/>
      <c r="E82" s="168"/>
      <c r="F82" s="168"/>
      <c r="G82" s="169"/>
      <c r="H82" s="54"/>
      <c r="I82" s="54"/>
      <c r="J82" s="53"/>
      <c r="K82" s="53"/>
      <c r="L82" s="53"/>
      <c r="M82" s="11">
        <v>0</v>
      </c>
      <c r="N82" s="11">
        <f>-0.1*N81</f>
        <v>-1140</v>
      </c>
      <c r="O82" s="12">
        <f>SUM(N82:N82)</f>
        <v>-1140</v>
      </c>
    </row>
    <row r="83" spans="1:16" ht="15.75" thickBot="1" x14ac:dyDescent="0.3">
      <c r="A83" s="163" t="s">
        <v>21</v>
      </c>
      <c r="B83" s="164"/>
      <c r="C83" s="164"/>
      <c r="D83" s="164"/>
      <c r="E83" s="164"/>
      <c r="F83" s="164"/>
      <c r="G83" s="165"/>
      <c r="H83" s="55"/>
      <c r="I83" s="55"/>
      <c r="J83" s="53"/>
      <c r="K83" s="53"/>
      <c r="L83" s="53"/>
      <c r="M83" s="11">
        <f>SUM(M81:M82)</f>
        <v>0</v>
      </c>
      <c r="N83" s="11">
        <f>SUM(N81:N82)</f>
        <v>10260</v>
      </c>
      <c r="O83" s="11">
        <f>SUM(O81:O82)</f>
        <v>10260</v>
      </c>
    </row>
    <row r="84" spans="1:16" x14ac:dyDescent="0.25">
      <c r="A84" s="40"/>
      <c r="B84" s="40"/>
      <c r="C84" s="40"/>
      <c r="D84" s="40"/>
      <c r="E84" s="40"/>
      <c r="F84" s="40"/>
      <c r="G84" s="40"/>
      <c r="H84" s="41"/>
      <c r="I84" s="41"/>
      <c r="J84" s="42"/>
      <c r="K84" s="42"/>
      <c r="L84" s="42"/>
      <c r="M84" s="42"/>
      <c r="N84" s="42"/>
      <c r="O84" s="43"/>
    </row>
    <row r="85" spans="1:16" x14ac:dyDescent="0.25">
      <c r="A85" s="27"/>
      <c r="B85" s="27"/>
      <c r="C85" s="27"/>
      <c r="D85" s="27"/>
      <c r="E85" s="27"/>
      <c r="F85" s="27"/>
      <c r="G85" s="27"/>
      <c r="H85" s="17"/>
      <c r="I85" s="17"/>
      <c r="J85" s="28"/>
      <c r="K85" s="28"/>
      <c r="L85" s="28"/>
      <c r="M85" s="28"/>
      <c r="N85" s="28"/>
      <c r="O85" s="29"/>
    </row>
    <row r="86" spans="1:16" ht="66" customHeight="1" thickBot="1" x14ac:dyDescent="0.3">
      <c r="A86" s="166" t="s">
        <v>54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31"/>
      <c r="O86" s="31"/>
    </row>
    <row r="87" spans="1:16" ht="41.25" customHeight="1" thickBot="1" x14ac:dyDescent="0.3">
      <c r="A87" s="205" t="s">
        <v>7</v>
      </c>
      <c r="B87" s="207" t="s">
        <v>8</v>
      </c>
      <c r="C87" s="208"/>
      <c r="D87" s="199" t="s">
        <v>9</v>
      </c>
      <c r="E87" s="199" t="s">
        <v>10</v>
      </c>
      <c r="F87" s="199" t="s">
        <v>11</v>
      </c>
      <c r="G87" s="199" t="s">
        <v>52</v>
      </c>
      <c r="H87" s="207" t="s">
        <v>33</v>
      </c>
      <c r="I87" s="208"/>
      <c r="J87" s="179" t="s">
        <v>64</v>
      </c>
      <c r="K87" s="79"/>
      <c r="L87" s="79"/>
      <c r="M87" s="199" t="s">
        <v>12</v>
      </c>
      <c r="N87" s="199" t="s">
        <v>36</v>
      </c>
      <c r="O87" s="202" t="s">
        <v>53</v>
      </c>
    </row>
    <row r="88" spans="1:16" ht="6" customHeight="1" thickBot="1" x14ac:dyDescent="0.3">
      <c r="A88" s="206"/>
      <c r="B88" s="209"/>
      <c r="C88" s="210"/>
      <c r="D88" s="200"/>
      <c r="E88" s="200"/>
      <c r="F88" s="200"/>
      <c r="G88" s="211"/>
      <c r="H88" s="199" t="s">
        <v>34</v>
      </c>
      <c r="I88" s="199" t="s">
        <v>35</v>
      </c>
      <c r="J88" s="181"/>
      <c r="K88" s="81"/>
      <c r="L88" s="81"/>
      <c r="M88" s="213"/>
      <c r="N88" s="200"/>
      <c r="O88" s="203"/>
    </row>
    <row r="89" spans="1:16" ht="28.5" customHeight="1" thickBot="1" x14ac:dyDescent="0.3">
      <c r="A89" s="206"/>
      <c r="B89" s="79" t="s">
        <v>15</v>
      </c>
      <c r="C89" s="78" t="s">
        <v>16</v>
      </c>
      <c r="D89" s="200"/>
      <c r="E89" s="200"/>
      <c r="F89" s="200"/>
      <c r="G89" s="212"/>
      <c r="H89" s="201"/>
      <c r="I89" s="201"/>
      <c r="J89" s="181"/>
      <c r="K89" s="80" t="s">
        <v>65</v>
      </c>
      <c r="L89" s="80" t="s">
        <v>67</v>
      </c>
      <c r="M89" s="213"/>
      <c r="N89" s="201"/>
      <c r="O89" s="204"/>
    </row>
    <row r="90" spans="1:16" ht="63.75" thickBot="1" x14ac:dyDescent="0.3">
      <c r="A90" s="18">
        <v>1</v>
      </c>
      <c r="B90" s="136" t="s">
        <v>70</v>
      </c>
      <c r="C90" s="137" t="s">
        <v>191</v>
      </c>
      <c r="D90" s="38" t="s">
        <v>31</v>
      </c>
      <c r="E90" s="138" t="s">
        <v>142</v>
      </c>
      <c r="F90" s="136" t="s">
        <v>180</v>
      </c>
      <c r="G90" s="20">
        <v>8</v>
      </c>
      <c r="H90" s="20">
        <v>0</v>
      </c>
      <c r="I90" s="20">
        <v>0</v>
      </c>
      <c r="J90" s="5">
        <v>600000</v>
      </c>
      <c r="K90" s="21">
        <v>3100</v>
      </c>
      <c r="L90" s="21">
        <v>3000</v>
      </c>
      <c r="M90" s="21"/>
      <c r="N90" s="5">
        <v>19200</v>
      </c>
      <c r="O90" s="5">
        <f>SUM(M90:N90)</f>
        <v>19200</v>
      </c>
    </row>
    <row r="91" spans="1:16" ht="63.75" thickBot="1" x14ac:dyDescent="0.3">
      <c r="A91" s="83">
        <v>1</v>
      </c>
      <c r="B91" s="136" t="s">
        <v>70</v>
      </c>
      <c r="C91" s="137" t="s">
        <v>191</v>
      </c>
      <c r="D91" s="136" t="s">
        <v>69</v>
      </c>
      <c r="E91" s="138" t="s">
        <v>143</v>
      </c>
      <c r="F91" s="136" t="s">
        <v>180</v>
      </c>
      <c r="G91" s="136">
        <v>8</v>
      </c>
      <c r="H91" s="136">
        <v>0</v>
      </c>
      <c r="I91" s="136">
        <v>0</v>
      </c>
      <c r="J91" s="139"/>
      <c r="K91" s="21">
        <v>3100</v>
      </c>
      <c r="L91" s="21">
        <v>3000</v>
      </c>
      <c r="M91" s="21"/>
      <c r="N91" s="5">
        <v>19200</v>
      </c>
      <c r="O91" s="82">
        <f>SUM(M91:N91)</f>
        <v>19200</v>
      </c>
    </row>
    <row r="92" spans="1:16" ht="63.75" thickBot="1" x14ac:dyDescent="0.3">
      <c r="A92" s="83">
        <v>1</v>
      </c>
      <c r="B92" s="136" t="s">
        <v>182</v>
      </c>
      <c r="C92" s="137" t="s">
        <v>201</v>
      </c>
      <c r="D92" s="136" t="s">
        <v>69</v>
      </c>
      <c r="E92" s="138" t="s">
        <v>143</v>
      </c>
      <c r="F92" s="136" t="s">
        <v>108</v>
      </c>
      <c r="G92" s="136">
        <v>16</v>
      </c>
      <c r="H92" s="136">
        <v>20</v>
      </c>
      <c r="I92" s="136">
        <v>5</v>
      </c>
      <c r="J92" s="139"/>
      <c r="K92" s="140">
        <v>5000</v>
      </c>
      <c r="L92" s="140">
        <v>8500</v>
      </c>
      <c r="M92" s="140">
        <v>25000</v>
      </c>
      <c r="N92" s="141">
        <v>45000</v>
      </c>
      <c r="O92" s="82">
        <f>SUM(M92:N92)</f>
        <v>70000</v>
      </c>
    </row>
    <row r="93" spans="1:16" ht="48" thickBot="1" x14ac:dyDescent="0.3">
      <c r="A93" s="18">
        <v>1</v>
      </c>
      <c r="B93" s="136" t="s">
        <v>184</v>
      </c>
      <c r="C93" s="137" t="s">
        <v>192</v>
      </c>
      <c r="D93" s="136" t="s">
        <v>69</v>
      </c>
      <c r="E93" s="138" t="s">
        <v>143</v>
      </c>
      <c r="F93" s="136" t="s">
        <v>108</v>
      </c>
      <c r="G93" s="136">
        <v>16</v>
      </c>
      <c r="H93" s="136">
        <v>0</v>
      </c>
      <c r="I93" s="136">
        <v>0</v>
      </c>
      <c r="J93" s="139"/>
      <c r="K93" s="140">
        <v>5000</v>
      </c>
      <c r="L93" s="140">
        <v>8500</v>
      </c>
      <c r="M93" s="140">
        <v>0</v>
      </c>
      <c r="N93" s="141">
        <v>20000</v>
      </c>
      <c r="O93" s="5">
        <f>SUM(M93:N93)</f>
        <v>20000</v>
      </c>
    </row>
    <row r="94" spans="1:16" ht="15.75" thickBot="1" x14ac:dyDescent="0.3">
      <c r="A94" s="37">
        <f>SUM(A90:A93)</f>
        <v>4</v>
      </c>
      <c r="B94" s="163" t="s">
        <v>17</v>
      </c>
      <c r="C94" s="164"/>
      <c r="D94" s="164"/>
      <c r="E94" s="164"/>
      <c r="F94" s="165"/>
      <c r="G94" s="37">
        <f>SUM(G90:G93)</f>
        <v>48</v>
      </c>
      <c r="H94" s="37">
        <f t="shared" ref="H94:I94" si="10">SUM(H90:H93)</f>
        <v>20</v>
      </c>
      <c r="I94" s="37">
        <f t="shared" si="10"/>
        <v>5</v>
      </c>
      <c r="J94" s="24">
        <f t="shared" ref="J94:O94" si="11">SUM(J90:J93)</f>
        <v>600000</v>
      </c>
      <c r="K94" s="24">
        <f t="shared" si="11"/>
        <v>16200</v>
      </c>
      <c r="L94" s="24">
        <f t="shared" si="11"/>
        <v>23000</v>
      </c>
      <c r="M94" s="24">
        <f t="shared" si="11"/>
        <v>25000</v>
      </c>
      <c r="N94" s="24">
        <f t="shared" si="11"/>
        <v>103400</v>
      </c>
      <c r="O94" s="24">
        <f t="shared" si="11"/>
        <v>128400</v>
      </c>
    </row>
    <row r="95" spans="1:16" ht="22.5" customHeight="1" thickBot="1" x14ac:dyDescent="0.3">
      <c r="A95" s="167" t="s">
        <v>18</v>
      </c>
      <c r="B95" s="168"/>
      <c r="C95" s="168"/>
      <c r="D95" s="168"/>
      <c r="E95" s="168"/>
      <c r="F95" s="168"/>
      <c r="G95" s="169"/>
      <c r="H95" s="25"/>
      <c r="I95" s="25"/>
      <c r="J95" s="11"/>
      <c r="K95" s="11"/>
      <c r="L95" s="11"/>
      <c r="M95" s="11">
        <v>0</v>
      </c>
      <c r="N95" s="11">
        <f>-0.1*N94</f>
        <v>-10340</v>
      </c>
      <c r="O95" s="12">
        <f>SUM(N95:N95)</f>
        <v>-10340</v>
      </c>
    </row>
    <row r="96" spans="1:16" ht="20.25" customHeight="1" thickBot="1" x14ac:dyDescent="0.3">
      <c r="A96" s="163" t="s">
        <v>21</v>
      </c>
      <c r="B96" s="164"/>
      <c r="C96" s="164"/>
      <c r="D96" s="164"/>
      <c r="E96" s="164"/>
      <c r="F96" s="164"/>
      <c r="G96" s="165"/>
      <c r="H96" s="26"/>
      <c r="I96" s="26"/>
      <c r="J96" s="11"/>
      <c r="K96" s="11"/>
      <c r="L96" s="11"/>
      <c r="M96" s="11">
        <f>SUM(M94:M95)</f>
        <v>25000</v>
      </c>
      <c r="N96" s="11">
        <f>SUM(N94:N95)</f>
        <v>93060</v>
      </c>
      <c r="O96" s="11">
        <f>SUM(O94:O95)</f>
        <v>118060</v>
      </c>
    </row>
    <row r="97" spans="1:15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/>
      <c r="O97" s="29"/>
    </row>
    <row r="98" spans="1:15" x14ac:dyDescent="0.25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 t="s">
        <v>20</v>
      </c>
      <c r="O98" s="29"/>
    </row>
    <row r="99" spans="1:15" ht="15.75" thickBot="1" x14ac:dyDescent="0.3">
      <c r="A99" s="27"/>
      <c r="B99" s="27"/>
      <c r="C99" s="27"/>
      <c r="D99" s="27"/>
      <c r="E99" s="27"/>
      <c r="F99" s="27"/>
      <c r="G99" s="27"/>
      <c r="H99" s="17"/>
      <c r="I99" s="17"/>
      <c r="J99" s="28"/>
      <c r="K99" s="28"/>
      <c r="L99" s="28"/>
      <c r="M99" s="28"/>
      <c r="N99" s="28"/>
      <c r="O99" s="29"/>
    </row>
    <row r="100" spans="1:15" ht="20.25" customHeight="1" thickBot="1" x14ac:dyDescent="0.3">
      <c r="A100" s="205" t="s">
        <v>24</v>
      </c>
      <c r="B100" s="205"/>
      <c r="C100" s="205"/>
      <c r="D100" s="205" t="s">
        <v>68</v>
      </c>
      <c r="E100" s="205"/>
      <c r="F100" s="205" t="s">
        <v>178</v>
      </c>
      <c r="G100" s="205"/>
      <c r="H100" s="17"/>
      <c r="I100" s="17"/>
      <c r="J100" s="160" t="s">
        <v>172</v>
      </c>
      <c r="K100" s="161"/>
      <c r="L100" s="161"/>
      <c r="M100" s="161"/>
      <c r="N100" s="161"/>
      <c r="O100" s="162"/>
    </row>
    <row r="101" spans="1:15" ht="39.75" customHeight="1" thickBot="1" x14ac:dyDescent="0.3">
      <c r="A101" s="235" t="s">
        <v>49</v>
      </c>
      <c r="B101" s="235"/>
      <c r="C101" s="235"/>
      <c r="D101" s="217">
        <v>8000000</v>
      </c>
      <c r="E101" s="218"/>
      <c r="F101" s="219">
        <f>O96+O83+O61+O48</f>
        <v>569530</v>
      </c>
      <c r="G101" s="219"/>
      <c r="H101" s="17"/>
      <c r="I101" s="17"/>
      <c r="J101" s="100" t="s">
        <v>129</v>
      </c>
      <c r="K101" s="101" t="s">
        <v>130</v>
      </c>
      <c r="L101" s="102" t="s">
        <v>131</v>
      </c>
      <c r="M101" s="102" t="s">
        <v>132</v>
      </c>
      <c r="N101" s="103" t="s">
        <v>133</v>
      </c>
      <c r="O101" s="104" t="s">
        <v>21</v>
      </c>
    </row>
    <row r="102" spans="1:15" ht="20.100000000000001" customHeight="1" thickBot="1" x14ac:dyDescent="0.3">
      <c r="A102" s="235" t="s">
        <v>25</v>
      </c>
      <c r="B102" s="235"/>
      <c r="C102" s="235"/>
      <c r="D102" s="220"/>
      <c r="E102" s="220"/>
      <c r="F102" s="219">
        <f>A37+A39+A41+A43+A45+A56+A92</f>
        <v>7</v>
      </c>
      <c r="G102" s="194"/>
      <c r="H102" s="17"/>
      <c r="I102" s="17"/>
      <c r="J102" s="105" t="s">
        <v>66</v>
      </c>
      <c r="K102" s="106">
        <f>L46</f>
        <v>62500</v>
      </c>
      <c r="L102" s="106">
        <f>L94</f>
        <v>23000</v>
      </c>
      <c r="M102" s="106">
        <f>L81</f>
        <v>61600</v>
      </c>
      <c r="N102" s="107">
        <f>L59</f>
        <v>14692</v>
      </c>
      <c r="O102" s="108">
        <f>SUM(K102:N102)</f>
        <v>161792</v>
      </c>
    </row>
    <row r="103" spans="1:15" ht="20.100000000000001" customHeight="1" thickBot="1" x14ac:dyDescent="0.3">
      <c r="A103" s="214" t="s">
        <v>26</v>
      </c>
      <c r="B103" s="215"/>
      <c r="C103" s="216"/>
      <c r="D103" s="229"/>
      <c r="E103" s="230"/>
      <c r="F103" s="229">
        <f>A94+A81+A59+A46</f>
        <v>14</v>
      </c>
      <c r="G103" s="230"/>
      <c r="H103" s="17"/>
      <c r="I103" s="17"/>
      <c r="J103" s="109" t="s">
        <v>134</v>
      </c>
      <c r="K103" s="110">
        <f>K46</f>
        <v>27500</v>
      </c>
      <c r="L103" s="106">
        <f>K94</f>
        <v>16200</v>
      </c>
      <c r="M103" s="110">
        <f>K81</f>
        <v>22400</v>
      </c>
      <c r="N103" s="111">
        <f>K59</f>
        <v>4500</v>
      </c>
      <c r="O103" s="112">
        <f t="shared" ref="O103:O105" si="12">SUM(K103:N103)</f>
        <v>70600</v>
      </c>
    </row>
    <row r="104" spans="1:15" ht="20.100000000000001" customHeight="1" thickBot="1" x14ac:dyDescent="0.3">
      <c r="A104" s="235" t="s">
        <v>27</v>
      </c>
      <c r="B104" s="235"/>
      <c r="C104" s="235"/>
      <c r="D104" s="224"/>
      <c r="E104" s="224"/>
      <c r="F104" s="220">
        <f>H94+I94+H81+I81+H59+I59+H46+I46</f>
        <v>83</v>
      </c>
      <c r="G104" s="220"/>
      <c r="H104" s="17"/>
      <c r="I104" s="17"/>
      <c r="J104" s="113" t="s">
        <v>135</v>
      </c>
      <c r="K104" s="114">
        <f>O48</f>
        <v>398370</v>
      </c>
      <c r="L104" s="114">
        <f>O96</f>
        <v>118060</v>
      </c>
      <c r="M104" s="114">
        <f>O83</f>
        <v>10260</v>
      </c>
      <c r="N104" s="115">
        <f>O61</f>
        <v>42840</v>
      </c>
      <c r="O104" s="116">
        <f>SUM(K104:N104)</f>
        <v>569530</v>
      </c>
    </row>
    <row r="105" spans="1:15" ht="20.100000000000001" customHeight="1" thickBot="1" x14ac:dyDescent="0.3">
      <c r="A105" s="235" t="s">
        <v>38</v>
      </c>
      <c r="B105" s="235"/>
      <c r="C105" s="235"/>
      <c r="D105" s="224"/>
      <c r="E105" s="224"/>
      <c r="F105" s="224">
        <f>G94+G81+G59+G46</f>
        <v>176</v>
      </c>
      <c r="G105" s="224"/>
      <c r="H105" s="17"/>
      <c r="I105" s="17"/>
      <c r="J105" s="117" t="s">
        <v>21</v>
      </c>
      <c r="K105" s="118">
        <f>SUM(K102:K104)</f>
        <v>488370</v>
      </c>
      <c r="L105" s="118">
        <f t="shared" ref="L105:N105" si="13">SUM(L102:L104)</f>
        <v>157260</v>
      </c>
      <c r="M105" s="118">
        <f t="shared" si="13"/>
        <v>94260</v>
      </c>
      <c r="N105" s="119">
        <f t="shared" si="13"/>
        <v>62032</v>
      </c>
      <c r="O105" s="120">
        <f t="shared" si="12"/>
        <v>801922</v>
      </c>
    </row>
    <row r="106" spans="1:15" ht="20.100000000000001" customHeight="1" thickBot="1" x14ac:dyDescent="0.3">
      <c r="A106" s="237" t="s">
        <v>28</v>
      </c>
      <c r="B106" s="237"/>
      <c r="C106" s="237"/>
      <c r="D106" s="228"/>
      <c r="E106" s="228"/>
      <c r="F106" s="228">
        <f>M96+M83+M61+M48</f>
        <v>354250</v>
      </c>
      <c r="G106" s="228"/>
      <c r="H106" s="30" t="s">
        <v>20</v>
      </c>
      <c r="I106" s="17"/>
    </row>
    <row r="107" spans="1:15" ht="20.100000000000001" customHeight="1" thickBot="1" x14ac:dyDescent="0.3">
      <c r="A107" s="237" t="s">
        <v>29</v>
      </c>
      <c r="B107" s="237"/>
      <c r="C107" s="237"/>
      <c r="D107" s="228"/>
      <c r="E107" s="228"/>
      <c r="F107" s="228">
        <f>N94+N81+N59+N46</f>
        <v>239200</v>
      </c>
      <c r="G107" s="228"/>
      <c r="H107" s="17"/>
      <c r="I107" s="17"/>
      <c r="J107" s="157" t="s">
        <v>173</v>
      </c>
      <c r="K107" s="158"/>
      <c r="L107" s="158"/>
      <c r="M107" s="158"/>
      <c r="N107" s="158"/>
      <c r="O107" s="159"/>
    </row>
    <row r="108" spans="1:15" ht="36.75" customHeight="1" thickBot="1" x14ac:dyDescent="0.3">
      <c r="A108" s="237" t="s">
        <v>30</v>
      </c>
      <c r="B108" s="237"/>
      <c r="C108" s="237"/>
      <c r="D108" s="228"/>
      <c r="E108" s="228"/>
      <c r="F108" s="228">
        <f>N95+N82+N60+N47</f>
        <v>-23920</v>
      </c>
      <c r="G108" s="228"/>
      <c r="H108" s="30" t="s">
        <v>20</v>
      </c>
      <c r="I108" s="17"/>
      <c r="J108" s="100" t="s">
        <v>129</v>
      </c>
      <c r="K108" s="101" t="s">
        <v>130</v>
      </c>
      <c r="L108" s="102" t="s">
        <v>131</v>
      </c>
      <c r="M108" s="102" t="s">
        <v>132</v>
      </c>
      <c r="N108" s="103" t="s">
        <v>133</v>
      </c>
      <c r="O108" s="104" t="s">
        <v>21</v>
      </c>
    </row>
    <row r="109" spans="1:15" ht="20.100000000000001" customHeight="1" thickBot="1" x14ac:dyDescent="0.3">
      <c r="A109" s="236" t="s">
        <v>63</v>
      </c>
      <c r="B109" s="236"/>
      <c r="C109" s="236"/>
      <c r="D109" s="234">
        <f>+D106+D107+D108</f>
        <v>0</v>
      </c>
      <c r="E109" s="234"/>
      <c r="F109" s="234">
        <f>F106+F107+F108</f>
        <v>569530</v>
      </c>
      <c r="G109" s="234"/>
      <c r="H109" s="30"/>
      <c r="I109" s="30" t="s">
        <v>20</v>
      </c>
      <c r="J109" s="121" t="s">
        <v>25</v>
      </c>
      <c r="K109" s="122">
        <f>A37+A39+A41+A43</f>
        <v>4</v>
      </c>
      <c r="L109" s="123">
        <f>A92</f>
        <v>1</v>
      </c>
      <c r="M109" s="123">
        <v>0</v>
      </c>
      <c r="N109" s="124">
        <v>0</v>
      </c>
      <c r="O109" s="125">
        <f t="shared" ref="O109:O114" si="14">SUM(K109:N109)</f>
        <v>5</v>
      </c>
    </row>
    <row r="110" spans="1:15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26" t="s">
        <v>136</v>
      </c>
      <c r="K110" s="127">
        <f>A46</f>
        <v>5</v>
      </c>
      <c r="L110" s="123">
        <f>A94</f>
        <v>4</v>
      </c>
      <c r="M110" s="128">
        <f>A81</f>
        <v>4</v>
      </c>
      <c r="N110" s="129">
        <f>A59</f>
        <v>1</v>
      </c>
      <c r="O110" s="125">
        <f t="shared" si="14"/>
        <v>14</v>
      </c>
    </row>
    <row r="111" spans="1:15" ht="29.25" x14ac:dyDescent="0.25">
      <c r="A111" s="1"/>
      <c r="B111" s="1"/>
      <c r="C111" s="1"/>
      <c r="D111" s="1"/>
      <c r="E111" s="1"/>
      <c r="F111" s="32" t="s">
        <v>20</v>
      </c>
      <c r="G111" s="32">
        <f>F109-O104</f>
        <v>0</v>
      </c>
      <c r="H111" s="1"/>
      <c r="I111" s="1"/>
      <c r="J111" s="113" t="s">
        <v>137</v>
      </c>
      <c r="K111" s="127">
        <f>H46+I46</f>
        <v>44</v>
      </c>
      <c r="L111" s="123">
        <f>H94+I94</f>
        <v>25</v>
      </c>
      <c r="M111" s="128">
        <f>H81+I81</f>
        <v>0</v>
      </c>
      <c r="N111" s="129">
        <f>H59+I59</f>
        <v>14</v>
      </c>
      <c r="O111" s="125">
        <f t="shared" si="14"/>
        <v>83</v>
      </c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13" t="s">
        <v>138</v>
      </c>
      <c r="K112" s="127">
        <f>G46</f>
        <v>56</v>
      </c>
      <c r="L112" s="123">
        <f>G94</f>
        <v>48</v>
      </c>
      <c r="M112" s="128">
        <f>G81</f>
        <v>64</v>
      </c>
      <c r="N112" s="129">
        <f>G59</f>
        <v>8</v>
      </c>
      <c r="O112" s="125">
        <f t="shared" si="14"/>
        <v>176</v>
      </c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13" t="s">
        <v>139</v>
      </c>
      <c r="K113" s="130">
        <f>M46</f>
        <v>329250</v>
      </c>
      <c r="L113" s="123">
        <f>M96</f>
        <v>25000</v>
      </c>
      <c r="M113" s="128">
        <f>M81</f>
        <v>0</v>
      </c>
      <c r="N113" s="111">
        <f>M61</f>
        <v>0</v>
      </c>
      <c r="O113" s="125">
        <f t="shared" si="14"/>
        <v>354250</v>
      </c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13" t="s">
        <v>140</v>
      </c>
      <c r="K114" s="131">
        <f>N48</f>
        <v>69120</v>
      </c>
      <c r="L114" s="114">
        <f>N96</f>
        <v>93060</v>
      </c>
      <c r="M114" s="114">
        <f>N83</f>
        <v>10260</v>
      </c>
      <c r="N114" s="115">
        <f>O61</f>
        <v>42840</v>
      </c>
      <c r="O114" s="125">
        <f t="shared" si="14"/>
        <v>215280</v>
      </c>
    </row>
    <row r="115" spans="1:15" ht="15.75" thickBot="1" x14ac:dyDescent="0.3">
      <c r="A115" s="1"/>
      <c r="B115" s="1"/>
      <c r="C115" s="1"/>
      <c r="D115" s="32"/>
      <c r="E115" s="1"/>
      <c r="F115" s="1"/>
      <c r="G115" s="1"/>
      <c r="H115" s="1"/>
      <c r="I115" s="1"/>
      <c r="J115" s="117" t="s">
        <v>21</v>
      </c>
      <c r="K115" s="132">
        <f>K113+K114</f>
        <v>398370</v>
      </c>
      <c r="L115" s="118">
        <f>L113+L114</f>
        <v>118060</v>
      </c>
      <c r="M115" s="118">
        <f t="shared" ref="M115:O115" si="15">M113+M114</f>
        <v>10260</v>
      </c>
      <c r="N115" s="118">
        <f t="shared" si="15"/>
        <v>42840</v>
      </c>
      <c r="O115" s="118">
        <f t="shared" si="15"/>
        <v>569530</v>
      </c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</sheetData>
  <mergeCells count="112">
    <mergeCell ref="J100:O100"/>
    <mergeCell ref="J107:O107"/>
    <mergeCell ref="A109:C109"/>
    <mergeCell ref="D109:E109"/>
    <mergeCell ref="F109:G109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03:C103"/>
    <mergeCell ref="D103:E103"/>
    <mergeCell ref="F103:G103"/>
    <mergeCell ref="A104:C104"/>
    <mergeCell ref="D104:E104"/>
    <mergeCell ref="F104:G104"/>
    <mergeCell ref="A101:C101"/>
    <mergeCell ref="D101:E101"/>
    <mergeCell ref="F101:G101"/>
    <mergeCell ref="A102:C102"/>
    <mergeCell ref="D102:E102"/>
    <mergeCell ref="F102:G102"/>
    <mergeCell ref="A95:G95"/>
    <mergeCell ref="A96:G96"/>
    <mergeCell ref="A100:C100"/>
    <mergeCell ref="D100:E100"/>
    <mergeCell ref="F100:G100"/>
    <mergeCell ref="N87:N89"/>
    <mergeCell ref="O87:O89"/>
    <mergeCell ref="H88:H89"/>
    <mergeCell ref="I88:I89"/>
    <mergeCell ref="B94:F94"/>
    <mergeCell ref="A82:G82"/>
    <mergeCell ref="A83:G83"/>
    <mergeCell ref="A86:M86"/>
    <mergeCell ref="A87:A89"/>
    <mergeCell ref="B87:C88"/>
    <mergeCell ref="D87:D89"/>
    <mergeCell ref="E87:E89"/>
    <mergeCell ref="F87:F89"/>
    <mergeCell ref="G87:G89"/>
    <mergeCell ref="H87:I87"/>
    <mergeCell ref="J87:J89"/>
    <mergeCell ref="M87:M89"/>
    <mergeCell ref="N66:N68"/>
    <mergeCell ref="O66:O68"/>
    <mergeCell ref="H67:H68"/>
    <mergeCell ref="I67:I68"/>
    <mergeCell ref="B81:F81"/>
    <mergeCell ref="B59:F59"/>
    <mergeCell ref="A60:G60"/>
    <mergeCell ref="A61:G61"/>
    <mergeCell ref="A65:M65"/>
    <mergeCell ref="A66:A68"/>
    <mergeCell ref="B66:C67"/>
    <mergeCell ref="D66:D68"/>
    <mergeCell ref="E66:E68"/>
    <mergeCell ref="F66:F68"/>
    <mergeCell ref="G66:G68"/>
    <mergeCell ref="H66:I66"/>
    <mergeCell ref="J66:J68"/>
    <mergeCell ref="M66:M68"/>
    <mergeCell ref="H52:I52"/>
    <mergeCell ref="J52:J54"/>
    <mergeCell ref="M52:M54"/>
    <mergeCell ref="N52:N54"/>
    <mergeCell ref="O52:O54"/>
    <mergeCell ref="H53:H54"/>
    <mergeCell ref="I53:I54"/>
    <mergeCell ref="O33:O35"/>
    <mergeCell ref="B46:F46"/>
    <mergeCell ref="A47:G47"/>
    <mergeCell ref="A48:G48"/>
    <mergeCell ref="A51:M51"/>
    <mergeCell ref="A52:A54"/>
    <mergeCell ref="B52:C53"/>
    <mergeCell ref="D52:D54"/>
    <mergeCell ref="E52:E54"/>
    <mergeCell ref="F52:F54"/>
    <mergeCell ref="G52:G54"/>
    <mergeCell ref="A11:N11"/>
    <mergeCell ref="A13:N13"/>
    <mergeCell ref="A14:C14"/>
    <mergeCell ref="A17:O17"/>
    <mergeCell ref="A18:F18"/>
    <mergeCell ref="A1:O1"/>
    <mergeCell ref="A3:O3"/>
    <mergeCell ref="A4:O4"/>
    <mergeCell ref="A6:O6"/>
    <mergeCell ref="A8:N9"/>
    <mergeCell ref="A32:O32"/>
    <mergeCell ref="A33:A35"/>
    <mergeCell ref="B33:C34"/>
    <mergeCell ref="D33:D35"/>
    <mergeCell ref="E33:E35"/>
    <mergeCell ref="F33:F35"/>
    <mergeCell ref="G33:G35"/>
    <mergeCell ref="H33:I33"/>
    <mergeCell ref="A20:O20"/>
    <mergeCell ref="A23:O23"/>
    <mergeCell ref="A25:O25"/>
    <mergeCell ref="A30:O30"/>
    <mergeCell ref="J33:J35"/>
    <mergeCell ref="M33:M35"/>
    <mergeCell ref="N33:N35"/>
  </mergeCells>
  <phoneticPr fontId="16" type="noConversion"/>
  <conditionalFormatting sqref="K102:N10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{D2492E2F-8B0D-4C34-9837-EFE60F160C8C}</x14:id>
        </ext>
      </extLst>
    </cfRule>
  </conditionalFormatting>
  <conditionalFormatting sqref="K109:N11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{E7B2A318-F5EB-451A-A882-F28EEE1995EB}</x14:id>
        </ext>
      </extLst>
    </cfRule>
  </conditionalFormatting>
  <conditionalFormatting sqref="K115:O1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scale="63" orientation="landscape" r:id="rId1"/>
  <rowBreaks count="1" manualBreakCount="1">
    <brk id="85" max="14" man="1"/>
  </rowBreaks>
  <colBreaks count="1" manualBreakCount="1">
    <brk id="15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492E2F-8B0D-4C34-9837-EFE60F160C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K102:N104</xm:sqref>
        </x14:conditionalFormatting>
        <x14:conditionalFormatting xmlns:xm="http://schemas.microsoft.com/office/excel/2006/main">
          <x14:cfRule type="dataBar" id="{E7B2A318-F5EB-451A-A882-F28EEE1995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K109:N114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7"/>
  <sheetViews>
    <sheetView tabSelected="1" view="pageBreakPreview" topLeftCell="A68" zoomScale="60" zoomScaleNormal="80" workbookViewId="0">
      <selection activeCell="K126" sqref="K126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4.7109375" customWidth="1"/>
    <col min="6" max="6" width="21.140625" customWidth="1"/>
    <col min="7" max="7" width="10.85546875" customWidth="1"/>
    <col min="8" max="8" width="11.42578125" customWidth="1"/>
    <col min="9" max="9" width="10.140625" customWidth="1"/>
    <col min="10" max="10" width="16.140625" customWidth="1"/>
    <col min="11" max="12" width="15.5703125" customWidth="1"/>
    <col min="13" max="13" width="15.7109375" customWidth="1"/>
    <col min="14" max="14" width="17.7109375" customWidth="1"/>
    <col min="15" max="15" width="16" customWidth="1"/>
  </cols>
  <sheetData>
    <row r="1" spans="1:15" ht="18" x14ac:dyDescent="0.2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ht="15.75" x14ac:dyDescent="0.25">
      <c r="A4" s="188" t="s">
        <v>50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84" t="s">
        <v>46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85" t="s">
        <v>47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35"/>
    </row>
    <row r="9" spans="1:15" ht="18" customHeight="1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89" t="s">
        <v>160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86" t="s">
        <v>44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4"/>
    </row>
    <row r="14" spans="1:15" ht="15.75" customHeight="1" x14ac:dyDescent="0.25">
      <c r="A14" s="187" t="s">
        <v>45</v>
      </c>
      <c r="B14" s="187"/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70" t="s">
        <v>42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</row>
    <row r="18" spans="1:15" x14ac:dyDescent="0.25">
      <c r="A18" s="170" t="s">
        <v>41</v>
      </c>
      <c r="B18" s="170"/>
      <c r="C18" s="170"/>
      <c r="D18" s="170"/>
      <c r="E18" s="170"/>
      <c r="F18" s="170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70" t="s">
        <v>51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70" t="s">
        <v>43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70" t="s">
        <v>4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72" t="s">
        <v>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</row>
    <row r="33" spans="1:16" ht="27" customHeight="1" thickBot="1" x14ac:dyDescent="0.3">
      <c r="A33" s="173" t="s">
        <v>7</v>
      </c>
      <c r="B33" s="175" t="s">
        <v>8</v>
      </c>
      <c r="C33" s="176"/>
      <c r="D33" s="179" t="s">
        <v>9</v>
      </c>
      <c r="E33" s="179" t="s">
        <v>10</v>
      </c>
      <c r="F33" s="179" t="s">
        <v>11</v>
      </c>
      <c r="G33" s="179" t="s">
        <v>37</v>
      </c>
      <c r="H33" s="175" t="s">
        <v>33</v>
      </c>
      <c r="I33" s="176"/>
      <c r="J33" s="179" t="s">
        <v>64</v>
      </c>
      <c r="K33" s="72"/>
      <c r="L33" s="72"/>
      <c r="M33" s="179" t="s">
        <v>12</v>
      </c>
      <c r="N33" s="179" t="s">
        <v>36</v>
      </c>
      <c r="O33" s="191" t="s">
        <v>13</v>
      </c>
    </row>
    <row r="34" spans="1:16" ht="0.75" customHeight="1" thickBot="1" x14ac:dyDescent="0.3">
      <c r="A34" s="174"/>
      <c r="B34" s="177"/>
      <c r="C34" s="178"/>
      <c r="D34" s="180"/>
      <c r="E34" s="180"/>
      <c r="F34" s="180"/>
      <c r="G34" s="197"/>
      <c r="H34" s="74" t="s">
        <v>14</v>
      </c>
      <c r="I34" s="75"/>
      <c r="J34" s="181"/>
      <c r="K34" s="76"/>
      <c r="L34" s="76"/>
      <c r="M34" s="181"/>
      <c r="N34" s="180"/>
      <c r="O34" s="192"/>
    </row>
    <row r="35" spans="1:16" ht="26.25" customHeight="1" thickBot="1" x14ac:dyDescent="0.3">
      <c r="A35" s="174"/>
      <c r="B35" s="72" t="s">
        <v>15</v>
      </c>
      <c r="C35" s="71" t="s">
        <v>16</v>
      </c>
      <c r="D35" s="180"/>
      <c r="E35" s="180"/>
      <c r="F35" s="180"/>
      <c r="G35" s="198"/>
      <c r="H35" s="77" t="s">
        <v>34</v>
      </c>
      <c r="I35" s="73" t="s">
        <v>35</v>
      </c>
      <c r="J35" s="181"/>
      <c r="K35" s="73" t="s">
        <v>65</v>
      </c>
      <c r="L35" s="73" t="s">
        <v>66</v>
      </c>
      <c r="M35" s="181"/>
      <c r="N35" s="190"/>
      <c r="O35" s="193"/>
    </row>
    <row r="36" spans="1:16" ht="57.75" hidden="1" thickBot="1" x14ac:dyDescent="0.3">
      <c r="A36" s="18">
        <f>OCTUBRE!A36+NOVIEMBRE!A36+DICIEMBRE!A36</f>
        <v>0</v>
      </c>
      <c r="B36" s="56" t="s">
        <v>102</v>
      </c>
      <c r="C36" s="56" t="s">
        <v>57</v>
      </c>
      <c r="D36" s="56" t="s">
        <v>32</v>
      </c>
      <c r="E36" s="63" t="s">
        <v>103</v>
      </c>
      <c r="F36" s="56" t="s">
        <v>104</v>
      </c>
      <c r="G36" s="58">
        <f>OCTUBRE!G36+NOVIEMBRE!G36+DICIEMBRE!G36</f>
        <v>0</v>
      </c>
      <c r="H36" s="58">
        <f>OCTUBRE!H36+NOVIEMBRE!H36+DICIEMBRE!H36</f>
        <v>0</v>
      </c>
      <c r="I36" s="58">
        <f>OCTUBRE!I36+NOVIEMBRE!I36+DICIEMBRE!I36</f>
        <v>0</v>
      </c>
      <c r="J36" s="62">
        <v>600000</v>
      </c>
      <c r="K36" s="62">
        <f>OCTUBRE!K36+NOVIEMBRE!K36+DICIEMBRE!K36</f>
        <v>0</v>
      </c>
      <c r="L36" s="62">
        <f>OCTUBRE!L36+NOVIEMBRE!L36+DICIEMBRE!L36</f>
        <v>0</v>
      </c>
      <c r="M36" s="62">
        <f>OCTUBRE!M36+NOVIEMBRE!M36+DICIEMBRE!M36</f>
        <v>0</v>
      </c>
      <c r="N36" s="62">
        <f>OCTUBRE!N36+NOVIEMBRE!N36+DICIEMBRE!N36</f>
        <v>0</v>
      </c>
      <c r="O36" s="62">
        <f>SUM(M36:N36)</f>
        <v>0</v>
      </c>
    </row>
    <row r="37" spans="1:16" ht="43.5" thickBot="1" x14ac:dyDescent="0.3">
      <c r="A37" s="18">
        <f>OCTUBRE!A37+NOVIEMBRE!A37+DICIEMBRE!A37</f>
        <v>3</v>
      </c>
      <c r="B37" s="56" t="s">
        <v>102</v>
      </c>
      <c r="C37" s="56" t="s">
        <v>59</v>
      </c>
      <c r="D37" s="56" t="s">
        <v>32</v>
      </c>
      <c r="E37" s="63" t="s">
        <v>159</v>
      </c>
      <c r="F37" s="56" t="s">
        <v>104</v>
      </c>
      <c r="G37" s="58">
        <f>OCTUBRE!G37+NOVIEMBRE!G37+DICIEMBRE!G37</f>
        <v>24</v>
      </c>
      <c r="H37" s="58">
        <f>OCTUBRE!H37+NOVIEMBRE!H37+DICIEMBRE!H37</f>
        <v>24</v>
      </c>
      <c r="I37" s="58">
        <f>OCTUBRE!I37+NOVIEMBRE!I37+DICIEMBRE!I37</f>
        <v>6</v>
      </c>
      <c r="J37" s="68" t="s">
        <v>62</v>
      </c>
      <c r="K37" s="62">
        <f>OCTUBRE!K37+NOVIEMBRE!K37+DICIEMBRE!K37</f>
        <v>16500</v>
      </c>
      <c r="L37" s="62">
        <f>OCTUBRE!L37+NOVIEMBRE!L37+DICIEMBRE!L37</f>
        <v>37500</v>
      </c>
      <c r="M37" s="62">
        <f>OCTUBRE!M37+NOVIEMBRE!M37+DICIEMBRE!M37</f>
        <v>131300</v>
      </c>
      <c r="N37" s="62">
        <f>OCTUBRE!N37+NOVIEMBRE!N37+DICIEMBRE!N37</f>
        <v>31200</v>
      </c>
      <c r="O37" s="62">
        <f>SUM(M37:N37)</f>
        <v>162500</v>
      </c>
    </row>
    <row r="38" spans="1:16" ht="43.5" hidden="1" thickBot="1" x14ac:dyDescent="0.3">
      <c r="A38" s="18">
        <f>OCTUBRE!A38+NOVIEMBRE!A38+DICIEMBRE!A38</f>
        <v>0</v>
      </c>
      <c r="B38" s="56" t="s">
        <v>105</v>
      </c>
      <c r="C38" s="56" t="s">
        <v>56</v>
      </c>
      <c r="D38" s="56" t="s">
        <v>32</v>
      </c>
      <c r="E38" s="63" t="s">
        <v>159</v>
      </c>
      <c r="F38" s="56" t="s">
        <v>106</v>
      </c>
      <c r="G38" s="58">
        <f>OCTUBRE!G38+NOVIEMBRE!G38+DICIEMBRE!G38</f>
        <v>0</v>
      </c>
      <c r="H38" s="58">
        <f>OCTUBRE!H38+NOVIEMBRE!H38+DICIEMBRE!H38</f>
        <v>0</v>
      </c>
      <c r="I38" s="58">
        <f>OCTUBRE!I38+NOVIEMBRE!I38+DICIEMBRE!I38</f>
        <v>0</v>
      </c>
      <c r="J38" s="68"/>
      <c r="K38" s="62">
        <f>OCTUBRE!K38+NOVIEMBRE!K38+DICIEMBRE!K38</f>
        <v>0</v>
      </c>
      <c r="L38" s="62">
        <f>OCTUBRE!L38+NOVIEMBRE!L38+DICIEMBRE!L38</f>
        <v>0</v>
      </c>
      <c r="M38" s="62">
        <f>OCTUBRE!M38+NOVIEMBRE!M38+DICIEMBRE!M38</f>
        <v>0</v>
      </c>
      <c r="N38" s="62">
        <f>OCTUBRE!N38+NOVIEMBRE!N38+DICIEMBRE!N38</f>
        <v>0</v>
      </c>
      <c r="O38" s="62">
        <f>SUM(M38:N38)</f>
        <v>0</v>
      </c>
    </row>
    <row r="39" spans="1:16" ht="43.5" thickBot="1" x14ac:dyDescent="0.3">
      <c r="A39" s="18">
        <f>OCTUBRE!A39+NOVIEMBRE!A39+DICIEMBRE!A39</f>
        <v>3</v>
      </c>
      <c r="B39" s="56" t="s">
        <v>105</v>
      </c>
      <c r="C39" s="56" t="s">
        <v>60</v>
      </c>
      <c r="D39" s="56" t="s">
        <v>32</v>
      </c>
      <c r="E39" s="63" t="s">
        <v>159</v>
      </c>
      <c r="F39" s="56" t="s">
        <v>106</v>
      </c>
      <c r="G39" s="58">
        <f>OCTUBRE!G39+NOVIEMBRE!G39+DICIEMBRE!G39</f>
        <v>24</v>
      </c>
      <c r="H39" s="58">
        <f>OCTUBRE!H39+NOVIEMBRE!H39+DICIEMBRE!H39</f>
        <v>24</v>
      </c>
      <c r="I39" s="58">
        <f>OCTUBRE!I39+NOVIEMBRE!I39+DICIEMBRE!I39</f>
        <v>6</v>
      </c>
      <c r="J39" s="68"/>
      <c r="K39" s="62">
        <f>OCTUBRE!K39+NOVIEMBRE!K39+DICIEMBRE!K39</f>
        <v>16500</v>
      </c>
      <c r="L39" s="62">
        <f>OCTUBRE!L39+NOVIEMBRE!L39+DICIEMBRE!L39</f>
        <v>37500</v>
      </c>
      <c r="M39" s="62">
        <f>OCTUBRE!M39+NOVIEMBRE!M39+DICIEMBRE!M39</f>
        <v>326400</v>
      </c>
      <c r="N39" s="62">
        <f>OCTUBRE!N39+NOVIEMBRE!N39+DICIEMBRE!N39</f>
        <v>33600</v>
      </c>
      <c r="O39" s="62">
        <f>SUM(M39:N39)</f>
        <v>360000</v>
      </c>
    </row>
    <row r="40" spans="1:16" ht="43.5" hidden="1" thickBot="1" x14ac:dyDescent="0.3">
      <c r="A40" s="18">
        <f>OCTUBRE!A40+NOVIEMBRE!A40+DICIEMBRE!A40</f>
        <v>0</v>
      </c>
      <c r="B40" s="56" t="s">
        <v>107</v>
      </c>
      <c r="C40" s="56" t="s">
        <v>58</v>
      </c>
      <c r="D40" s="56" t="s">
        <v>32</v>
      </c>
      <c r="E40" s="63" t="s">
        <v>159</v>
      </c>
      <c r="F40" s="56" t="s">
        <v>108</v>
      </c>
      <c r="G40" s="58">
        <f>OCTUBRE!G40+NOVIEMBRE!G40+DICIEMBRE!G40</f>
        <v>0</v>
      </c>
      <c r="H40" s="58">
        <f>OCTUBRE!H40+NOVIEMBRE!H40+DICIEMBRE!H40</f>
        <v>0</v>
      </c>
      <c r="I40" s="58">
        <f>OCTUBRE!I40+NOVIEMBRE!I40+DICIEMBRE!I40</f>
        <v>0</v>
      </c>
      <c r="J40" s="68"/>
      <c r="K40" s="62">
        <f>OCTUBRE!K40+NOVIEMBRE!K40+DICIEMBRE!K40</f>
        <v>0</v>
      </c>
      <c r="L40" s="62">
        <f>OCTUBRE!L40+NOVIEMBRE!L40+DICIEMBRE!L40</f>
        <v>0</v>
      </c>
      <c r="M40" s="62">
        <f>OCTUBRE!M40+NOVIEMBRE!M40+DICIEMBRE!M40</f>
        <v>0</v>
      </c>
      <c r="N40" s="62">
        <f>OCTUBRE!N40+NOVIEMBRE!N40+DICIEMBRE!N40</f>
        <v>0</v>
      </c>
      <c r="O40" s="62">
        <f t="shared" ref="O40:O45" si="0">SUM(M40:N40)</f>
        <v>0</v>
      </c>
    </row>
    <row r="41" spans="1:16" ht="43.5" thickBot="1" x14ac:dyDescent="0.3">
      <c r="A41" s="18">
        <f>OCTUBRE!A41+NOVIEMBRE!A41+DICIEMBRE!A41</f>
        <v>3</v>
      </c>
      <c r="B41" s="56" t="s">
        <v>107</v>
      </c>
      <c r="C41" s="56" t="s">
        <v>61</v>
      </c>
      <c r="D41" s="56" t="s">
        <v>32</v>
      </c>
      <c r="E41" s="63" t="s">
        <v>159</v>
      </c>
      <c r="F41" s="56" t="s">
        <v>108</v>
      </c>
      <c r="G41" s="58">
        <f>OCTUBRE!G41+NOVIEMBRE!G41+DICIEMBRE!G41</f>
        <v>24</v>
      </c>
      <c r="H41" s="58">
        <f>OCTUBRE!H41+NOVIEMBRE!H41+DICIEMBRE!H41</f>
        <v>22</v>
      </c>
      <c r="I41" s="58">
        <f>OCTUBRE!I41+NOVIEMBRE!I41+DICIEMBRE!I41</f>
        <v>6</v>
      </c>
      <c r="J41" s="68"/>
      <c r="K41" s="62">
        <f>OCTUBRE!K41+NOVIEMBRE!K41+DICIEMBRE!K41</f>
        <v>16500</v>
      </c>
      <c r="L41" s="62">
        <f>OCTUBRE!L41+NOVIEMBRE!L41+DICIEMBRE!L41</f>
        <v>37500</v>
      </c>
      <c r="M41" s="62">
        <f>OCTUBRE!M41+NOVIEMBRE!M41+DICIEMBRE!M41</f>
        <v>174400</v>
      </c>
      <c r="N41" s="62">
        <f>OCTUBRE!N41+NOVIEMBRE!N41+DICIEMBRE!N41</f>
        <v>31200</v>
      </c>
      <c r="O41" s="62">
        <f t="shared" si="0"/>
        <v>205600</v>
      </c>
    </row>
    <row r="42" spans="1:16" ht="43.5" hidden="1" thickBot="1" x14ac:dyDescent="0.3">
      <c r="A42" s="18">
        <f>OCTUBRE!A42+NOVIEMBRE!A42+DICIEMBRE!A42</f>
        <v>0</v>
      </c>
      <c r="B42" s="56" t="s">
        <v>109</v>
      </c>
      <c r="C42" s="56" t="s">
        <v>110</v>
      </c>
      <c r="D42" s="56" t="s">
        <v>32</v>
      </c>
      <c r="E42" s="63" t="s">
        <v>159</v>
      </c>
      <c r="F42" s="56" t="s">
        <v>111</v>
      </c>
      <c r="G42" s="58">
        <f>OCTUBRE!G42+NOVIEMBRE!G42+DICIEMBRE!G42</f>
        <v>0</v>
      </c>
      <c r="H42" s="58">
        <f>OCTUBRE!H42+NOVIEMBRE!H42+DICIEMBRE!H42</f>
        <v>0</v>
      </c>
      <c r="I42" s="58">
        <f>OCTUBRE!I42+NOVIEMBRE!I42+DICIEMBRE!I42</f>
        <v>0</v>
      </c>
      <c r="J42" s="62">
        <v>195000</v>
      </c>
      <c r="K42" s="62">
        <f>OCTUBRE!K42+NOVIEMBRE!K42+DICIEMBRE!K42</f>
        <v>0</v>
      </c>
      <c r="L42" s="62">
        <f>OCTUBRE!L42+NOVIEMBRE!L42+DICIEMBRE!L42</f>
        <v>0</v>
      </c>
      <c r="M42" s="62">
        <f>OCTUBRE!M42+NOVIEMBRE!M42+DICIEMBRE!M42</f>
        <v>0</v>
      </c>
      <c r="N42" s="62">
        <f>OCTUBRE!N42+NOVIEMBRE!N42+DICIEMBRE!N42</f>
        <v>0</v>
      </c>
      <c r="O42" s="62">
        <f t="shared" si="0"/>
        <v>0</v>
      </c>
    </row>
    <row r="43" spans="1:16" ht="44.25" customHeight="1" thickBot="1" x14ac:dyDescent="0.3">
      <c r="A43" s="18">
        <f>OCTUBRE!A43+NOVIEMBRE!A43+DICIEMBRE!A43</f>
        <v>2</v>
      </c>
      <c r="B43" s="56" t="s">
        <v>109</v>
      </c>
      <c r="C43" s="56" t="s">
        <v>112</v>
      </c>
      <c r="D43" s="56" t="s">
        <v>32</v>
      </c>
      <c r="E43" s="63" t="s">
        <v>159</v>
      </c>
      <c r="F43" s="56" t="s">
        <v>111</v>
      </c>
      <c r="G43" s="58">
        <f>OCTUBRE!G43+NOVIEMBRE!G43+DICIEMBRE!G43</f>
        <v>32</v>
      </c>
      <c r="H43" s="58">
        <f>OCTUBRE!H43+NOVIEMBRE!H43+DICIEMBRE!H43</f>
        <v>12</v>
      </c>
      <c r="I43" s="58">
        <f>OCTUBRE!I43+NOVIEMBRE!I43+DICIEMBRE!I43</f>
        <v>4</v>
      </c>
      <c r="J43" s="68" t="s">
        <v>62</v>
      </c>
      <c r="K43" s="62">
        <f>OCTUBRE!K43+NOVIEMBRE!K43+DICIEMBRE!K43</f>
        <v>11000</v>
      </c>
      <c r="L43" s="62">
        <f>OCTUBRE!L43+NOVIEMBRE!L43+DICIEMBRE!L43</f>
        <v>25000</v>
      </c>
      <c r="M43" s="62">
        <f>OCTUBRE!M43+NOVIEMBRE!M43+DICIEMBRE!M43</f>
        <v>48536</v>
      </c>
      <c r="N43" s="62">
        <f>OCTUBRE!N43+NOVIEMBRE!N43+DICIEMBRE!N43</f>
        <v>44800</v>
      </c>
      <c r="O43" s="62">
        <f t="shared" si="0"/>
        <v>93336</v>
      </c>
    </row>
    <row r="44" spans="1:16" ht="43.5" hidden="1" thickBot="1" x14ac:dyDescent="0.3">
      <c r="A44" s="18">
        <f>OCTUBRE!A44+NOVIEMBRE!A44+DICIEMBRE!A44</f>
        <v>0</v>
      </c>
      <c r="B44" s="56" t="s">
        <v>113</v>
      </c>
      <c r="C44" s="56" t="s">
        <v>114</v>
      </c>
      <c r="D44" s="56" t="s">
        <v>32</v>
      </c>
      <c r="E44" s="63" t="s">
        <v>159</v>
      </c>
      <c r="F44" s="56" t="s">
        <v>115</v>
      </c>
      <c r="G44" s="58">
        <f>OCTUBRE!G44+NOVIEMBRE!G44+DICIEMBRE!G44</f>
        <v>0</v>
      </c>
      <c r="H44" s="58">
        <f>OCTUBRE!H44+NOVIEMBRE!H44+DICIEMBRE!H44</f>
        <v>0</v>
      </c>
      <c r="I44" s="58">
        <f>OCTUBRE!I44+NOVIEMBRE!I44+DICIEMBRE!I44</f>
        <v>0</v>
      </c>
      <c r="J44" s="62">
        <v>205000</v>
      </c>
      <c r="K44" s="62">
        <f>OCTUBRE!K44+NOVIEMBRE!K44+DICIEMBRE!K44</f>
        <v>0</v>
      </c>
      <c r="L44" s="62">
        <f>OCTUBRE!L44+NOVIEMBRE!L44+DICIEMBRE!L44</f>
        <v>0</v>
      </c>
      <c r="M44" s="62">
        <f>OCTUBRE!M44+NOVIEMBRE!M44+DICIEMBRE!M44</f>
        <v>0</v>
      </c>
      <c r="N44" s="62">
        <f>OCTUBRE!N44+NOVIEMBRE!N44+DICIEMBRE!N44</f>
        <v>0</v>
      </c>
      <c r="O44" s="62">
        <f>SUM(M44:N44)</f>
        <v>0</v>
      </c>
    </row>
    <row r="45" spans="1:16" ht="40.5" customHeight="1" thickBot="1" x14ac:dyDescent="0.3">
      <c r="A45" s="18">
        <f>OCTUBRE!A45+NOVIEMBRE!A45+DICIEMBRE!A45</f>
        <v>2</v>
      </c>
      <c r="B45" s="56" t="s">
        <v>116</v>
      </c>
      <c r="C45" s="56" t="s">
        <v>117</v>
      </c>
      <c r="D45" s="56" t="s">
        <v>32</v>
      </c>
      <c r="E45" s="63" t="s">
        <v>159</v>
      </c>
      <c r="F45" s="56" t="s">
        <v>115</v>
      </c>
      <c r="G45" s="58">
        <f>OCTUBRE!G45+NOVIEMBRE!G45+DICIEMBRE!G45</f>
        <v>32</v>
      </c>
      <c r="H45" s="58">
        <f>OCTUBRE!H45+NOVIEMBRE!H45+DICIEMBRE!H45</f>
        <v>12</v>
      </c>
      <c r="I45" s="58">
        <f>OCTUBRE!I45+NOVIEMBRE!I45+DICIEMBRE!I45</f>
        <v>4</v>
      </c>
      <c r="J45" s="68" t="s">
        <v>62</v>
      </c>
      <c r="K45" s="62">
        <f>OCTUBRE!K45+NOVIEMBRE!K45+DICIEMBRE!K45</f>
        <v>11000</v>
      </c>
      <c r="L45" s="62">
        <f>OCTUBRE!L45+NOVIEMBRE!L45+DICIEMBRE!L45</f>
        <v>25000</v>
      </c>
      <c r="M45" s="62">
        <f>OCTUBRE!M45+NOVIEMBRE!M45+DICIEMBRE!M45</f>
        <v>188558</v>
      </c>
      <c r="N45" s="62">
        <f>OCTUBRE!N45+NOVIEMBRE!N45+DICIEMBRE!N45</f>
        <v>44800</v>
      </c>
      <c r="O45" s="62">
        <f t="shared" si="0"/>
        <v>233358</v>
      </c>
    </row>
    <row r="46" spans="1:16" ht="15.75" customHeight="1" thickBot="1" x14ac:dyDescent="0.3">
      <c r="A46" s="19">
        <f>SUM(A36:A45)</f>
        <v>13</v>
      </c>
      <c r="B46" s="238" t="s">
        <v>17</v>
      </c>
      <c r="C46" s="239"/>
      <c r="D46" s="239"/>
      <c r="E46" s="239"/>
      <c r="F46" s="240"/>
      <c r="G46" s="7">
        <f t="shared" ref="G46:O46" si="1">SUM(G36:G45)</f>
        <v>136</v>
      </c>
      <c r="H46" s="7">
        <f t="shared" si="1"/>
        <v>94</v>
      </c>
      <c r="I46" s="7">
        <f t="shared" si="1"/>
        <v>26</v>
      </c>
      <c r="J46" s="61">
        <f t="shared" si="1"/>
        <v>1000000</v>
      </c>
      <c r="K46" s="61">
        <f t="shared" si="1"/>
        <v>71500</v>
      </c>
      <c r="L46" s="61">
        <f t="shared" si="1"/>
        <v>162500</v>
      </c>
      <c r="M46" s="22">
        <f t="shared" si="1"/>
        <v>869194</v>
      </c>
      <c r="N46" s="22">
        <f t="shared" si="1"/>
        <v>185600</v>
      </c>
      <c r="O46" s="22">
        <f t="shared" si="1"/>
        <v>1054794</v>
      </c>
      <c r="P46" s="69" t="s">
        <v>20</v>
      </c>
    </row>
    <row r="47" spans="1:16" ht="15.75" customHeight="1" thickBot="1" x14ac:dyDescent="0.3">
      <c r="A47" s="195" t="s">
        <v>18</v>
      </c>
      <c r="B47" s="196"/>
      <c r="C47" s="196"/>
      <c r="D47" s="196"/>
      <c r="E47" s="196"/>
      <c r="F47" s="196"/>
      <c r="G47" s="196"/>
      <c r="H47" s="64"/>
      <c r="I47" s="64"/>
      <c r="J47" s="65"/>
      <c r="K47" s="65"/>
      <c r="L47" s="65"/>
      <c r="M47" s="22">
        <v>0</v>
      </c>
      <c r="N47" s="22">
        <f>N46*-0.1</f>
        <v>-18560</v>
      </c>
      <c r="O47" s="22">
        <f>N47</f>
        <v>-18560</v>
      </c>
    </row>
    <row r="48" spans="1:16" ht="15.75" customHeight="1" thickBot="1" x14ac:dyDescent="0.3">
      <c r="A48" s="194" t="s">
        <v>19</v>
      </c>
      <c r="B48" s="194"/>
      <c r="C48" s="194"/>
      <c r="D48" s="194"/>
      <c r="E48" s="194"/>
      <c r="F48" s="194"/>
      <c r="G48" s="194"/>
      <c r="H48" s="66"/>
      <c r="I48" s="66"/>
      <c r="J48" s="67"/>
      <c r="K48" s="67"/>
      <c r="L48" s="67"/>
      <c r="M48" s="22">
        <f>SUM(M46:M47)</f>
        <v>869194</v>
      </c>
      <c r="N48" s="22">
        <f>SUM(N46:N47)</f>
        <v>167040</v>
      </c>
      <c r="O48" s="22">
        <f>O47+O46</f>
        <v>1036234</v>
      </c>
    </row>
    <row r="49" spans="1:18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8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8" ht="15.75" thickBot="1" x14ac:dyDescent="0.3">
      <c r="A51" s="166" t="s">
        <v>22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44"/>
      <c r="O51" s="44"/>
    </row>
    <row r="52" spans="1:18" ht="27.75" customHeight="1" thickBot="1" x14ac:dyDescent="0.3">
      <c r="A52" s="173" t="s">
        <v>7</v>
      </c>
      <c r="B52" s="175" t="s">
        <v>8</v>
      </c>
      <c r="C52" s="176"/>
      <c r="D52" s="179" t="s">
        <v>9</v>
      </c>
      <c r="E52" s="179" t="s">
        <v>10</v>
      </c>
      <c r="F52" s="179" t="s">
        <v>11</v>
      </c>
      <c r="G52" s="179" t="s">
        <v>37</v>
      </c>
      <c r="H52" s="173" t="s">
        <v>33</v>
      </c>
      <c r="I52" s="173"/>
      <c r="J52" s="179" t="s">
        <v>64</v>
      </c>
      <c r="K52" s="72"/>
      <c r="L52" s="72"/>
      <c r="M52" s="179" t="s">
        <v>12</v>
      </c>
      <c r="N52" s="179" t="s">
        <v>36</v>
      </c>
      <c r="O52" s="191" t="s">
        <v>13</v>
      </c>
    </row>
    <row r="53" spans="1:18" ht="3.75" customHeight="1" thickBot="1" x14ac:dyDescent="0.3">
      <c r="A53" s="174"/>
      <c r="B53" s="177"/>
      <c r="C53" s="178"/>
      <c r="D53" s="180"/>
      <c r="E53" s="180"/>
      <c r="F53" s="180"/>
      <c r="G53" s="181"/>
      <c r="H53" s="180" t="s">
        <v>34</v>
      </c>
      <c r="I53" s="180" t="s">
        <v>35</v>
      </c>
      <c r="J53" s="181"/>
      <c r="K53" s="76"/>
      <c r="L53" s="76"/>
      <c r="M53" s="181"/>
      <c r="N53" s="180"/>
      <c r="O53" s="192"/>
    </row>
    <row r="54" spans="1:18" ht="27.75" customHeight="1" thickBot="1" x14ac:dyDescent="0.3">
      <c r="A54" s="174"/>
      <c r="B54" s="72" t="s">
        <v>15</v>
      </c>
      <c r="C54" s="71" t="s">
        <v>16</v>
      </c>
      <c r="D54" s="180"/>
      <c r="E54" s="180"/>
      <c r="F54" s="180"/>
      <c r="G54" s="182"/>
      <c r="H54" s="190"/>
      <c r="I54" s="190"/>
      <c r="J54" s="181"/>
      <c r="K54" s="73" t="s">
        <v>65</v>
      </c>
      <c r="L54" s="73" t="s">
        <v>66</v>
      </c>
      <c r="M54" s="181"/>
      <c r="N54" s="190"/>
      <c r="O54" s="193"/>
    </row>
    <row r="55" spans="1:18" ht="48.75" customHeight="1" thickBot="1" x14ac:dyDescent="0.3">
      <c r="A55" s="18">
        <f>NOVIEMBRE!A56+DICIEMBRE!A56</f>
        <v>2</v>
      </c>
      <c r="B55" s="134" t="s">
        <v>166</v>
      </c>
      <c r="C55" s="56" t="s">
        <v>55</v>
      </c>
      <c r="D55" s="56" t="s">
        <v>23</v>
      </c>
      <c r="E55" s="63" t="s">
        <v>159</v>
      </c>
      <c r="F55" s="56"/>
      <c r="G55" s="58">
        <f>NOVIEMBRE!G56+DICIEMBRE!G56</f>
        <v>40</v>
      </c>
      <c r="H55" s="58">
        <f>NOVIEMBRE!H56+DICIEMBRE!H56</f>
        <v>14</v>
      </c>
      <c r="I55" s="58">
        <f>NOVIEMBRE!I56+DICIEMBRE!I56</f>
        <v>0</v>
      </c>
      <c r="J55" s="58">
        <f>NOVIEMBRE!J56+DICIEMBRE!J56</f>
        <v>250000</v>
      </c>
      <c r="K55" s="58">
        <f>NOVIEMBRE!K56+DICIEMBRE!K56</f>
        <v>9000</v>
      </c>
      <c r="L55" s="58">
        <f>NOVIEMBRE!L56+DICIEMBRE!L56</f>
        <v>27525.18</v>
      </c>
      <c r="M55" s="58">
        <f>NOVIEMBRE!M56+DICIEMBRE!M56</f>
        <v>0</v>
      </c>
      <c r="N55" s="58">
        <f>NOVIEMBRE!N56+DICIEMBRE!N56</f>
        <v>95264.260000000009</v>
      </c>
      <c r="O55" s="59">
        <f>M55+N55</f>
        <v>95264.260000000009</v>
      </c>
    </row>
    <row r="56" spans="1:18" ht="29.25" thickBot="1" x14ac:dyDescent="0.3">
      <c r="A56" s="18">
        <f>OCTUBRE!A57</f>
        <v>1</v>
      </c>
      <c r="B56" s="56" t="s">
        <v>86</v>
      </c>
      <c r="C56" s="56" t="s">
        <v>128</v>
      </c>
      <c r="D56" s="56" t="s">
        <v>23</v>
      </c>
      <c r="E56" s="63" t="s">
        <v>159</v>
      </c>
      <c r="F56" s="56"/>
      <c r="G56" s="58">
        <f>OCTUBRE!G57</f>
        <v>32</v>
      </c>
      <c r="H56" s="58">
        <f>OCTUBRE!H57</f>
        <v>19</v>
      </c>
      <c r="I56" s="58">
        <f>OCTUBRE!I57</f>
        <v>11</v>
      </c>
      <c r="J56" s="58">
        <f>OCTUBRE!J57</f>
        <v>0</v>
      </c>
      <c r="K56" s="58">
        <f>OCTUBRE!K57</f>
        <v>4100</v>
      </c>
      <c r="L56" s="58">
        <f>OCTUBRE!L57</f>
        <v>9304.09</v>
      </c>
      <c r="M56" s="58">
        <f>OCTUBRE!M57</f>
        <v>40000</v>
      </c>
      <c r="N56" s="58">
        <f>OCTUBRE!N57</f>
        <v>22400</v>
      </c>
      <c r="O56" s="59">
        <f t="shared" ref="O56:O57" si="2">M56+N56</f>
        <v>62400</v>
      </c>
    </row>
    <row r="57" spans="1:18" ht="45" customHeight="1" thickBot="1" x14ac:dyDescent="0.3">
      <c r="A57" s="18">
        <v>1</v>
      </c>
      <c r="B57" s="56" t="s">
        <v>195</v>
      </c>
      <c r="C57" s="56" t="s">
        <v>198</v>
      </c>
      <c r="D57" s="56" t="s">
        <v>23</v>
      </c>
      <c r="E57" s="63" t="s">
        <v>159</v>
      </c>
      <c r="F57" s="56"/>
      <c r="G57" s="58">
        <f>NOVIEMBRE!G57</f>
        <v>32</v>
      </c>
      <c r="H57" s="58">
        <f>NOVIEMBRE!H57</f>
        <v>5</v>
      </c>
      <c r="I57" s="58">
        <f>NOVIEMBRE!I57</f>
        <v>15</v>
      </c>
      <c r="J57" s="58">
        <f>NOVIEMBRE!J57</f>
        <v>0</v>
      </c>
      <c r="K57" s="58">
        <f>NOVIEMBRE!K57</f>
        <v>5000</v>
      </c>
      <c r="L57" s="58">
        <f>NOVIEMBRE!L57</f>
        <v>23361.040000000001</v>
      </c>
      <c r="M57" s="58">
        <f>NOVIEMBRE!M57</f>
        <v>20000</v>
      </c>
      <c r="N57" s="58">
        <f>NOVIEMBRE!N57</f>
        <v>33600</v>
      </c>
      <c r="O57" s="59">
        <f t="shared" si="2"/>
        <v>53600</v>
      </c>
    </row>
    <row r="58" spans="1:18" ht="43.5" hidden="1" thickBot="1" x14ac:dyDescent="0.3">
      <c r="A58" s="18"/>
      <c r="B58" s="56" t="s">
        <v>194</v>
      </c>
      <c r="C58" s="56" t="s">
        <v>197</v>
      </c>
      <c r="D58" s="56" t="s">
        <v>23</v>
      </c>
      <c r="E58" s="63" t="s">
        <v>159</v>
      </c>
      <c r="F58" s="56"/>
      <c r="G58" s="58">
        <f>DICIEMBRE!G58</f>
        <v>0</v>
      </c>
      <c r="H58" s="58">
        <f>DICIEMBRE!H58</f>
        <v>0</v>
      </c>
      <c r="I58" s="58">
        <f>DICIEMBRE!I58</f>
        <v>0</v>
      </c>
      <c r="J58" s="58">
        <f>DICIEMBRE!J58</f>
        <v>0</v>
      </c>
      <c r="K58" s="58">
        <f>DICIEMBRE!K58</f>
        <v>0</v>
      </c>
      <c r="L58" s="58">
        <f>DICIEMBRE!L58</f>
        <v>0</v>
      </c>
      <c r="M58" s="58">
        <f>DICIEMBRE!M58</f>
        <v>0</v>
      </c>
      <c r="N58" s="58">
        <f>DICIEMBRE!N58</f>
        <v>0</v>
      </c>
      <c r="O58" s="59">
        <f>M58+N58</f>
        <v>0</v>
      </c>
      <c r="R58" s="69"/>
    </row>
    <row r="59" spans="1:18" ht="15.75" thickBot="1" x14ac:dyDescent="0.3">
      <c r="A59" s="19">
        <f>SUM(A55:A58)</f>
        <v>4</v>
      </c>
      <c r="B59" s="163" t="s">
        <v>17</v>
      </c>
      <c r="C59" s="164"/>
      <c r="D59" s="164"/>
      <c r="E59" s="164"/>
      <c r="F59" s="165"/>
      <c r="G59" s="7">
        <f t="shared" ref="G59:M59" si="3">SUM(G55:G58)</f>
        <v>104</v>
      </c>
      <c r="H59" s="7">
        <f t="shared" si="3"/>
        <v>38</v>
      </c>
      <c r="I59" s="7">
        <f t="shared" si="3"/>
        <v>26</v>
      </c>
      <c r="J59" s="61">
        <f t="shared" si="3"/>
        <v>250000</v>
      </c>
      <c r="K59" s="61">
        <f>SUM(K55:K58)</f>
        <v>18100</v>
      </c>
      <c r="L59" s="61">
        <f>SUM(L55:L58)</f>
        <v>60190.310000000005</v>
      </c>
      <c r="M59" s="15">
        <f t="shared" si="3"/>
        <v>60000</v>
      </c>
      <c r="N59" s="15">
        <f>SUM(N55:N58)</f>
        <v>151264.26</v>
      </c>
      <c r="O59" s="15">
        <f>SUM(O55:O58)</f>
        <v>211264.26</v>
      </c>
    </row>
    <row r="60" spans="1:18" ht="15.75" thickBot="1" x14ac:dyDescent="0.3">
      <c r="A60" s="167" t="s">
        <v>18</v>
      </c>
      <c r="B60" s="168"/>
      <c r="C60" s="168"/>
      <c r="D60" s="168"/>
      <c r="E60" s="168"/>
      <c r="F60" s="168"/>
      <c r="G60" s="168"/>
      <c r="H60" s="8"/>
      <c r="I60" s="9"/>
      <c r="J60" s="10"/>
      <c r="K60" s="10"/>
      <c r="L60" s="10"/>
      <c r="M60" s="15">
        <v>0</v>
      </c>
      <c r="N60" s="15">
        <f>N59*-0.1</f>
        <v>-15126.426000000001</v>
      </c>
      <c r="O60" s="15">
        <f>N60</f>
        <v>-15126.426000000001</v>
      </c>
    </row>
    <row r="61" spans="1:18" ht="19.5" customHeight="1" thickBot="1" x14ac:dyDescent="0.3">
      <c r="A61" s="163" t="s">
        <v>21</v>
      </c>
      <c r="B61" s="164"/>
      <c r="C61" s="164"/>
      <c r="D61" s="164"/>
      <c r="E61" s="164"/>
      <c r="F61" s="164"/>
      <c r="G61" s="164"/>
      <c r="H61" s="13"/>
      <c r="I61" s="13"/>
      <c r="J61" s="14"/>
      <c r="K61" s="14"/>
      <c r="L61" s="14"/>
      <c r="M61" s="15">
        <f>SUM(M59:M60)</f>
        <v>60000</v>
      </c>
      <c r="N61" s="15">
        <f>SUM(N59:N60)</f>
        <v>136137.834</v>
      </c>
      <c r="O61" s="15">
        <f>O60+O59</f>
        <v>196137.834</v>
      </c>
    </row>
    <row r="62" spans="1:18" x14ac:dyDescent="0.25">
      <c r="A62" s="45"/>
      <c r="B62" s="45"/>
      <c r="C62" s="45"/>
      <c r="D62" s="45"/>
      <c r="E62" s="45"/>
      <c r="F62" s="45"/>
      <c r="G62" s="45"/>
      <c r="H62" s="46"/>
      <c r="I62" s="46"/>
      <c r="J62" s="47"/>
      <c r="K62" s="47"/>
      <c r="L62" s="47"/>
      <c r="M62" s="48"/>
      <c r="N62" s="49"/>
      <c r="O62" s="49"/>
    </row>
    <row r="63" spans="1:18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8" x14ac:dyDescent="0.25">
      <c r="A64" s="40"/>
      <c r="B64" s="40"/>
      <c r="C64" s="40"/>
      <c r="D64" s="40"/>
      <c r="E64" s="40"/>
      <c r="F64" s="40"/>
      <c r="G64" s="40"/>
      <c r="H64" s="41"/>
      <c r="I64" s="41"/>
      <c r="J64" s="50"/>
      <c r="K64" s="50"/>
      <c r="L64" s="50"/>
      <c r="M64" s="51"/>
      <c r="N64" s="43"/>
      <c r="O64" s="43"/>
    </row>
    <row r="65" spans="1:16" ht="16.5" customHeight="1" thickBot="1" x14ac:dyDescent="0.3">
      <c r="A65" s="166" t="s">
        <v>40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52"/>
      <c r="O65" s="52"/>
    </row>
    <row r="66" spans="1:16" ht="29.25" customHeight="1" thickBot="1" x14ac:dyDescent="0.3">
      <c r="A66" s="205" t="s">
        <v>7</v>
      </c>
      <c r="B66" s="207" t="s">
        <v>8</v>
      </c>
      <c r="C66" s="208"/>
      <c r="D66" s="199" t="s">
        <v>9</v>
      </c>
      <c r="E66" s="199" t="s">
        <v>10</v>
      </c>
      <c r="F66" s="199" t="s">
        <v>11</v>
      </c>
      <c r="G66" s="199" t="s">
        <v>52</v>
      </c>
      <c r="H66" s="207" t="s">
        <v>33</v>
      </c>
      <c r="I66" s="208"/>
      <c r="J66" s="179" t="s">
        <v>64</v>
      </c>
      <c r="K66" s="79"/>
      <c r="L66" s="79"/>
      <c r="M66" s="199" t="s">
        <v>12</v>
      </c>
      <c r="N66" s="199" t="s">
        <v>36</v>
      </c>
      <c r="O66" s="202" t="s">
        <v>53</v>
      </c>
    </row>
    <row r="67" spans="1:16" ht="13.5" customHeight="1" thickBot="1" x14ac:dyDescent="0.3">
      <c r="A67" s="206"/>
      <c r="B67" s="209"/>
      <c r="C67" s="210"/>
      <c r="D67" s="200"/>
      <c r="E67" s="200"/>
      <c r="F67" s="200"/>
      <c r="G67" s="211"/>
      <c r="H67" s="199" t="s">
        <v>34</v>
      </c>
      <c r="I67" s="199" t="s">
        <v>35</v>
      </c>
      <c r="J67" s="181"/>
      <c r="K67" s="81"/>
      <c r="L67" s="81"/>
      <c r="M67" s="213"/>
      <c r="N67" s="200"/>
      <c r="O67" s="203"/>
    </row>
    <row r="68" spans="1:16" ht="26.25" customHeight="1" thickBot="1" x14ac:dyDescent="0.3">
      <c r="A68" s="242"/>
      <c r="B68" s="79" t="s">
        <v>15</v>
      </c>
      <c r="C68" s="78" t="s">
        <v>16</v>
      </c>
      <c r="D68" s="200"/>
      <c r="E68" s="200"/>
      <c r="F68" s="200"/>
      <c r="G68" s="211"/>
      <c r="H68" s="200"/>
      <c r="I68" s="200"/>
      <c r="J68" s="181"/>
      <c r="K68" s="80" t="s">
        <v>65</v>
      </c>
      <c r="L68" s="80" t="s">
        <v>66</v>
      </c>
      <c r="M68" s="213"/>
      <c r="N68" s="200"/>
      <c r="O68" s="241"/>
    </row>
    <row r="69" spans="1:16" ht="43.5" hidden="1" thickBot="1" x14ac:dyDescent="0.3">
      <c r="A69" s="20">
        <f>OCTUBRE!A68+NOVIEMBRE!A68+DICIEMBRE!A69</f>
        <v>0</v>
      </c>
      <c r="B69" s="56" t="s">
        <v>71</v>
      </c>
      <c r="C69" s="56" t="s">
        <v>72</v>
      </c>
      <c r="D69" s="56" t="s">
        <v>39</v>
      </c>
      <c r="E69" s="56"/>
      <c r="F69" s="56" t="s">
        <v>74</v>
      </c>
      <c r="G69" s="92">
        <f>OCTUBRE!G68+NOVIEMBRE!G68+DICIEMBRE!G69</f>
        <v>16</v>
      </c>
      <c r="H69" s="92">
        <f>OCTUBRE!H68+NOVIEMBRE!H68+DICIEMBRE!H69</f>
        <v>0</v>
      </c>
      <c r="I69" s="92">
        <f>OCTUBRE!I68+NOVIEMBRE!I68+DICIEMBRE!I69</f>
        <v>0</v>
      </c>
      <c r="J69" s="62">
        <v>500000</v>
      </c>
      <c r="K69" s="94">
        <f>OCTUBRE!K68+NOVIEMBRE!K68+DICIEMBRE!K69</f>
        <v>0</v>
      </c>
      <c r="L69" s="94">
        <f>OCTUBRE!L68+NOVIEMBRE!L68+DICIEMBRE!L69</f>
        <v>0</v>
      </c>
      <c r="M69" s="94">
        <f>OCTUBRE!M68+NOVIEMBRE!M68+DICIEMBRE!M69</f>
        <v>0</v>
      </c>
      <c r="N69" s="94">
        <f>OCTUBRE!N68+NOVIEMBRE!N68+DICIEMBRE!N69</f>
        <v>0</v>
      </c>
      <c r="O69" s="56">
        <f>SUM(M69:N69)</f>
        <v>0</v>
      </c>
    </row>
    <row r="70" spans="1:16" ht="49.5" hidden="1" customHeight="1" thickBot="1" x14ac:dyDescent="0.3">
      <c r="A70" s="20">
        <f>OCTUBRE!A69+NOVIEMBRE!A69+DICIEMBRE!A70</f>
        <v>0</v>
      </c>
      <c r="B70" s="56" t="s">
        <v>75</v>
      </c>
      <c r="C70" s="56" t="s">
        <v>76</v>
      </c>
      <c r="D70" s="56" t="s">
        <v>39</v>
      </c>
      <c r="E70" s="56"/>
      <c r="F70" s="56" t="s">
        <v>78</v>
      </c>
      <c r="G70" s="92">
        <f>OCTUBRE!G69+NOVIEMBRE!G69+DICIEMBRE!G70</f>
        <v>16</v>
      </c>
      <c r="H70" s="92">
        <f>OCTUBRE!H69+NOVIEMBRE!H69+DICIEMBRE!H70</f>
        <v>0</v>
      </c>
      <c r="I70" s="92">
        <f>OCTUBRE!I69+NOVIEMBRE!I69+DICIEMBRE!I70</f>
        <v>0</v>
      </c>
      <c r="J70" s="62">
        <v>500000</v>
      </c>
      <c r="K70" s="94">
        <f>OCTUBRE!K69+NOVIEMBRE!K69+DICIEMBRE!K70</f>
        <v>0</v>
      </c>
      <c r="L70" s="94">
        <f>OCTUBRE!L69+NOVIEMBRE!L69+DICIEMBRE!L70</f>
        <v>0</v>
      </c>
      <c r="M70" s="94">
        <f>OCTUBRE!M69+NOVIEMBRE!M69+DICIEMBRE!M70</f>
        <v>0</v>
      </c>
      <c r="N70" s="94">
        <f>OCTUBRE!N69+NOVIEMBRE!N69+DICIEMBRE!N70</f>
        <v>0</v>
      </c>
      <c r="O70" s="94">
        <f>SUM(M70:N70)</f>
        <v>0</v>
      </c>
    </row>
    <row r="71" spans="1:16" ht="45" customHeight="1" thickBot="1" x14ac:dyDescent="0.3">
      <c r="A71" s="20">
        <f>OCTUBRE!A70+NOVIEMBRE!A70+DICIEMBRE!A71</f>
        <v>3</v>
      </c>
      <c r="B71" s="56" t="s">
        <v>71</v>
      </c>
      <c r="C71" s="56" t="s">
        <v>79</v>
      </c>
      <c r="D71" s="56" t="s">
        <v>39</v>
      </c>
      <c r="E71" s="63" t="s">
        <v>159</v>
      </c>
      <c r="F71" s="56" t="s">
        <v>80</v>
      </c>
      <c r="G71" s="92">
        <f>OCTUBRE!G70+NOVIEMBRE!G70+DICIEMBRE!G71</f>
        <v>48</v>
      </c>
      <c r="H71" s="92">
        <f>OCTUBRE!H70+NOVIEMBRE!H70+DICIEMBRE!H71</f>
        <v>0</v>
      </c>
      <c r="I71" s="92">
        <f>OCTUBRE!I70+NOVIEMBRE!I70+DICIEMBRE!I71</f>
        <v>0</v>
      </c>
      <c r="J71" s="62">
        <v>500000</v>
      </c>
      <c r="K71" s="94">
        <f>OCTUBRE!K70+NOVIEMBRE!K70+DICIEMBRE!K71</f>
        <v>13800</v>
      </c>
      <c r="L71" s="94">
        <f>OCTUBRE!L70+NOVIEMBRE!L70+DICIEMBRE!L71</f>
        <v>38500</v>
      </c>
      <c r="M71" s="94">
        <f>OCTUBRE!M70+NOVIEMBRE!M70+DICIEMBRE!M71</f>
        <v>0</v>
      </c>
      <c r="N71" s="94">
        <f>OCTUBRE!N70+NOVIEMBRE!N70+DICIEMBRE!N71</f>
        <v>34200</v>
      </c>
      <c r="O71" s="94">
        <f>SUM(M71:N71)</f>
        <v>34200</v>
      </c>
    </row>
    <row r="72" spans="1:16" ht="49.5" customHeight="1" thickBot="1" x14ac:dyDescent="0.3">
      <c r="A72" s="20">
        <f>OCTUBRE!A71+NOVIEMBRE!A71+DICIEMBRE!A72</f>
        <v>3</v>
      </c>
      <c r="B72" s="56" t="s">
        <v>75</v>
      </c>
      <c r="C72" s="56" t="s">
        <v>81</v>
      </c>
      <c r="D72" s="56" t="s">
        <v>39</v>
      </c>
      <c r="E72" s="63" t="s">
        <v>159</v>
      </c>
      <c r="F72" s="56" t="s">
        <v>82</v>
      </c>
      <c r="G72" s="92">
        <f>OCTUBRE!G71+NOVIEMBRE!G71+DICIEMBRE!G72</f>
        <v>48</v>
      </c>
      <c r="H72" s="92">
        <f>OCTUBRE!H71+NOVIEMBRE!H71+DICIEMBRE!H72</f>
        <v>0</v>
      </c>
      <c r="I72" s="92">
        <f>OCTUBRE!I71+NOVIEMBRE!I71+DICIEMBRE!I72</f>
        <v>0</v>
      </c>
      <c r="J72" s="62">
        <v>500000</v>
      </c>
      <c r="K72" s="94">
        <f>OCTUBRE!K71+NOVIEMBRE!K71+DICIEMBRE!K72</f>
        <v>16800</v>
      </c>
      <c r="L72" s="94">
        <f>OCTUBRE!L71+NOVIEMBRE!L71+DICIEMBRE!L72</f>
        <v>46200</v>
      </c>
      <c r="M72" s="94">
        <f>OCTUBRE!M71+NOVIEMBRE!M71+DICIEMBRE!M72</f>
        <v>0</v>
      </c>
      <c r="N72" s="94">
        <f>OCTUBRE!N71+NOVIEMBRE!N71+DICIEMBRE!N72</f>
        <v>22800</v>
      </c>
      <c r="O72" s="94">
        <f>SUM(M72:N72)</f>
        <v>22800</v>
      </c>
    </row>
    <row r="73" spans="1:16" ht="41.25" customHeight="1" thickBot="1" x14ac:dyDescent="0.3">
      <c r="A73" s="20">
        <f>OCTUBRE!A72+NOVIEMBRE!A72+DICIEMBRE!A73</f>
        <v>3</v>
      </c>
      <c r="B73" s="56" t="s">
        <v>83</v>
      </c>
      <c r="C73" s="56" t="s">
        <v>84</v>
      </c>
      <c r="D73" s="56" t="s">
        <v>39</v>
      </c>
      <c r="E73" s="63" t="s">
        <v>159</v>
      </c>
      <c r="F73" s="56" t="s">
        <v>85</v>
      </c>
      <c r="G73" s="92">
        <f>OCTUBRE!G72+NOVIEMBRE!G72+DICIEMBRE!G73</f>
        <v>48</v>
      </c>
      <c r="H73" s="92">
        <f>OCTUBRE!H72+NOVIEMBRE!H72+DICIEMBRE!H73</f>
        <v>0</v>
      </c>
      <c r="I73" s="92">
        <f>OCTUBRE!I72+NOVIEMBRE!I72+DICIEMBRE!I73</f>
        <v>0</v>
      </c>
      <c r="J73" s="62">
        <v>500000</v>
      </c>
      <c r="K73" s="94">
        <f>OCTUBRE!K72+NOVIEMBRE!K72+DICIEMBRE!K73</f>
        <v>16800</v>
      </c>
      <c r="L73" s="94">
        <f>OCTUBRE!L72+NOVIEMBRE!L72+DICIEMBRE!L73</f>
        <v>46200</v>
      </c>
      <c r="M73" s="94">
        <f>OCTUBRE!M72+NOVIEMBRE!M72+DICIEMBRE!M73</f>
        <v>0</v>
      </c>
      <c r="N73" s="94">
        <f>OCTUBRE!N72+NOVIEMBRE!N72+DICIEMBRE!N73</f>
        <v>0</v>
      </c>
      <c r="O73" s="56">
        <f t="shared" ref="O73:O77" si="4">SUM(M73:N73)</f>
        <v>0</v>
      </c>
    </row>
    <row r="74" spans="1:16" ht="45.75" customHeight="1" thickBot="1" x14ac:dyDescent="0.3">
      <c r="A74" s="20">
        <f>OCTUBRE!A73+NOVIEMBRE!A73+DICIEMBRE!A74</f>
        <v>1</v>
      </c>
      <c r="B74" s="56" t="s">
        <v>86</v>
      </c>
      <c r="C74" s="56" t="s">
        <v>87</v>
      </c>
      <c r="D74" s="56" t="s">
        <v>39</v>
      </c>
      <c r="E74" s="63" t="s">
        <v>159</v>
      </c>
      <c r="F74" s="56" t="s">
        <v>89</v>
      </c>
      <c r="G74" s="92">
        <f>OCTUBRE!G73+NOVIEMBRE!G73+DICIEMBRE!G74</f>
        <v>32</v>
      </c>
      <c r="H74" s="92">
        <f>OCTUBRE!H73+NOVIEMBRE!H73+DICIEMBRE!H74</f>
        <v>0</v>
      </c>
      <c r="I74" s="92">
        <f>OCTUBRE!I73+NOVIEMBRE!I73+DICIEMBRE!I74</f>
        <v>0</v>
      </c>
      <c r="J74" s="62">
        <v>500000</v>
      </c>
      <c r="K74" s="94">
        <f>OCTUBRE!K73+NOVIEMBRE!K73+DICIEMBRE!K74</f>
        <v>2800</v>
      </c>
      <c r="L74" s="94">
        <f>OCTUBRE!L73+NOVIEMBRE!L73+DICIEMBRE!L74</f>
        <v>15400</v>
      </c>
      <c r="M74" s="94">
        <f>OCTUBRE!M73+NOVIEMBRE!M73+DICIEMBRE!M74</f>
        <v>0</v>
      </c>
      <c r="N74" s="94">
        <f>OCTUBRE!N73+NOVIEMBRE!N73+DICIEMBRE!N74</f>
        <v>11400</v>
      </c>
      <c r="O74" s="94">
        <f>SUM(M74:N74)</f>
        <v>11400</v>
      </c>
    </row>
    <row r="75" spans="1:16" ht="49.5" hidden="1" customHeight="1" thickBot="1" x14ac:dyDescent="0.3">
      <c r="A75" s="20">
        <f>OCTUBRE!A74+NOVIEMBRE!A74+DICIEMBRE!A75</f>
        <v>0</v>
      </c>
      <c r="B75" s="56"/>
      <c r="C75" s="56" t="s">
        <v>91</v>
      </c>
      <c r="D75" s="56" t="s">
        <v>39</v>
      </c>
      <c r="E75" s="63" t="s">
        <v>159</v>
      </c>
      <c r="F75" s="56" t="s">
        <v>78</v>
      </c>
      <c r="G75" s="92">
        <f>OCTUBRE!G74+NOVIEMBRE!G74+DICIEMBRE!G75</f>
        <v>0</v>
      </c>
      <c r="H75" s="92">
        <f>OCTUBRE!H74+NOVIEMBRE!H74+DICIEMBRE!H75</f>
        <v>0</v>
      </c>
      <c r="I75" s="92">
        <f>OCTUBRE!I74+NOVIEMBRE!I74+DICIEMBRE!I75</f>
        <v>0</v>
      </c>
      <c r="J75" s="62"/>
      <c r="K75" s="94">
        <f>OCTUBRE!K74+NOVIEMBRE!K74+DICIEMBRE!K75</f>
        <v>0</v>
      </c>
      <c r="L75" s="94">
        <f>OCTUBRE!L74+NOVIEMBRE!L74+DICIEMBRE!L75</f>
        <v>0</v>
      </c>
      <c r="M75" s="94">
        <f>OCTUBRE!M74+NOVIEMBRE!M74+DICIEMBRE!M75</f>
        <v>0</v>
      </c>
      <c r="N75" s="94">
        <f>OCTUBRE!N74+NOVIEMBRE!N74+DICIEMBRE!N75</f>
        <v>0</v>
      </c>
      <c r="O75" s="94">
        <f>SUM(M75:N75)</f>
        <v>0</v>
      </c>
    </row>
    <row r="76" spans="1:16" ht="54" hidden="1" customHeight="1" thickBot="1" x14ac:dyDescent="0.3">
      <c r="A76" s="20">
        <f>OCTUBRE!A75+NOVIEMBRE!A75+DICIEMBRE!A76</f>
        <v>0</v>
      </c>
      <c r="B76" s="56" t="s">
        <v>75</v>
      </c>
      <c r="C76" s="56" t="s">
        <v>91</v>
      </c>
      <c r="D76" s="56" t="s">
        <v>39</v>
      </c>
      <c r="E76" s="63" t="s">
        <v>159</v>
      </c>
      <c r="F76" s="56" t="s">
        <v>82</v>
      </c>
      <c r="G76" s="92">
        <f>OCTUBRE!G75+NOVIEMBRE!G75+DICIEMBRE!G76</f>
        <v>0</v>
      </c>
      <c r="H76" s="92">
        <f>OCTUBRE!H75+NOVIEMBRE!H75+DICIEMBRE!H76</f>
        <v>0</v>
      </c>
      <c r="I76" s="92">
        <f>OCTUBRE!I75+NOVIEMBRE!I75+DICIEMBRE!I76</f>
        <v>0</v>
      </c>
      <c r="J76" s="62">
        <v>500000</v>
      </c>
      <c r="K76" s="94">
        <f>OCTUBRE!K75+NOVIEMBRE!K75+DICIEMBRE!K76</f>
        <v>0</v>
      </c>
      <c r="L76" s="94">
        <f>OCTUBRE!L75+NOVIEMBRE!L75+DICIEMBRE!L76</f>
        <v>0</v>
      </c>
      <c r="M76" s="94">
        <f>OCTUBRE!M75+NOVIEMBRE!M75+DICIEMBRE!M76</f>
        <v>0</v>
      </c>
      <c r="N76" s="94">
        <f>OCTUBRE!N75+NOVIEMBRE!N75+DICIEMBRE!N76</f>
        <v>0</v>
      </c>
      <c r="O76" s="94">
        <f>SUM(M76:N76)</f>
        <v>0</v>
      </c>
      <c r="P76" s="69" t="s">
        <v>20</v>
      </c>
    </row>
    <row r="77" spans="1:16" ht="54" hidden="1" customHeight="1" thickBot="1" x14ac:dyDescent="0.3">
      <c r="A77" s="20">
        <f>OCTUBRE!A76+NOVIEMBRE!A76+DICIEMBRE!A77</f>
        <v>0</v>
      </c>
      <c r="B77" s="56" t="s">
        <v>71</v>
      </c>
      <c r="C77" s="56" t="s">
        <v>94</v>
      </c>
      <c r="D77" s="56" t="s">
        <v>39</v>
      </c>
      <c r="E77" s="63" t="s">
        <v>159</v>
      </c>
      <c r="F77" s="56" t="s">
        <v>96</v>
      </c>
      <c r="G77" s="92">
        <f>OCTUBRE!G76+NOVIEMBRE!G76+DICIEMBRE!G77</f>
        <v>0</v>
      </c>
      <c r="H77" s="92">
        <f>OCTUBRE!H76+NOVIEMBRE!H76+DICIEMBRE!H77</f>
        <v>0</v>
      </c>
      <c r="I77" s="92">
        <f>OCTUBRE!I76+NOVIEMBRE!I76+DICIEMBRE!I77</f>
        <v>0</v>
      </c>
      <c r="J77" s="62"/>
      <c r="K77" s="94">
        <f>OCTUBRE!K76+NOVIEMBRE!K76+DICIEMBRE!K77</f>
        <v>0</v>
      </c>
      <c r="L77" s="94">
        <f>OCTUBRE!L76+NOVIEMBRE!L76+DICIEMBRE!L77</f>
        <v>0</v>
      </c>
      <c r="M77" s="94">
        <f>OCTUBRE!M76+NOVIEMBRE!M76+DICIEMBRE!M77</f>
        <v>0</v>
      </c>
      <c r="N77" s="94">
        <f>OCTUBRE!N76+NOVIEMBRE!N76+DICIEMBRE!N77</f>
        <v>0</v>
      </c>
      <c r="O77" s="56">
        <f t="shared" si="4"/>
        <v>0</v>
      </c>
      <c r="P77" s="69"/>
    </row>
    <row r="78" spans="1:16" ht="54" customHeight="1" thickBot="1" x14ac:dyDescent="0.3">
      <c r="A78" s="20">
        <f>OCTUBRE!A77+NOVIEMBRE!A77+DICIEMBRE!A78</f>
        <v>3</v>
      </c>
      <c r="B78" s="56" t="s">
        <v>86</v>
      </c>
      <c r="C78" s="56" t="s">
        <v>87</v>
      </c>
      <c r="D78" s="56" t="s">
        <v>39</v>
      </c>
      <c r="E78" s="63" t="s">
        <v>159</v>
      </c>
      <c r="F78" s="56" t="s">
        <v>89</v>
      </c>
      <c r="G78" s="92">
        <f>OCTUBRE!G77+NOVIEMBRE!G77+DICIEMBRE!G78</f>
        <v>48</v>
      </c>
      <c r="H78" s="92">
        <f>OCTUBRE!H77+NOVIEMBRE!H77+DICIEMBRE!H78</f>
        <v>0</v>
      </c>
      <c r="I78" s="92">
        <f>OCTUBRE!I77+NOVIEMBRE!I77+DICIEMBRE!I78</f>
        <v>0</v>
      </c>
      <c r="J78" s="62"/>
      <c r="K78" s="94">
        <f>OCTUBRE!K77+NOVIEMBRE!K77+DICIEMBRE!K78</f>
        <v>16800</v>
      </c>
      <c r="L78" s="94">
        <f>OCTUBRE!L77+NOVIEMBRE!L77+DICIEMBRE!L78</f>
        <v>46200</v>
      </c>
      <c r="M78" s="94">
        <f>OCTUBRE!M77+NOVIEMBRE!M77+DICIEMBRE!M78</f>
        <v>0</v>
      </c>
      <c r="N78" s="94">
        <f>OCTUBRE!N77+NOVIEMBRE!N77+DICIEMBRE!N78</f>
        <v>22803</v>
      </c>
      <c r="O78" s="94">
        <f>SUM(M78:N78)</f>
        <v>22803</v>
      </c>
      <c r="P78" s="69"/>
    </row>
    <row r="79" spans="1:16" ht="54" hidden="1" customHeight="1" thickBot="1" x14ac:dyDescent="0.3">
      <c r="A79" s="20">
        <f>OCTUBRE!A78+NOVIEMBRE!A78+DICIEMBRE!A79</f>
        <v>0</v>
      </c>
      <c r="B79" s="56" t="s">
        <v>71</v>
      </c>
      <c r="C79" s="56" t="s">
        <v>97</v>
      </c>
      <c r="D79" s="56" t="s">
        <v>39</v>
      </c>
      <c r="E79" s="56"/>
      <c r="F79" s="56" t="s">
        <v>74</v>
      </c>
      <c r="G79" s="92">
        <f>OCTUBRE!G78+NOVIEMBRE!G78+DICIEMBRE!G79</f>
        <v>0</v>
      </c>
      <c r="H79" s="92">
        <f>OCTUBRE!H78+NOVIEMBRE!H78+DICIEMBRE!H79</f>
        <v>0</v>
      </c>
      <c r="I79" s="92">
        <f>OCTUBRE!I78+NOVIEMBRE!I78+DICIEMBRE!I79</f>
        <v>0</v>
      </c>
      <c r="J79" s="62">
        <v>500000</v>
      </c>
      <c r="K79" s="94">
        <f>OCTUBRE!K78+NOVIEMBRE!K78+DICIEMBRE!K79</f>
        <v>0</v>
      </c>
      <c r="L79" s="94">
        <f>OCTUBRE!L78+NOVIEMBRE!L78+DICIEMBRE!L79</f>
        <v>0</v>
      </c>
      <c r="M79" s="94">
        <f>OCTUBRE!M78+NOVIEMBRE!M78+DICIEMBRE!M79</f>
        <v>0</v>
      </c>
      <c r="N79" s="94">
        <f>OCTUBRE!N78+NOVIEMBRE!N78+DICIEMBRE!N79</f>
        <v>0</v>
      </c>
      <c r="O79" s="94">
        <f>SUM(M79:N79)</f>
        <v>0</v>
      </c>
      <c r="P79" s="69"/>
    </row>
    <row r="80" spans="1:16" ht="53.25" hidden="1" customHeight="1" thickBot="1" x14ac:dyDescent="0.3">
      <c r="A80" s="20">
        <f>OCTUBRE!A79+NOVIEMBRE!A79+DICIEMBRE!A80</f>
        <v>0</v>
      </c>
      <c r="B80" s="56" t="s">
        <v>71</v>
      </c>
      <c r="C80" s="56" t="s">
        <v>97</v>
      </c>
      <c r="D80" s="56" t="s">
        <v>39</v>
      </c>
      <c r="E80" s="56"/>
      <c r="F80" s="56" t="s">
        <v>80</v>
      </c>
      <c r="G80" s="92">
        <f>OCTUBRE!G79+NOVIEMBRE!G79+DICIEMBRE!G80</f>
        <v>0</v>
      </c>
      <c r="H80" s="92">
        <f>OCTUBRE!H79+NOVIEMBRE!H79+DICIEMBRE!H80</f>
        <v>0</v>
      </c>
      <c r="I80" s="92">
        <f>OCTUBRE!I79+NOVIEMBRE!I79+DICIEMBRE!I80</f>
        <v>0</v>
      </c>
      <c r="J80" s="62">
        <v>500000</v>
      </c>
      <c r="K80" s="94">
        <f>OCTUBRE!K79+NOVIEMBRE!K79+DICIEMBRE!K80</f>
        <v>0</v>
      </c>
      <c r="L80" s="94">
        <f>OCTUBRE!L79+NOVIEMBRE!L79+DICIEMBRE!L80</f>
        <v>0</v>
      </c>
      <c r="M80" s="94">
        <f>OCTUBRE!M79+NOVIEMBRE!M79+DICIEMBRE!M80</f>
        <v>0</v>
      </c>
      <c r="N80" s="94">
        <f>OCTUBRE!N79+NOVIEMBRE!N79+DICIEMBRE!N80</f>
        <v>0</v>
      </c>
      <c r="O80" s="94">
        <f>SUM(M80:N80)</f>
        <v>0</v>
      </c>
    </row>
    <row r="81" spans="1:16" ht="15.75" thickBot="1" x14ac:dyDescent="0.3">
      <c r="A81" s="37">
        <f>SUM(A69:A80)</f>
        <v>13</v>
      </c>
      <c r="B81" s="163" t="s">
        <v>17</v>
      </c>
      <c r="C81" s="164"/>
      <c r="D81" s="164"/>
      <c r="E81" s="164"/>
      <c r="F81" s="165"/>
      <c r="G81" s="37">
        <f t="shared" ref="G81:N81" si="5">SUM(G69:G80)</f>
        <v>256</v>
      </c>
      <c r="H81" s="37">
        <f t="shared" si="5"/>
        <v>0</v>
      </c>
      <c r="I81" s="37">
        <f t="shared" si="5"/>
        <v>0</v>
      </c>
      <c r="J81" s="24">
        <f t="shared" si="5"/>
        <v>4500000</v>
      </c>
      <c r="K81" s="24">
        <f t="shared" si="5"/>
        <v>67000</v>
      </c>
      <c r="L81" s="24">
        <f t="shared" si="5"/>
        <v>192500</v>
      </c>
      <c r="M81" s="11">
        <f t="shared" si="5"/>
        <v>0</v>
      </c>
      <c r="N81" s="11">
        <f t="shared" si="5"/>
        <v>91203</v>
      </c>
      <c r="O81" s="11">
        <f>SUM(O69:O80)</f>
        <v>91203</v>
      </c>
      <c r="P81" s="69" t="s">
        <v>20</v>
      </c>
    </row>
    <row r="82" spans="1:16" ht="15.75" customHeight="1" thickBot="1" x14ac:dyDescent="0.3">
      <c r="A82" s="167" t="s">
        <v>18</v>
      </c>
      <c r="B82" s="168"/>
      <c r="C82" s="168"/>
      <c r="D82" s="168"/>
      <c r="E82" s="168"/>
      <c r="F82" s="168"/>
      <c r="G82" s="169"/>
      <c r="H82" s="54"/>
      <c r="I82" s="54"/>
      <c r="J82" s="53"/>
      <c r="K82" s="53"/>
      <c r="L82" s="53"/>
      <c r="M82" s="11">
        <v>0</v>
      </c>
      <c r="N82" s="11">
        <f>-0.1*N81</f>
        <v>-9120.3000000000011</v>
      </c>
      <c r="O82" s="12">
        <f>SUM(N82:N82)</f>
        <v>-9120.3000000000011</v>
      </c>
    </row>
    <row r="83" spans="1:16" ht="15.75" thickBot="1" x14ac:dyDescent="0.3">
      <c r="A83" s="163" t="s">
        <v>21</v>
      </c>
      <c r="B83" s="164"/>
      <c r="C83" s="164"/>
      <c r="D83" s="164"/>
      <c r="E83" s="164"/>
      <c r="F83" s="164"/>
      <c r="G83" s="165"/>
      <c r="H83" s="55"/>
      <c r="I83" s="55"/>
      <c r="J83" s="53"/>
      <c r="K83" s="53"/>
      <c r="L83" s="53"/>
      <c r="M83" s="11">
        <f>SUM(M81:M82)</f>
        <v>0</v>
      </c>
      <c r="N83" s="11">
        <f>SUM(N81:N82)</f>
        <v>82082.7</v>
      </c>
      <c r="O83" s="11">
        <f>SUM(O81:O82)</f>
        <v>82082.7</v>
      </c>
    </row>
    <row r="84" spans="1:16" x14ac:dyDescent="0.25">
      <c r="A84" s="40"/>
      <c r="B84" s="40"/>
      <c r="C84" s="40"/>
      <c r="D84" s="40"/>
      <c r="E84" s="40"/>
      <c r="F84" s="40"/>
      <c r="G84" s="40"/>
      <c r="H84" s="41"/>
      <c r="I84" s="41"/>
      <c r="J84" s="42"/>
      <c r="K84" s="42"/>
      <c r="L84" s="42"/>
      <c r="M84" s="42"/>
      <c r="N84" s="42"/>
      <c r="O84" s="43"/>
    </row>
    <row r="85" spans="1:16" x14ac:dyDescent="0.25">
      <c r="A85" s="27"/>
      <c r="B85" s="27"/>
      <c r="C85" s="27"/>
      <c r="D85" s="27"/>
      <c r="E85" s="27"/>
      <c r="F85" s="27"/>
      <c r="G85" s="27"/>
      <c r="H85" s="17"/>
      <c r="I85" s="17"/>
      <c r="J85" s="28"/>
      <c r="K85" s="28"/>
      <c r="L85" s="28"/>
      <c r="M85" s="28"/>
      <c r="N85" s="28"/>
      <c r="O85" s="29"/>
    </row>
    <row r="86" spans="1:16" ht="15.75" customHeight="1" thickBot="1" x14ac:dyDescent="0.3">
      <c r="A86" s="166" t="s">
        <v>54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31"/>
      <c r="O86" s="31"/>
    </row>
    <row r="87" spans="1:16" ht="26.25" customHeight="1" thickBot="1" x14ac:dyDescent="0.3">
      <c r="A87" s="205" t="s">
        <v>7</v>
      </c>
      <c r="B87" s="207" t="s">
        <v>8</v>
      </c>
      <c r="C87" s="208"/>
      <c r="D87" s="199" t="s">
        <v>9</v>
      </c>
      <c r="E87" s="199" t="s">
        <v>10</v>
      </c>
      <c r="F87" s="199" t="s">
        <v>11</v>
      </c>
      <c r="G87" s="199" t="s">
        <v>52</v>
      </c>
      <c r="H87" s="207" t="s">
        <v>33</v>
      </c>
      <c r="I87" s="208"/>
      <c r="J87" s="179" t="s">
        <v>64</v>
      </c>
      <c r="K87" s="79"/>
      <c r="L87" s="79"/>
      <c r="M87" s="199" t="s">
        <v>12</v>
      </c>
      <c r="N87" s="199" t="s">
        <v>36</v>
      </c>
      <c r="O87" s="202" t="s">
        <v>53</v>
      </c>
    </row>
    <row r="88" spans="1:16" ht="6" customHeight="1" thickBot="1" x14ac:dyDescent="0.3">
      <c r="A88" s="206"/>
      <c r="B88" s="209"/>
      <c r="C88" s="210"/>
      <c r="D88" s="200"/>
      <c r="E88" s="200"/>
      <c r="F88" s="200"/>
      <c r="G88" s="211"/>
      <c r="H88" s="199" t="s">
        <v>34</v>
      </c>
      <c r="I88" s="199" t="s">
        <v>35</v>
      </c>
      <c r="J88" s="181"/>
      <c r="K88" s="81"/>
      <c r="L88" s="81"/>
      <c r="M88" s="213"/>
      <c r="N88" s="200"/>
      <c r="O88" s="203"/>
    </row>
    <row r="89" spans="1:16" ht="43.5" thickBot="1" x14ac:dyDescent="0.3">
      <c r="A89" s="242"/>
      <c r="B89" s="79" t="s">
        <v>15</v>
      </c>
      <c r="C89" s="78" t="s">
        <v>16</v>
      </c>
      <c r="D89" s="200"/>
      <c r="E89" s="200"/>
      <c r="F89" s="200"/>
      <c r="G89" s="211"/>
      <c r="H89" s="200"/>
      <c r="I89" s="200"/>
      <c r="J89" s="181"/>
      <c r="K89" s="80" t="s">
        <v>65</v>
      </c>
      <c r="L89" s="80" t="s">
        <v>67</v>
      </c>
      <c r="M89" s="213"/>
      <c r="N89" s="200"/>
      <c r="O89" s="241"/>
    </row>
    <row r="90" spans="1:16" ht="48" thickBot="1" x14ac:dyDescent="0.3">
      <c r="A90" s="156">
        <f>NOVIEMBRE!A90</f>
        <v>1</v>
      </c>
      <c r="B90" s="136" t="s">
        <v>70</v>
      </c>
      <c r="C90" s="137" t="s">
        <v>200</v>
      </c>
      <c r="D90" s="38" t="s">
        <v>31</v>
      </c>
      <c r="E90" s="63" t="s">
        <v>159</v>
      </c>
      <c r="F90" s="136" t="s">
        <v>180</v>
      </c>
      <c r="G90" s="155">
        <f>NOVIEMBRE!G90</f>
        <v>16</v>
      </c>
      <c r="H90" s="155">
        <f>NOVIEMBRE!H90</f>
        <v>25</v>
      </c>
      <c r="I90" s="155">
        <f>NOVIEMBRE!I90</f>
        <v>5</v>
      </c>
      <c r="J90" s="155">
        <f>NOVIEMBRE!J90</f>
        <v>0</v>
      </c>
      <c r="K90" s="155">
        <f>NOVIEMBRE!K90</f>
        <v>3100</v>
      </c>
      <c r="L90" s="155">
        <f>NOVIEMBRE!L90</f>
        <v>3000</v>
      </c>
      <c r="M90" s="155">
        <f>NOVIEMBRE!M90</f>
        <v>37000</v>
      </c>
      <c r="N90" s="155">
        <f>NOVIEMBRE!N90</f>
        <v>19200</v>
      </c>
      <c r="O90" s="5">
        <f>SUM(M90:N90)</f>
        <v>56200</v>
      </c>
    </row>
    <row r="91" spans="1:16" ht="63.75" thickBot="1" x14ac:dyDescent="0.3">
      <c r="A91" s="18">
        <f>OCTUBRE!A90+OCTUBRE!A91+NOVIEMBRE!A89+DICIEMBRE!A90+DICIEMBRE!A91</f>
        <v>5</v>
      </c>
      <c r="B91" s="136" t="s">
        <v>70</v>
      </c>
      <c r="C91" s="137" t="s">
        <v>191</v>
      </c>
      <c r="D91" s="38" t="s">
        <v>31</v>
      </c>
      <c r="E91" s="63" t="s">
        <v>159</v>
      </c>
      <c r="F91" s="136" t="s">
        <v>180</v>
      </c>
      <c r="G91" s="20">
        <f>OCTUBRE!G90+OCTUBRE!G91+NOVIEMBRE!G89+DICIEMBRE!G90+DICIEMBRE!G91</f>
        <v>48</v>
      </c>
      <c r="H91" s="20">
        <f>OCTUBRE!H90+OCTUBRE!H91+NOVIEMBRE!H89+DICIEMBRE!H90+DICIEMBRE!H91</f>
        <v>0</v>
      </c>
      <c r="I91" s="20">
        <f>OCTUBRE!I90+OCTUBRE!I91+NOVIEMBRE!I89+DICIEMBRE!I90+DICIEMBRE!I91</f>
        <v>0</v>
      </c>
      <c r="J91" s="20">
        <v>0</v>
      </c>
      <c r="K91" s="20">
        <f>OCTUBRE!K90+OCTUBRE!K91+NOVIEMBRE!K89+DICIEMBRE!K90+DICIEMBRE!K91</f>
        <v>15500</v>
      </c>
      <c r="L91" s="20">
        <f>OCTUBRE!L90+OCTUBRE!L91+NOVIEMBRE!L89+DICIEMBRE!L90+DICIEMBRE!L91</f>
        <v>15000</v>
      </c>
      <c r="M91" s="20">
        <f>OCTUBRE!M90+OCTUBRE!M91+NOVIEMBRE!M89+DICIEMBRE!M90+DICIEMBRE!M91</f>
        <v>0</v>
      </c>
      <c r="N91" s="20">
        <f>OCTUBRE!N90+OCTUBRE!N91+NOVIEMBRE!N89+DICIEMBRE!N90+DICIEMBRE!N91</f>
        <v>96000</v>
      </c>
      <c r="O91" s="5">
        <f>SUM(M91:N91)</f>
        <v>96000</v>
      </c>
    </row>
    <row r="92" spans="1:16" ht="63.75" thickBot="1" x14ac:dyDescent="0.3">
      <c r="A92" s="18">
        <f>DICIEMBRE!A92</f>
        <v>1</v>
      </c>
      <c r="B92" s="136" t="s">
        <v>182</v>
      </c>
      <c r="C92" s="137" t="s">
        <v>201</v>
      </c>
      <c r="D92" s="38" t="s">
        <v>31</v>
      </c>
      <c r="E92" s="63" t="s">
        <v>159</v>
      </c>
      <c r="F92" s="136" t="s">
        <v>108</v>
      </c>
      <c r="G92" s="20">
        <f>DICIEMBRE!G92</f>
        <v>16</v>
      </c>
      <c r="H92" s="20">
        <f>DICIEMBRE!H92</f>
        <v>20</v>
      </c>
      <c r="I92" s="20">
        <f>DICIEMBRE!I92</f>
        <v>5</v>
      </c>
      <c r="J92" s="20">
        <f>DICIEMBRE!J92</f>
        <v>0</v>
      </c>
      <c r="K92" s="20">
        <f>DICIEMBRE!K92</f>
        <v>5000</v>
      </c>
      <c r="L92" s="20">
        <f>DICIEMBRE!L92</f>
        <v>8500</v>
      </c>
      <c r="M92" s="20">
        <f>DICIEMBRE!M92</f>
        <v>25000</v>
      </c>
      <c r="N92" s="20">
        <f>DICIEMBRE!N92</f>
        <v>45000</v>
      </c>
      <c r="O92" s="5">
        <f>SUM(M92:N92)</f>
        <v>70000</v>
      </c>
    </row>
    <row r="93" spans="1:16" ht="48" thickBot="1" x14ac:dyDescent="0.3">
      <c r="A93" s="83">
        <f>OCTUBRE!A92+OCTUBRE!A93+NOVIEMBRE!A91+NOVIEMBRE!A92+DICIEMBRE!A93</f>
        <v>5</v>
      </c>
      <c r="B93" s="136" t="s">
        <v>182</v>
      </c>
      <c r="C93" s="137" t="s">
        <v>192</v>
      </c>
      <c r="D93" s="84" t="s">
        <v>69</v>
      </c>
      <c r="E93" s="63" t="s">
        <v>159</v>
      </c>
      <c r="F93" s="136" t="s">
        <v>108</v>
      </c>
      <c r="G93" s="84">
        <f>OCTUBRE!G92+OCTUBRE!G93+NOVIEMBRE!G91+NOVIEMBRE!G92+DICIEMBRE!G93</f>
        <v>48</v>
      </c>
      <c r="H93" s="84">
        <f>OCTUBRE!H92+OCTUBRE!H93+NOVIEMBRE!H91+NOVIEMBRE!H92+DICIEMBRE!H93</f>
        <v>0</v>
      </c>
      <c r="I93" s="84">
        <f>OCTUBRE!I92+OCTUBRE!I93+NOVIEMBRE!I91+NOVIEMBRE!I92+DICIEMBRE!I93</f>
        <v>0</v>
      </c>
      <c r="J93" s="84">
        <v>0</v>
      </c>
      <c r="K93" s="84">
        <f>OCTUBRE!K92+OCTUBRE!K93+NOVIEMBRE!K91+NOVIEMBRE!K92+DICIEMBRE!K93</f>
        <v>24400</v>
      </c>
      <c r="L93" s="84">
        <f>OCTUBRE!L92+OCTUBRE!L93+NOVIEMBRE!L91+NOVIEMBRE!L92+DICIEMBRE!L93</f>
        <v>42500</v>
      </c>
      <c r="M93" s="84">
        <f>OCTUBRE!M92+OCTUBRE!M93+NOVIEMBRE!M91+NOVIEMBRE!M92+DICIEMBRE!M93</f>
        <v>267123</v>
      </c>
      <c r="N93" s="84">
        <f>OCTUBRE!N92+OCTUBRE!N93+NOVIEMBRE!N91+NOVIEMBRE!N92+DICIEMBRE!N93</f>
        <v>100000</v>
      </c>
      <c r="O93" s="5">
        <f>SUM(M93:N93)</f>
        <v>367123</v>
      </c>
    </row>
    <row r="94" spans="1:16" ht="16.5" hidden="1" thickBot="1" x14ac:dyDescent="0.3">
      <c r="A94" s="83"/>
      <c r="B94" s="136"/>
      <c r="C94" s="85"/>
      <c r="D94" s="84"/>
      <c r="E94" s="63"/>
      <c r="F94" s="84"/>
      <c r="G94" s="84"/>
      <c r="H94" s="84"/>
      <c r="I94" s="84"/>
      <c r="J94" s="86"/>
      <c r="K94" s="87"/>
      <c r="L94" s="87"/>
      <c r="M94" s="88"/>
      <c r="N94" s="89"/>
      <c r="O94" s="5">
        <f>SUM(M94:N94)</f>
        <v>0</v>
      </c>
    </row>
    <row r="95" spans="1:16" ht="15.75" hidden="1" thickBot="1" x14ac:dyDescent="0.3">
      <c r="A95" s="18">
        <v>0</v>
      </c>
      <c r="B95" s="38"/>
      <c r="C95" s="90"/>
      <c r="D95" s="38"/>
      <c r="E95" s="39"/>
      <c r="F95" s="38"/>
      <c r="G95" s="20"/>
      <c r="H95" s="20"/>
      <c r="I95" s="20"/>
      <c r="J95" s="5"/>
      <c r="K95" s="21"/>
      <c r="L95" s="21"/>
      <c r="M95" s="21"/>
      <c r="N95" s="5"/>
      <c r="O95" s="5">
        <f t="shared" ref="O95" si="6">SUM(M95:N95)</f>
        <v>0</v>
      </c>
    </row>
    <row r="96" spans="1:16" ht="15.75" thickBot="1" x14ac:dyDescent="0.3">
      <c r="A96" s="37">
        <f>SUM(A91:A95)</f>
        <v>11</v>
      </c>
      <c r="B96" s="163" t="s">
        <v>17</v>
      </c>
      <c r="C96" s="164"/>
      <c r="D96" s="164"/>
      <c r="E96" s="164"/>
      <c r="F96" s="165"/>
      <c r="G96" s="37">
        <f>SUM(G90:G95)</f>
        <v>128</v>
      </c>
      <c r="H96" s="37">
        <f>SUM(H90:H95)</f>
        <v>45</v>
      </c>
      <c r="I96" s="37">
        <f>SUM(I90:I95)</f>
        <v>10</v>
      </c>
      <c r="J96" s="24">
        <f>SUM(J91:J95)</f>
        <v>0</v>
      </c>
      <c r="K96" s="24">
        <f>SUM(K90:K95)</f>
        <v>48000</v>
      </c>
      <c r="L96" s="24">
        <f>SUM(L90:L95)</f>
        <v>69000</v>
      </c>
      <c r="M96" s="24">
        <f>SUM(M90:M95)</f>
        <v>329123</v>
      </c>
      <c r="N96" s="24">
        <f>SUM(N90:N95)</f>
        <v>260200</v>
      </c>
      <c r="O96" s="24">
        <f>SUM(O90:O95)</f>
        <v>589323</v>
      </c>
    </row>
    <row r="97" spans="1:15" ht="22.5" customHeight="1" thickBot="1" x14ac:dyDescent="0.3">
      <c r="A97" s="167" t="s">
        <v>18</v>
      </c>
      <c r="B97" s="168"/>
      <c r="C97" s="168"/>
      <c r="D97" s="168"/>
      <c r="E97" s="168"/>
      <c r="F97" s="168"/>
      <c r="G97" s="169"/>
      <c r="H97" s="25"/>
      <c r="I97" s="25"/>
      <c r="J97" s="11"/>
      <c r="K97" s="11"/>
      <c r="L97" s="11"/>
      <c r="M97" s="11">
        <v>0</v>
      </c>
      <c r="N97" s="11">
        <f>-0.1*N96</f>
        <v>-26020</v>
      </c>
      <c r="O97" s="12">
        <f>SUM(N97:N97)</f>
        <v>-26020</v>
      </c>
    </row>
    <row r="98" spans="1:15" ht="20.25" customHeight="1" thickBot="1" x14ac:dyDescent="0.3">
      <c r="A98" s="163" t="s">
        <v>21</v>
      </c>
      <c r="B98" s="164"/>
      <c r="C98" s="164"/>
      <c r="D98" s="164"/>
      <c r="E98" s="164"/>
      <c r="F98" s="164"/>
      <c r="G98" s="165"/>
      <c r="H98" s="26"/>
      <c r="I98" s="26"/>
      <c r="J98" s="11"/>
      <c r="K98" s="11"/>
      <c r="L98" s="11"/>
      <c r="M98" s="11">
        <f>SUM(M96:M97)</f>
        <v>329123</v>
      </c>
      <c r="N98" s="11">
        <f>SUM(N96:N97)</f>
        <v>234180</v>
      </c>
      <c r="O98" s="11">
        <f>SUM(O96:O97)</f>
        <v>563303</v>
      </c>
    </row>
    <row r="99" spans="1:15" x14ac:dyDescent="0.25">
      <c r="A99" s="27"/>
      <c r="B99" s="27"/>
      <c r="C99" s="27"/>
      <c r="D99" s="27"/>
      <c r="E99" s="27"/>
      <c r="F99" s="27"/>
      <c r="G99" s="27"/>
      <c r="H99" s="17"/>
      <c r="I99" s="17"/>
      <c r="J99" s="28"/>
      <c r="K99" s="28"/>
      <c r="L99" s="28"/>
      <c r="M99" s="28"/>
      <c r="N99" s="28"/>
      <c r="O99" s="29"/>
    </row>
    <row r="100" spans="1:15" x14ac:dyDescent="0.25">
      <c r="A100" s="27"/>
      <c r="B100" s="27"/>
      <c r="C100" s="27"/>
      <c r="D100" s="27"/>
      <c r="E100" s="27"/>
      <c r="F100" s="27"/>
      <c r="G100" s="27"/>
      <c r="H100" s="17"/>
      <c r="I100" s="17"/>
      <c r="J100" s="28"/>
      <c r="K100" s="28"/>
      <c r="L100" s="28"/>
      <c r="M100" s="28"/>
      <c r="N100" s="28" t="s">
        <v>20</v>
      </c>
      <c r="O100" s="29"/>
    </row>
    <row r="101" spans="1:15" ht="15.75" thickBot="1" x14ac:dyDescent="0.3">
      <c r="A101" s="27"/>
      <c r="B101" s="27"/>
      <c r="C101" s="27"/>
      <c r="D101" s="27"/>
      <c r="E101" s="27"/>
      <c r="F101" s="27"/>
      <c r="G101" s="27"/>
      <c r="H101" s="17"/>
      <c r="I101" s="17"/>
      <c r="J101" s="28"/>
      <c r="K101" s="28"/>
      <c r="L101" s="28"/>
      <c r="M101" s="28"/>
      <c r="N101" s="28"/>
      <c r="O101" s="29"/>
    </row>
    <row r="102" spans="1:15" ht="30.75" customHeight="1" thickBot="1" x14ac:dyDescent="0.3">
      <c r="A102" s="205" t="s">
        <v>24</v>
      </c>
      <c r="B102" s="205"/>
      <c r="C102" s="205"/>
      <c r="D102" s="205" t="s">
        <v>68</v>
      </c>
      <c r="E102" s="205"/>
      <c r="F102" s="205" t="s">
        <v>179</v>
      </c>
      <c r="G102" s="205"/>
      <c r="H102" s="17"/>
      <c r="I102" s="17"/>
      <c r="J102" s="160" t="s">
        <v>174</v>
      </c>
      <c r="K102" s="161"/>
      <c r="L102" s="161"/>
      <c r="M102" s="161"/>
      <c r="N102" s="161"/>
      <c r="O102" s="162"/>
    </row>
    <row r="103" spans="1:15" ht="34.5" customHeight="1" thickBot="1" x14ac:dyDescent="0.3">
      <c r="A103" s="235" t="s">
        <v>49</v>
      </c>
      <c r="B103" s="235"/>
      <c r="C103" s="235"/>
      <c r="D103" s="217">
        <v>8000000</v>
      </c>
      <c r="E103" s="218"/>
      <c r="F103" s="219">
        <f>O98+O83+O61+O48</f>
        <v>1877757.534</v>
      </c>
      <c r="G103" s="219"/>
      <c r="H103" s="17"/>
      <c r="I103" s="17"/>
      <c r="J103" s="100" t="s">
        <v>129</v>
      </c>
      <c r="K103" s="101" t="s">
        <v>130</v>
      </c>
      <c r="L103" s="102" t="s">
        <v>131</v>
      </c>
      <c r="M103" s="102" t="s">
        <v>132</v>
      </c>
      <c r="N103" s="103" t="s">
        <v>133</v>
      </c>
      <c r="O103" s="104" t="s">
        <v>21</v>
      </c>
    </row>
    <row r="104" spans="1:15" ht="20.100000000000001" customHeight="1" thickBot="1" x14ac:dyDescent="0.3">
      <c r="A104" s="235" t="s">
        <v>25</v>
      </c>
      <c r="B104" s="235"/>
      <c r="C104" s="235"/>
      <c r="D104" s="220"/>
      <c r="E104" s="220"/>
      <c r="F104" s="219">
        <f>NOVIEMBRE!F101+DICIEMBRE!F102</f>
        <v>11</v>
      </c>
      <c r="G104" s="194"/>
      <c r="H104" s="17"/>
      <c r="I104" s="17"/>
      <c r="J104" s="105" t="s">
        <v>66</v>
      </c>
      <c r="K104" s="106">
        <f>L46</f>
        <v>162500</v>
      </c>
      <c r="L104" s="106">
        <f>L96</f>
        <v>69000</v>
      </c>
      <c r="M104" s="106">
        <f>L81</f>
        <v>192500</v>
      </c>
      <c r="N104" s="107">
        <f>L59</f>
        <v>60190.310000000005</v>
      </c>
      <c r="O104" s="108">
        <f>SUM(K104:N104)</f>
        <v>484190.31</v>
      </c>
    </row>
    <row r="105" spans="1:15" ht="20.100000000000001" customHeight="1" thickBot="1" x14ac:dyDescent="0.3">
      <c r="A105" s="214" t="s">
        <v>26</v>
      </c>
      <c r="B105" s="215"/>
      <c r="C105" s="216"/>
      <c r="D105" s="229"/>
      <c r="E105" s="230"/>
      <c r="F105" s="243">
        <f>NOVIEMBRE!F102+DICIEMBRE!F103</f>
        <v>27</v>
      </c>
      <c r="G105" s="244"/>
      <c r="H105" s="17"/>
      <c r="I105" s="17"/>
      <c r="J105" s="109" t="s">
        <v>134</v>
      </c>
      <c r="K105" s="110">
        <f>K46</f>
        <v>71500</v>
      </c>
      <c r="L105" s="106">
        <f>K96</f>
        <v>48000</v>
      </c>
      <c r="M105" s="110">
        <f>K81</f>
        <v>67000</v>
      </c>
      <c r="N105" s="111">
        <f>K59</f>
        <v>18100</v>
      </c>
      <c r="O105" s="112">
        <f t="shared" ref="O105:O107" si="7">SUM(K105:N105)</f>
        <v>204600</v>
      </c>
    </row>
    <row r="106" spans="1:15" ht="20.100000000000001" customHeight="1" thickBot="1" x14ac:dyDescent="0.3">
      <c r="A106" s="235" t="s">
        <v>27</v>
      </c>
      <c r="B106" s="235"/>
      <c r="C106" s="235"/>
      <c r="D106" s="224"/>
      <c r="E106" s="224"/>
      <c r="F106" s="243">
        <f>NOVIEMBRE!F103+DICIEMBRE!F104</f>
        <v>161</v>
      </c>
      <c r="G106" s="244"/>
      <c r="H106" s="17"/>
      <c r="I106" s="17"/>
      <c r="J106" s="113" t="s">
        <v>135</v>
      </c>
      <c r="K106" s="114">
        <f>O48</f>
        <v>1036234</v>
      </c>
      <c r="L106" s="114">
        <f>O98</f>
        <v>563303</v>
      </c>
      <c r="M106" s="114">
        <f>O83</f>
        <v>82082.7</v>
      </c>
      <c r="N106" s="115">
        <f>O61</f>
        <v>196137.834</v>
      </c>
      <c r="O106" s="116">
        <f>SUM(K106:N106)</f>
        <v>1877757.534</v>
      </c>
    </row>
    <row r="107" spans="1:15" ht="20.100000000000001" customHeight="1" thickBot="1" x14ac:dyDescent="0.3">
      <c r="A107" s="235" t="s">
        <v>38</v>
      </c>
      <c r="B107" s="235"/>
      <c r="C107" s="235"/>
      <c r="D107" s="224"/>
      <c r="E107" s="224"/>
      <c r="F107" s="243">
        <f>NOVIEMBRE!F104+DICIEMBRE!F105</f>
        <v>392</v>
      </c>
      <c r="G107" s="244"/>
      <c r="H107" s="28"/>
      <c r="I107" s="28"/>
      <c r="J107" s="117" t="s">
        <v>21</v>
      </c>
      <c r="K107" s="118">
        <f>SUM(K104:K106)</f>
        <v>1270234</v>
      </c>
      <c r="L107" s="118">
        <f t="shared" ref="L107:N107" si="8">SUM(L104:L106)</f>
        <v>680303</v>
      </c>
      <c r="M107" s="118">
        <f t="shared" si="8"/>
        <v>341582.7</v>
      </c>
      <c r="N107" s="119">
        <f t="shared" si="8"/>
        <v>274428.14399999997</v>
      </c>
      <c r="O107" s="120">
        <f t="shared" si="7"/>
        <v>2566547.844</v>
      </c>
    </row>
    <row r="108" spans="1:15" ht="20.100000000000001" customHeight="1" thickBot="1" x14ac:dyDescent="0.3">
      <c r="A108" s="237" t="s">
        <v>28</v>
      </c>
      <c r="B108" s="237"/>
      <c r="C108" s="237"/>
      <c r="D108" s="228"/>
      <c r="E108" s="228"/>
      <c r="F108" s="243">
        <f>OCTUBRE!F106+NOVIEMBRE!F105+DICIEMBRE!F106</f>
        <v>1258317</v>
      </c>
      <c r="G108" s="244"/>
      <c r="H108" s="28"/>
      <c r="I108" s="28"/>
    </row>
    <row r="109" spans="1:15" ht="20.100000000000001" customHeight="1" thickBot="1" x14ac:dyDescent="0.3">
      <c r="A109" s="237" t="s">
        <v>29</v>
      </c>
      <c r="B109" s="237"/>
      <c r="C109" s="237"/>
      <c r="D109" s="228"/>
      <c r="E109" s="228"/>
      <c r="F109" s="243">
        <f>OCTUBRE!F107+NOVIEMBRE!F106+DICIEMBRE!F107</f>
        <v>688267.26</v>
      </c>
      <c r="G109" s="244"/>
      <c r="H109" s="28"/>
      <c r="I109" s="28"/>
      <c r="J109" s="157" t="s">
        <v>175</v>
      </c>
      <c r="K109" s="158"/>
      <c r="L109" s="158"/>
      <c r="M109" s="158"/>
      <c r="N109" s="158"/>
      <c r="O109" s="159"/>
    </row>
    <row r="110" spans="1:15" ht="31.5" customHeight="1" thickBot="1" x14ac:dyDescent="0.3">
      <c r="A110" s="237" t="s">
        <v>30</v>
      </c>
      <c r="B110" s="237"/>
      <c r="C110" s="237"/>
      <c r="D110" s="228"/>
      <c r="E110" s="228"/>
      <c r="F110" s="243">
        <f>OCTUBRE!F108+NOVIEMBRE!F107+DICIEMBRE!F108</f>
        <v>-68826.725999999995</v>
      </c>
      <c r="G110" s="244"/>
      <c r="H110" s="28"/>
      <c r="I110" s="28"/>
      <c r="J110" s="100" t="s">
        <v>129</v>
      </c>
      <c r="K110" s="101" t="s">
        <v>130</v>
      </c>
      <c r="L110" s="102" t="s">
        <v>131</v>
      </c>
      <c r="M110" s="102" t="s">
        <v>132</v>
      </c>
      <c r="N110" s="103" t="s">
        <v>133</v>
      </c>
      <c r="O110" s="104" t="s">
        <v>21</v>
      </c>
    </row>
    <row r="111" spans="1:15" ht="20.100000000000001" customHeight="1" thickBot="1" x14ac:dyDescent="0.3">
      <c r="A111" s="236" t="s">
        <v>63</v>
      </c>
      <c r="B111" s="236"/>
      <c r="C111" s="236"/>
      <c r="D111" s="234">
        <f>+D108+D109+D110</f>
        <v>0</v>
      </c>
      <c r="E111" s="234"/>
      <c r="F111" s="234">
        <f>SUM(F108:G110)</f>
        <v>1877757.534</v>
      </c>
      <c r="G111" s="234"/>
      <c r="H111" s="28"/>
      <c r="I111" s="28"/>
      <c r="J111" s="121" t="s">
        <v>25</v>
      </c>
      <c r="K111" s="122">
        <f>A37+A39+A41+A43+A45</f>
        <v>13</v>
      </c>
      <c r="L111" s="123">
        <f>NOVIEMBRE!A90+DICIEMBRE!A92</f>
        <v>2</v>
      </c>
      <c r="M111" s="123">
        <v>0</v>
      </c>
      <c r="N111" s="124">
        <f>OCTUBRE!A57</f>
        <v>1</v>
      </c>
      <c r="O111" s="125">
        <f>SUM(K111:N111)</f>
        <v>16</v>
      </c>
    </row>
    <row r="112" spans="1:15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26" t="s">
        <v>136</v>
      </c>
      <c r="K112" s="127">
        <f>A46</f>
        <v>13</v>
      </c>
      <c r="L112" s="123">
        <f>A96</f>
        <v>11</v>
      </c>
      <c r="M112" s="128">
        <f>A81</f>
        <v>13</v>
      </c>
      <c r="N112" s="129">
        <f>A59</f>
        <v>4</v>
      </c>
      <c r="O112" s="125">
        <f t="shared" ref="O112:O116" si="9">SUM(K112:N112)</f>
        <v>41</v>
      </c>
    </row>
    <row r="113" spans="1:15" ht="29.25" x14ac:dyDescent="0.25">
      <c r="A113" s="1"/>
      <c r="B113" s="1" t="s">
        <v>202</v>
      </c>
      <c r="C113" s="1"/>
      <c r="D113" s="1"/>
      <c r="E113" s="1" t="s">
        <v>203</v>
      </c>
      <c r="F113" s="153"/>
      <c r="G113" s="1"/>
      <c r="H113" s="1"/>
      <c r="I113" s="1"/>
      <c r="J113" s="113" t="s">
        <v>137</v>
      </c>
      <c r="K113" s="127">
        <f>H46+I46</f>
        <v>120</v>
      </c>
      <c r="L113" s="123">
        <f>H96+I96</f>
        <v>55</v>
      </c>
      <c r="M113" s="128">
        <f>H81+I81</f>
        <v>0</v>
      </c>
      <c r="N113" s="129">
        <f>H59+I59</f>
        <v>64</v>
      </c>
      <c r="O113" s="125">
        <f t="shared" si="9"/>
        <v>239</v>
      </c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13" t="s">
        <v>138</v>
      </c>
      <c r="K114" s="127">
        <f>G46</f>
        <v>136</v>
      </c>
      <c r="L114" s="123">
        <f>G96</f>
        <v>128</v>
      </c>
      <c r="M114" s="128">
        <f>G81</f>
        <v>256</v>
      </c>
      <c r="N114" s="129">
        <f>G59</f>
        <v>104</v>
      </c>
      <c r="O114" s="125">
        <f t="shared" si="9"/>
        <v>624</v>
      </c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13" t="s">
        <v>139</v>
      </c>
      <c r="K115" s="130">
        <f>M46</f>
        <v>869194</v>
      </c>
      <c r="L115" s="154">
        <f>M98</f>
        <v>329123</v>
      </c>
      <c r="M115" s="128">
        <f>M81</f>
        <v>0</v>
      </c>
      <c r="N115" s="111">
        <f>M61</f>
        <v>60000</v>
      </c>
      <c r="O115" s="125">
        <f t="shared" si="9"/>
        <v>1258317</v>
      </c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13" t="s">
        <v>140</v>
      </c>
      <c r="K116" s="131">
        <f>N48</f>
        <v>167040</v>
      </c>
      <c r="L116" s="114">
        <f>N98</f>
        <v>234180</v>
      </c>
      <c r="M116" s="114">
        <f>N83</f>
        <v>82082.7</v>
      </c>
      <c r="N116" s="115">
        <f>N61</f>
        <v>136137.834</v>
      </c>
      <c r="O116" s="125">
        <f t="shared" si="9"/>
        <v>619440.53399999999</v>
      </c>
    </row>
    <row r="117" spans="1:15" ht="15.75" thickBo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17" t="s">
        <v>21</v>
      </c>
      <c r="K117" s="132">
        <f>K115+K116</f>
        <v>1036234</v>
      </c>
      <c r="L117" s="118">
        <f>L115+L116</f>
        <v>563303</v>
      </c>
      <c r="M117" s="118">
        <f t="shared" ref="M117:O117" si="10">M115+M116</f>
        <v>82082.7</v>
      </c>
      <c r="N117" s="118">
        <f t="shared" si="10"/>
        <v>196137.834</v>
      </c>
      <c r="O117" s="118">
        <f t="shared" si="10"/>
        <v>1877757.534</v>
      </c>
    </row>
    <row r="118" spans="1:15" x14ac:dyDescent="0.25">
      <c r="A118" s="1"/>
      <c r="B118" s="1" t="s">
        <v>204</v>
      </c>
      <c r="C118" s="1"/>
      <c r="D118" s="1"/>
      <c r="E118" s="1" t="s">
        <v>205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 t="s">
        <v>206</v>
      </c>
      <c r="C119" s="1"/>
      <c r="D119" s="1"/>
      <c r="E119" s="1" t="s">
        <v>207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</sheetData>
  <mergeCells count="112">
    <mergeCell ref="B46:F46"/>
    <mergeCell ref="A48:G48"/>
    <mergeCell ref="D66:D68"/>
    <mergeCell ref="E66:E68"/>
    <mergeCell ref="F66:F68"/>
    <mergeCell ref="G66:G68"/>
    <mergeCell ref="B81:F81"/>
    <mergeCell ref="A82:G82"/>
    <mergeCell ref="A83:G83"/>
    <mergeCell ref="N66:N68"/>
    <mergeCell ref="O66:O68"/>
    <mergeCell ref="H67:H68"/>
    <mergeCell ref="I67:I68"/>
    <mergeCell ref="A65:M65"/>
    <mergeCell ref="A66:A68"/>
    <mergeCell ref="B66:C67"/>
    <mergeCell ref="J102:O102"/>
    <mergeCell ref="B59:F59"/>
    <mergeCell ref="A60:G60"/>
    <mergeCell ref="A61:G61"/>
    <mergeCell ref="A102:C102"/>
    <mergeCell ref="D102:E102"/>
    <mergeCell ref="F102:G102"/>
    <mergeCell ref="A87:A89"/>
    <mergeCell ref="B87:C88"/>
    <mergeCell ref="D87:D89"/>
    <mergeCell ref="E87:E89"/>
    <mergeCell ref="F87:F89"/>
    <mergeCell ref="G87:G89"/>
    <mergeCell ref="B96:F96"/>
    <mergeCell ref="A103:C103"/>
    <mergeCell ref="D103:E103"/>
    <mergeCell ref="F103:G103"/>
    <mergeCell ref="A86:M86"/>
    <mergeCell ref="H87:I87"/>
    <mergeCell ref="J87:J89"/>
    <mergeCell ref="M87:M89"/>
    <mergeCell ref="H66:I66"/>
    <mergeCell ref="J66:J68"/>
    <mergeCell ref="M66:M68"/>
    <mergeCell ref="A110:C110"/>
    <mergeCell ref="D110:E110"/>
    <mergeCell ref="F110:G110"/>
    <mergeCell ref="A111:C111"/>
    <mergeCell ref="D111:E111"/>
    <mergeCell ref="F111:G111"/>
    <mergeCell ref="D104:E104"/>
    <mergeCell ref="F104:G104"/>
    <mergeCell ref="A105:C105"/>
    <mergeCell ref="D105:E105"/>
    <mergeCell ref="F105:G105"/>
    <mergeCell ref="A108:C108"/>
    <mergeCell ref="D108:E108"/>
    <mergeCell ref="F108:G108"/>
    <mergeCell ref="A109:C109"/>
    <mergeCell ref="D109:E109"/>
    <mergeCell ref="F109:G109"/>
    <mergeCell ref="A107:C107"/>
    <mergeCell ref="D107:E107"/>
    <mergeCell ref="F107:G107"/>
    <mergeCell ref="A106:C106"/>
    <mergeCell ref="D106:E106"/>
    <mergeCell ref="F106:G106"/>
    <mergeCell ref="A104:C104"/>
    <mergeCell ref="F33:F35"/>
    <mergeCell ref="A97:G97"/>
    <mergeCell ref="A98:G98"/>
    <mergeCell ref="M52:M54"/>
    <mergeCell ref="N52:N54"/>
    <mergeCell ref="O52:O54"/>
    <mergeCell ref="H53:H54"/>
    <mergeCell ref="I53:I54"/>
    <mergeCell ref="A51:M51"/>
    <mergeCell ref="B52:C53"/>
    <mergeCell ref="D52:D54"/>
    <mergeCell ref="E52:E54"/>
    <mergeCell ref="F52:F54"/>
    <mergeCell ref="G52:G54"/>
    <mergeCell ref="A52:A54"/>
    <mergeCell ref="H52:I52"/>
    <mergeCell ref="J52:J54"/>
    <mergeCell ref="E33:E35"/>
    <mergeCell ref="D33:D35"/>
    <mergeCell ref="B33:C34"/>
    <mergeCell ref="N87:N89"/>
    <mergeCell ref="O87:O89"/>
    <mergeCell ref="H88:H89"/>
    <mergeCell ref="I88:I89"/>
    <mergeCell ref="J109:O109"/>
    <mergeCell ref="A33:A35"/>
    <mergeCell ref="J33:J35"/>
    <mergeCell ref="A47:G47"/>
    <mergeCell ref="A32:O32"/>
    <mergeCell ref="A17:O17"/>
    <mergeCell ref="A20:O20"/>
    <mergeCell ref="A1:O1"/>
    <mergeCell ref="A3:O3"/>
    <mergeCell ref="A4:O4"/>
    <mergeCell ref="A6:O6"/>
    <mergeCell ref="A18:F18"/>
    <mergeCell ref="A13:N13"/>
    <mergeCell ref="A11:N11"/>
    <mergeCell ref="A8:N9"/>
    <mergeCell ref="A14:C14"/>
    <mergeCell ref="A23:O23"/>
    <mergeCell ref="A25:O25"/>
    <mergeCell ref="A30:O30"/>
    <mergeCell ref="O33:O35"/>
    <mergeCell ref="N33:N35"/>
    <mergeCell ref="M33:M35"/>
    <mergeCell ref="H33:I33"/>
    <mergeCell ref="G33:G35"/>
  </mergeCells>
  <conditionalFormatting sqref="K104:N10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{B43811C5-D440-4AA1-A66C-BBECD47FACB3}</x14:id>
        </ext>
      </extLst>
    </cfRule>
  </conditionalFormatting>
  <conditionalFormatting sqref="K111:N11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{87534274-892C-497E-8239-E1AC355EC9A7}</x14:id>
        </ext>
      </extLst>
    </cfRule>
  </conditionalFormatting>
  <conditionalFormatting sqref="K117:O1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58" fitToHeight="0" orientation="landscape" r:id="rId1"/>
  <rowBreaks count="4" manualBreakCount="4">
    <brk id="49" max="14" man="1"/>
    <brk id="63" max="14" man="1"/>
    <brk id="84" max="14" man="1"/>
    <brk id="99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811C5-D440-4AA1-A66C-BBECD47FAC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K104:N106</xm:sqref>
        </x14:conditionalFormatting>
        <x14:conditionalFormatting xmlns:xm="http://schemas.microsoft.com/office/excel/2006/main">
          <x14:cfRule type="dataBar" id="{87534274-892C-497E-8239-E1AC355EC9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K111:N116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OCTUBRE</vt:lpstr>
      <vt:lpstr>NOVIEMBRE</vt:lpstr>
      <vt:lpstr>DICIEMBRE</vt:lpstr>
      <vt:lpstr>OCTUBRE-DICIEMBRE</vt:lpstr>
      <vt:lpstr>DICIEMBRE!Área_de_impresión</vt:lpstr>
      <vt:lpstr>NOVIEMBRE!Área_de_impresión</vt:lpstr>
      <vt:lpstr>OCTUBRE!Área_de_impresión</vt:lpstr>
      <vt:lpstr>'OCTUBRE-DICIEMBRE'!Área_de_impresión</vt:lpstr>
      <vt:lpstr>'OCTUBRE-DICIEMBRE'!Títulos_a_imprimir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Terina Feliz</cp:lastModifiedBy>
  <cp:lastPrinted>2025-01-14T14:06:02Z</cp:lastPrinted>
  <dcterms:created xsi:type="dcterms:W3CDTF">2020-06-29T12:43:52Z</dcterms:created>
  <dcterms:modified xsi:type="dcterms:W3CDTF">2025-01-14T14:06:38Z</dcterms:modified>
</cp:coreProperties>
</file>