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. 2024 TERINA FELIZ\TRANSPARENCIA 2024\TRIMEST. ENERO-MARZO 24\"/>
    </mc:Choice>
  </mc:AlternateContent>
  <xr:revisionPtr revIDLastSave="0" documentId="8_{F8061839-38A1-4340-B6CB-3A06D09A9C8D}" xr6:coauthVersionLast="47" xr6:coauthVersionMax="47" xr10:uidLastSave="{00000000-0000-0000-0000-000000000000}"/>
  <bookViews>
    <workbookView xWindow="-120" yWindow="-120" windowWidth="29040" windowHeight="15720" xr2:uid="{2AF65564-D4D5-47A4-9554-C59714304DA6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4" i="1" l="1"/>
  <c r="N90" i="1"/>
  <c r="M90" i="1"/>
  <c r="L90" i="1"/>
  <c r="K90" i="1"/>
  <c r="O90" i="1" s="1"/>
  <c r="F90" i="1"/>
  <c r="O89" i="1"/>
  <c r="N89" i="1"/>
  <c r="M89" i="1"/>
  <c r="L89" i="1"/>
  <c r="K89" i="1"/>
  <c r="L79" i="1"/>
  <c r="J79" i="1"/>
  <c r="N77" i="1"/>
  <c r="M77" i="1"/>
  <c r="O77" i="1" s="1"/>
  <c r="L77" i="1"/>
  <c r="K77" i="1"/>
  <c r="I77" i="1"/>
  <c r="H77" i="1"/>
  <c r="G77" i="1"/>
  <c r="A77" i="1"/>
  <c r="N76" i="1"/>
  <c r="N79" i="1" s="1"/>
  <c r="M76" i="1"/>
  <c r="O76" i="1" s="1"/>
  <c r="L76" i="1"/>
  <c r="K76" i="1"/>
  <c r="K79" i="1" s="1"/>
  <c r="I76" i="1"/>
  <c r="I79" i="1" s="1"/>
  <c r="H76" i="1"/>
  <c r="H79" i="1" s="1"/>
  <c r="G76" i="1"/>
  <c r="G79" i="1" s="1"/>
  <c r="A76" i="1"/>
  <c r="A79" i="1" s="1"/>
  <c r="J68" i="1"/>
  <c r="N67" i="1"/>
  <c r="M67" i="1"/>
  <c r="O67" i="1" s="1"/>
  <c r="L67" i="1"/>
  <c r="K67" i="1"/>
  <c r="I67" i="1"/>
  <c r="H67" i="1"/>
  <c r="G67" i="1"/>
  <c r="A67" i="1"/>
  <c r="N66" i="1"/>
  <c r="M66" i="1"/>
  <c r="O66" i="1" s="1"/>
  <c r="L66" i="1"/>
  <c r="K66" i="1"/>
  <c r="I66" i="1"/>
  <c r="H66" i="1"/>
  <c r="G66" i="1"/>
  <c r="A66" i="1"/>
  <c r="N65" i="1"/>
  <c r="M65" i="1"/>
  <c r="O65" i="1" s="1"/>
  <c r="L65" i="1"/>
  <c r="K65" i="1"/>
  <c r="I65" i="1"/>
  <c r="H65" i="1"/>
  <c r="G65" i="1"/>
  <c r="A65" i="1"/>
  <c r="N64" i="1"/>
  <c r="M64" i="1"/>
  <c r="O64" i="1" s="1"/>
  <c r="L64" i="1"/>
  <c r="K64" i="1"/>
  <c r="I64" i="1"/>
  <c r="H64" i="1"/>
  <c r="G64" i="1"/>
  <c r="A64" i="1"/>
  <c r="N63" i="1"/>
  <c r="M63" i="1"/>
  <c r="O63" i="1" s="1"/>
  <c r="L63" i="1"/>
  <c r="K63" i="1"/>
  <c r="I63" i="1"/>
  <c r="H63" i="1"/>
  <c r="G63" i="1"/>
  <c r="A63" i="1"/>
  <c r="N62" i="1"/>
  <c r="N68" i="1" s="1"/>
  <c r="M62" i="1"/>
  <c r="M68" i="1" s="1"/>
  <c r="L62" i="1"/>
  <c r="L68" i="1" s="1"/>
  <c r="K62" i="1"/>
  <c r="K68" i="1" s="1"/>
  <c r="I62" i="1"/>
  <c r="I68" i="1" s="1"/>
  <c r="H62" i="1"/>
  <c r="H68" i="1" s="1"/>
  <c r="G62" i="1"/>
  <c r="G68" i="1" s="1"/>
  <c r="A62" i="1"/>
  <c r="A68" i="1" s="1"/>
  <c r="N51" i="1"/>
  <c r="M51" i="1"/>
  <c r="O51" i="1" s="1"/>
  <c r="L51" i="1"/>
  <c r="K51" i="1"/>
  <c r="J51" i="1"/>
  <c r="I51" i="1"/>
  <c r="H51" i="1"/>
  <c r="G51" i="1"/>
  <c r="F51" i="1"/>
  <c r="B51" i="1"/>
  <c r="A51" i="1"/>
  <c r="N50" i="1"/>
  <c r="M50" i="1"/>
  <c r="O50" i="1" s="1"/>
  <c r="L50" i="1"/>
  <c r="K50" i="1"/>
  <c r="J50" i="1"/>
  <c r="J52" i="1" s="1"/>
  <c r="G50" i="1"/>
  <c r="F50" i="1"/>
  <c r="B50" i="1"/>
  <c r="A50" i="1"/>
  <c r="O49" i="1"/>
  <c r="N49" i="1"/>
  <c r="M49" i="1"/>
  <c r="L49" i="1"/>
  <c r="K49" i="1"/>
  <c r="I49" i="1"/>
  <c r="H49" i="1"/>
  <c r="G49" i="1"/>
  <c r="F49" i="1"/>
  <c r="B49" i="1"/>
  <c r="A49" i="1"/>
  <c r="N48" i="1"/>
  <c r="N52" i="1" s="1"/>
  <c r="M48" i="1"/>
  <c r="O48" i="1" s="1"/>
  <c r="O52" i="1" s="1"/>
  <c r="L48" i="1"/>
  <c r="L52" i="1" s="1"/>
  <c r="K48" i="1"/>
  <c r="K52" i="1" s="1"/>
  <c r="I48" i="1"/>
  <c r="I52" i="1" s="1"/>
  <c r="H48" i="1"/>
  <c r="H52" i="1" s="1"/>
  <c r="G48" i="1"/>
  <c r="G52" i="1" s="1"/>
  <c r="F48" i="1"/>
  <c r="B48" i="1"/>
  <c r="A48" i="1"/>
  <c r="A52" i="1" s="1"/>
  <c r="K39" i="1"/>
  <c r="J39" i="1"/>
  <c r="A39" i="1"/>
  <c r="O38" i="1"/>
  <c r="N38" i="1"/>
  <c r="M38" i="1"/>
  <c r="L38" i="1"/>
  <c r="K38" i="1"/>
  <c r="I38" i="1"/>
  <c r="H38" i="1"/>
  <c r="G38" i="1"/>
  <c r="A38" i="1"/>
  <c r="N37" i="1"/>
  <c r="N39" i="1" s="1"/>
  <c r="M37" i="1"/>
  <c r="M39" i="1" s="1"/>
  <c r="L37" i="1"/>
  <c r="L39" i="1" s="1"/>
  <c r="K37" i="1"/>
  <c r="I37" i="1"/>
  <c r="H37" i="1"/>
  <c r="G37" i="1"/>
  <c r="G39" i="1" s="1"/>
  <c r="A37" i="1"/>
  <c r="O36" i="1"/>
  <c r="N36" i="1"/>
  <c r="M36" i="1"/>
  <c r="L36" i="1"/>
  <c r="K36" i="1"/>
  <c r="I36" i="1"/>
  <c r="I39" i="1" s="1"/>
  <c r="H36" i="1"/>
  <c r="H39" i="1" s="1"/>
  <c r="G36" i="1"/>
  <c r="A36" i="1"/>
  <c r="F89" i="1" l="1"/>
  <c r="O39" i="1"/>
  <c r="N53" i="1"/>
  <c r="O53" i="1" s="1"/>
  <c r="O54" i="1" s="1"/>
  <c r="N91" i="1" s="1"/>
  <c r="N54" i="1"/>
  <c r="N92" i="1"/>
  <c r="N40" i="1"/>
  <c r="O40" i="1" s="1"/>
  <c r="O41" i="1" s="1"/>
  <c r="K91" i="1" s="1"/>
  <c r="N69" i="1"/>
  <c r="O69" i="1" s="1"/>
  <c r="O79" i="1"/>
  <c r="N80" i="1"/>
  <c r="N81" i="1"/>
  <c r="F92" i="1"/>
  <c r="O37" i="1"/>
  <c r="O62" i="1"/>
  <c r="O68" i="1" s="1"/>
  <c r="M52" i="1"/>
  <c r="M54" i="1" s="1"/>
  <c r="M79" i="1"/>
  <c r="J70" i="1"/>
  <c r="F91" i="1" l="1"/>
  <c r="M81" i="1"/>
  <c r="N70" i="1"/>
  <c r="F93" i="1"/>
  <c r="O80" i="1"/>
  <c r="O81" i="1" s="1"/>
  <c r="L91" i="1" s="1"/>
  <c r="O70" i="1"/>
  <c r="M91" i="1" s="1"/>
  <c r="M92" i="1" s="1"/>
  <c r="K92" i="1"/>
  <c r="N41" i="1"/>
  <c r="L92" i="1" l="1"/>
  <c r="O91" i="1"/>
  <c r="O92" i="1"/>
  <c r="F94" i="1"/>
  <c r="F86" i="1" l="1"/>
</calcChain>
</file>

<file path=xl/sharedStrings.xml><?xml version="1.0" encoding="utf-8"?>
<sst xmlns="http://schemas.openxmlformats.org/spreadsheetml/2006/main" count="194" uniqueCount="108">
  <si>
    <t>CONSEJO NACIONAL DE INVESTIGACIONES AGROPECUARIAS Y FORESTALES (CONIAF)</t>
  </si>
  <si>
    <t>DIRECCIÓN EJECUTIVA</t>
  </si>
  <si>
    <t>DIVISIÓN DE PLANIFICACIÓN  Y  DESARROLLO</t>
  </si>
  <si>
    <t>PROGRAMACIÓN  DE ACTIVIDADES  PROYECTOS INVERSIÓN PÚBLICA</t>
  </si>
  <si>
    <t>ACTUALIZACIÓN PARA LA INNOVACIÓN TECNOLÓGICA Y COMPETITIVIDAD AGROALIMENTARIA Y  DE FOMENTO A LA EXPORTACIÓN EN LA REPÚBLICA DOMINICANA</t>
  </si>
  <si>
    <t>TRIMESTRE:  ENERO-MARZO 2024</t>
  </si>
  <si>
    <r>
      <rPr>
        <b/>
        <sz val="14"/>
        <rFont val="Cambria"/>
        <family val="1"/>
      </rPr>
      <t xml:space="preserve">Nombre del Proyecto: </t>
    </r>
    <r>
      <rPr>
        <sz val="14"/>
        <rFont val="Cambria"/>
        <family val="1"/>
      </rPr>
      <t xml:space="preserve"> Actualización para la Innovación Tecnológica y Competitividad Agroalimentaria en la Rep. Dominicana (Canasta Básica)</t>
    </r>
  </si>
  <si>
    <t>CÓDIGO SNIP: 14187</t>
  </si>
  <si>
    <t>Objetivos:</t>
  </si>
  <si>
    <r>
      <rPr>
        <b/>
        <sz val="11"/>
        <rFont val="Cambria"/>
        <family val="1"/>
      </rPr>
      <t>General:</t>
    </r>
    <r>
      <rPr>
        <sz val="11"/>
        <rFont val="Cambria"/>
        <family val="1"/>
      </rPr>
      <t xml:space="preserve"> ejecutar un programa de transferencia contínua a técnicos extensionistas para fortalecer el proceso de transferencia de tecnologías generadas y/o validadas para incrementar la </t>
    </r>
  </si>
  <si>
    <t>productividad, la competitividad y  el desarrollo de los territorios rurales.</t>
  </si>
  <si>
    <r>
      <rPr>
        <b/>
        <sz val="11"/>
        <rFont val="Cambria"/>
        <family val="1"/>
      </rPr>
      <t>Específico:</t>
    </r>
    <r>
      <rPr>
        <sz val="11"/>
        <rFont val="Cambria"/>
        <family val="1"/>
      </rPr>
      <t xml:space="preserve"> transferir tecnologías validadas y asistir técnicamente a técnicos extensionistas del sector agropecuario en todo el país en cuanto a la innovación en los rubros tanto de </t>
    </r>
  </si>
  <si>
    <t>exportación como de la canasta básica.</t>
  </si>
  <si>
    <r>
      <rPr>
        <b/>
        <sz val="11"/>
        <rFont val="Cambria"/>
        <family val="1"/>
      </rPr>
      <t>Descripción: s</t>
    </r>
    <r>
      <rPr>
        <sz val="11"/>
        <rFont val="Cambria"/>
        <family val="1"/>
      </rPr>
      <t>e describe como un proceso mediante el cual se fortalecen los conocimientos de los técnicos extensionistas del Sistema Nacional de Investigaciones Agropecuarias y Forestales.</t>
    </r>
  </si>
  <si>
    <t xml:space="preserve">Está vinculado con el objetivo específico de la END 3.3.4: “Fortalecer el sistema nacional de ciencia, tecnología e innovación para dar respuesta a las demandas económicas, sociales y culturales </t>
  </si>
  <si>
    <t>de la nación y propiciar la inserción en la sociedad y economía del conocimiento”.</t>
  </si>
  <si>
    <t xml:space="preserve">DEPARTAMENTO DE AGRICULTURA COMPETITIVA           </t>
  </si>
  <si>
    <t>No.</t>
  </si>
  <si>
    <t>ACTIVIDADES</t>
  </si>
  <si>
    <t>COORDINADOR  CONIAF</t>
  </si>
  <si>
    <t>FECHA</t>
  </si>
  <si>
    <t>LUGAR</t>
  </si>
  <si>
    <t>HORAS TRANSFE-RENCIA</t>
  </si>
  <si>
    <t>TÉCNICOS BENEFICIADOS</t>
  </si>
  <si>
    <t>PRESUPUESTO TOTAL 2024 (RD$)</t>
  </si>
  <si>
    <t xml:space="preserve">COSTO LOGÍSTICO       </t>
  </si>
  <si>
    <t xml:space="preserve">COSTO FACILITADORES  </t>
  </si>
  <si>
    <t>COSTO TOTAL TALLER</t>
  </si>
  <si>
    <t>TECNICOS</t>
  </si>
  <si>
    <t xml:space="preserve"> FACILITADORES</t>
  </si>
  <si>
    <t>NOMBRE DE LA ACTIVIDAD</t>
  </si>
  <si>
    <t>HOMBRES</t>
  </si>
  <si>
    <t>MUJERES</t>
  </si>
  <si>
    <t>COMBUSTIBLE</t>
  </si>
  <si>
    <t>VIATICOS</t>
  </si>
  <si>
    <t>Miguel Angel Rodriguez</t>
  </si>
  <si>
    <r>
      <t xml:space="preserve">Transferencia Tecnológica en el cultivo de </t>
    </r>
    <r>
      <rPr>
        <b/>
        <sz val="11"/>
        <rFont val="Cambria"/>
        <family val="1"/>
      </rPr>
      <t>PLÁTANO</t>
    </r>
  </si>
  <si>
    <t>Victor Payano/Maldané Cuello</t>
  </si>
  <si>
    <t>Enero-Marzo</t>
  </si>
  <si>
    <t>Tamayo y Galvan/Neyba, Barahona</t>
  </si>
  <si>
    <t>Benjamin Toral</t>
  </si>
  <si>
    <r>
      <t>Transferencia Tecnológica en el cultivo de</t>
    </r>
    <r>
      <rPr>
        <b/>
        <sz val="11"/>
        <rFont val="Cambria"/>
        <family val="1"/>
      </rPr>
      <t xml:space="preserve"> CAFÉ</t>
    </r>
  </si>
  <si>
    <t>Polo/Hondo Valle</t>
  </si>
  <si>
    <t>Salon Sosa</t>
  </si>
  <si>
    <r>
      <t xml:space="preserve">Transferencia Tecnológica en el cultivo de </t>
    </r>
    <r>
      <rPr>
        <b/>
        <sz val="11"/>
        <rFont val="Cambria"/>
        <family val="1"/>
      </rPr>
      <t>AGUACATE</t>
    </r>
  </si>
  <si>
    <t>Hondo Valle, Elias Pina</t>
  </si>
  <si>
    <t>SUB-TOTAL</t>
  </si>
  <si>
    <t>Legislación  ISR (10% sobre costo  facilitadores)</t>
  </si>
  <si>
    <t xml:space="preserve">TOTAL </t>
  </si>
  <si>
    <t>DEPARTAMENTO DE  PROTECCION AL MEDIO AMBIENTE Y RECURSOS NATURALES</t>
  </si>
  <si>
    <r>
      <t xml:space="preserve">Transferencia Tecnológica en el cultivo de </t>
    </r>
    <r>
      <rPr>
        <b/>
        <sz val="11"/>
        <rFont val="Cambria"/>
        <family val="1"/>
      </rPr>
      <t>ARROZ</t>
    </r>
  </si>
  <si>
    <t>José A. Nova</t>
  </si>
  <si>
    <r>
      <t xml:space="preserve">Transferencia Tecnológica en el cultivo de </t>
    </r>
    <r>
      <rPr>
        <b/>
        <sz val="11"/>
        <rFont val="Cambria"/>
        <family val="1"/>
      </rPr>
      <t>BATATA</t>
    </r>
  </si>
  <si>
    <r>
      <t xml:space="preserve">Transferencia Tecnológica en el cultivo de </t>
    </r>
    <r>
      <rPr>
        <b/>
        <sz val="11"/>
        <rFont val="Cambria"/>
        <family val="1"/>
      </rPr>
      <t>CACAO</t>
    </r>
  </si>
  <si>
    <r>
      <t>Transferencia Tecnologica en</t>
    </r>
    <r>
      <rPr>
        <sz val="12"/>
        <rFont val="Cambria"/>
        <family val="1"/>
      </rPr>
      <t xml:space="preserve"> </t>
    </r>
    <r>
      <rPr>
        <b/>
        <sz val="12"/>
        <rFont val="Cambria"/>
        <family val="1"/>
      </rPr>
      <t>Invernaderos</t>
    </r>
  </si>
  <si>
    <t>TOTAL</t>
  </si>
  <si>
    <t xml:space="preserve">DEPARTAMENTO DE REDUCCIÓN DE LA POBREZA RURAL </t>
  </si>
  <si>
    <t xml:space="preserve">HORAS </t>
  </si>
  <si>
    <t xml:space="preserve">COSTO TOTAL </t>
  </si>
  <si>
    <t>Juan Valdez</t>
  </si>
  <si>
    <t>Seguimiento a parcela de Yuca</t>
  </si>
  <si>
    <t xml:space="preserve"> César Montero y Bienvenido Carvajal</t>
  </si>
  <si>
    <t>Dajabón</t>
  </si>
  <si>
    <t>Atiles Peguero</t>
  </si>
  <si>
    <t>Seguimiento a parcela de pasto</t>
  </si>
  <si>
    <t>Santiago Rodriguez</t>
  </si>
  <si>
    <t>Instalación parcela de Leche y Carne</t>
  </si>
  <si>
    <t>Bahoruco</t>
  </si>
  <si>
    <t>Las Matas de Farfan</t>
  </si>
  <si>
    <t>Julio De Oleo</t>
  </si>
  <si>
    <t>Seguimiento a parcelas de Mango</t>
  </si>
  <si>
    <t>Salomón Sosa</t>
  </si>
  <si>
    <t>Seguimiento a parcela de Aguacate</t>
  </si>
  <si>
    <t>Paraiso/Barahona</t>
  </si>
  <si>
    <t>DEPARTAMENTO DE ACCESO A LAS CIENCIAS MODERNAS</t>
  </si>
  <si>
    <t>VIATICO</t>
  </si>
  <si>
    <t>Johuan Santos Y Alexis Peguero</t>
  </si>
  <si>
    <t xml:space="preserve"> viajes seguimiento a parcela demostrativa vegetales orientales</t>
  </si>
  <si>
    <t>José Cepeda</t>
  </si>
  <si>
    <t>Enero -marzo</t>
  </si>
  <si>
    <t>La Vega</t>
  </si>
  <si>
    <t>Una actividad de transferencia en parcela demostrativa de berenjena china</t>
  </si>
  <si>
    <t xml:space="preserve"> </t>
  </si>
  <si>
    <t xml:space="preserve">RESUMEN PROGRAMACIÓN </t>
  </si>
  <si>
    <t>META AÑO 2024</t>
  </si>
  <si>
    <t>META ENERO-MARZO</t>
  </si>
  <si>
    <t xml:space="preserve">PRESUPUESTO TOTAL </t>
  </si>
  <si>
    <t>TRANSFERENCIAS</t>
  </si>
  <si>
    <t>VISITA E INSTLACION PARCELAS DE VALIDACIÓN</t>
  </si>
  <si>
    <t>DPTO</t>
  </si>
  <si>
    <t>Agric. Competitiva</t>
  </si>
  <si>
    <t>Ciencias Modernas</t>
  </si>
  <si>
    <t>Podresza Rural</t>
  </si>
  <si>
    <t>Medio Amb. Y Rec. Nat.</t>
  </si>
  <si>
    <t>TECNICOS BENEFICIADOS</t>
  </si>
  <si>
    <t>HORAS DE TRANSFERENCIA</t>
  </si>
  <si>
    <t>COMBUST.</t>
  </si>
  <si>
    <t xml:space="preserve">COSTO LOGÍSTICO         (RD$) </t>
  </si>
  <si>
    <t>PROYECTOS</t>
  </si>
  <si>
    <t xml:space="preserve">COSTO FACILITADORES (RD$) </t>
  </si>
  <si>
    <t>OTROS COSTOS (Ley ISR)</t>
  </si>
  <si>
    <t xml:space="preserve">COSTO TOTAL      (RD$) </t>
  </si>
  <si>
    <t>Preparado por:</t>
  </si>
  <si>
    <t>Aprobado por:</t>
  </si>
  <si>
    <t>Ing. Carlos Ml. Sanquintin Beras</t>
  </si>
  <si>
    <t>Dra. Ana Maria Barcelo Larocca</t>
  </si>
  <si>
    <t>Enc. Div. de Planificacion y Desarrollo</t>
  </si>
  <si>
    <t>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</si>
</sst>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Cambria"/>
      <family val="1"/>
    </font>
    <font>
      <b/>
      <sz val="12"/>
      <name val="Cambria"/>
      <family val="1"/>
    </font>
    <font>
      <b/>
      <u/>
      <sz val="14"/>
      <name val="Cambria"/>
      <family val="1"/>
    </font>
    <font>
      <sz val="11"/>
      <color rgb="FFFF0000"/>
      <name val="Cambria"/>
      <family val="1"/>
    </font>
    <font>
      <sz val="14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b/>
      <u/>
      <sz val="1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b/>
      <sz val="11"/>
      <color rgb="FFFF0000"/>
      <name val="Cambria"/>
      <family val="1"/>
    </font>
    <font>
      <sz val="12"/>
      <name val="Cambria"/>
      <family val="1"/>
    </font>
    <font>
      <b/>
      <u/>
      <sz val="11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43" fontId="4" fillId="0" borderId="0" xfId="1" applyFont="1" applyBorder="1" applyAlignment="1">
      <alignment horizontal="center" wrapText="1"/>
    </xf>
    <xf numFmtId="43" fontId="4" fillId="0" borderId="0" xfId="1" applyFont="1" applyBorder="1" applyAlignment="1">
      <alignment horizontal="center"/>
    </xf>
    <xf numFmtId="0" fontId="6" fillId="2" borderId="0" xfId="0" applyFont="1" applyFill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9" fillId="0" borderId="1" xfId="0" applyFont="1" applyBorder="1" applyAlignment="1">
      <alignment horizontal="left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43" fontId="10" fillId="5" borderId="2" xfId="1" applyFont="1" applyFill="1" applyBorder="1" applyAlignment="1">
      <alignment horizontal="center" vertical="center"/>
    </xf>
    <xf numFmtId="43" fontId="10" fillId="0" borderId="2" xfId="1" applyFont="1" applyBorder="1" applyAlignment="1">
      <alignment horizontal="center" vertical="center"/>
    </xf>
    <xf numFmtId="43" fontId="0" fillId="0" borderId="0" xfId="1" applyFont="1"/>
    <xf numFmtId="0" fontId="10" fillId="0" borderId="2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43" fontId="9" fillId="5" borderId="2" xfId="1" applyFont="1" applyFill="1" applyBorder="1" applyAlignment="1">
      <alignment horizontal="center"/>
    </xf>
    <xf numFmtId="43" fontId="9" fillId="6" borderId="2" xfId="1" applyFont="1" applyFill="1" applyBorder="1" applyAlignment="1">
      <alignment horizontal="center"/>
    </xf>
    <xf numFmtId="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wrapText="1"/>
    </xf>
    <xf numFmtId="0" fontId="10" fillId="0" borderId="2" xfId="0" applyFont="1" applyBorder="1" applyAlignment="1">
      <alignment wrapText="1"/>
    </xf>
    <xf numFmtId="43" fontId="9" fillId="0" borderId="2" xfId="0" applyNumberFormat="1" applyFont="1" applyBorder="1" applyAlignment="1">
      <alignment horizontal="right" wrapText="1"/>
    </xf>
    <xf numFmtId="0" fontId="14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wrapText="1"/>
    </xf>
    <xf numFmtId="4" fontId="14" fillId="5" borderId="0" xfId="0" applyNumberFormat="1" applyFont="1" applyFill="1" applyAlignment="1">
      <alignment horizontal="right" vertical="center" wrapText="1"/>
    </xf>
    <xf numFmtId="43" fontId="14" fillId="5" borderId="0" xfId="0" applyNumberFormat="1" applyFont="1" applyFill="1" applyAlignment="1">
      <alignment horizontal="right"/>
    </xf>
    <xf numFmtId="0" fontId="9" fillId="5" borderId="1" xfId="0" applyFont="1" applyFill="1" applyBorder="1" applyAlignment="1">
      <alignment horizontal="left" wrapText="1"/>
    </xf>
    <xf numFmtId="0" fontId="14" fillId="5" borderId="0" xfId="0" applyFont="1" applyFill="1" applyAlignment="1">
      <alignment horizontal="left" vertical="center" wrapText="1"/>
    </xf>
    <xf numFmtId="0" fontId="13" fillId="3" borderId="12" xfId="0" applyFont="1" applyFill="1" applyBorder="1" applyAlignment="1">
      <alignment horizontal="center" vertical="center" wrapText="1"/>
    </xf>
    <xf numFmtId="17" fontId="10" fillId="0" borderId="2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right" vertical="center"/>
    </xf>
    <xf numFmtId="4" fontId="10" fillId="0" borderId="14" xfId="0" applyNumberFormat="1" applyFont="1" applyBorder="1" applyAlignment="1">
      <alignment horizontal="right" vertical="center"/>
    </xf>
    <xf numFmtId="0" fontId="9" fillId="5" borderId="14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9" fontId="9" fillId="5" borderId="14" xfId="0" applyNumberFormat="1" applyFont="1" applyFill="1" applyBorder="1" applyAlignment="1">
      <alignment horizontal="center" vertical="center" wrapText="1"/>
    </xf>
    <xf numFmtId="9" fontId="9" fillId="5" borderId="15" xfId="0" applyNumberFormat="1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right" vertical="center" wrapText="1"/>
    </xf>
    <xf numFmtId="4" fontId="9" fillId="5" borderId="2" xfId="0" applyNumberFormat="1" applyFont="1" applyFill="1" applyBorder="1" applyAlignment="1">
      <alignment horizontal="right" wrapText="1"/>
    </xf>
    <xf numFmtId="0" fontId="10" fillId="5" borderId="15" xfId="0" applyFont="1" applyFill="1" applyBorder="1" applyAlignment="1">
      <alignment wrapText="1"/>
    </xf>
    <xf numFmtId="0" fontId="10" fillId="5" borderId="15" xfId="0" applyFont="1" applyFill="1" applyBorder="1" applyAlignment="1">
      <alignment horizontal="right" wrapText="1"/>
    </xf>
    <xf numFmtId="0" fontId="14" fillId="5" borderId="17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wrapText="1"/>
    </xf>
    <xf numFmtId="0" fontId="7" fillId="5" borderId="17" xfId="0" applyFont="1" applyFill="1" applyBorder="1" applyAlignment="1">
      <alignment horizontal="right" wrapText="1"/>
    </xf>
    <xf numFmtId="4" fontId="14" fillId="5" borderId="17" xfId="0" applyNumberFormat="1" applyFont="1" applyFill="1" applyBorder="1" applyAlignment="1">
      <alignment horizontal="right" wrapText="1"/>
    </xf>
    <xf numFmtId="43" fontId="14" fillId="5" borderId="17" xfId="0" applyNumberFormat="1" applyFont="1" applyFill="1" applyBorder="1" applyAlignment="1">
      <alignment horizontal="right"/>
    </xf>
    <xf numFmtId="0" fontId="7" fillId="5" borderId="0" xfId="0" applyFont="1" applyFill="1" applyAlignment="1">
      <alignment horizontal="right" wrapText="1"/>
    </xf>
    <xf numFmtId="4" fontId="14" fillId="5" borderId="0" xfId="0" applyNumberFormat="1" applyFont="1" applyFill="1" applyAlignment="1">
      <alignment horizontal="right" wrapText="1"/>
    </xf>
    <xf numFmtId="0" fontId="14" fillId="5" borderId="1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/>
    </xf>
    <xf numFmtId="4" fontId="10" fillId="5" borderId="14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9" fillId="5" borderId="2" xfId="0" applyFont="1" applyFill="1" applyBorder="1" applyAlignment="1">
      <alignment horizontal="center" vertical="center" wrapText="1"/>
    </xf>
    <xf numFmtId="43" fontId="9" fillId="5" borderId="2" xfId="1" applyFont="1" applyFill="1" applyBorder="1" applyAlignment="1">
      <alignment horizontal="center" vertical="center" wrapText="1"/>
    </xf>
    <xf numFmtId="43" fontId="9" fillId="6" borderId="2" xfId="1" applyFont="1" applyFill="1" applyBorder="1" applyAlignment="1">
      <alignment horizontal="center" vertical="center" wrapText="1"/>
    </xf>
    <xf numFmtId="9" fontId="9" fillId="5" borderId="16" xfId="0" applyNumberFormat="1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4" fontId="14" fillId="5" borderId="2" xfId="0" applyNumberFormat="1" applyFont="1" applyFill="1" applyBorder="1" applyAlignment="1">
      <alignment horizontal="right" vertical="center" wrapText="1"/>
    </xf>
    <xf numFmtId="4" fontId="9" fillId="5" borderId="2" xfId="0" applyNumberFormat="1" applyFont="1" applyFill="1" applyBorder="1" applyAlignment="1">
      <alignment horizontal="right" vertical="center" wrapText="1"/>
    </xf>
    <xf numFmtId="4" fontId="9" fillId="5" borderId="2" xfId="0" applyNumberFormat="1" applyFont="1" applyFill="1" applyBorder="1" applyAlignment="1">
      <alignment horizontal="right"/>
    </xf>
    <xf numFmtId="0" fontId="7" fillId="5" borderId="2" xfId="0" applyFont="1" applyFill="1" applyBorder="1" applyAlignment="1">
      <alignment wrapText="1"/>
    </xf>
    <xf numFmtId="0" fontId="9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wrapText="1"/>
    </xf>
    <xf numFmtId="4" fontId="9" fillId="5" borderId="0" xfId="0" applyNumberFormat="1" applyFont="1" applyFill="1" applyAlignment="1">
      <alignment horizontal="right" vertical="center" wrapText="1"/>
    </xf>
    <xf numFmtId="43" fontId="9" fillId="5" borderId="0" xfId="0" applyNumberFormat="1" applyFont="1" applyFill="1" applyAlignment="1">
      <alignment horizontal="right"/>
    </xf>
    <xf numFmtId="0" fontId="9" fillId="5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14" fontId="10" fillId="5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wrapText="1"/>
    </xf>
    <xf numFmtId="0" fontId="9" fillId="0" borderId="2" xfId="0" applyFont="1" applyBorder="1" applyAlignment="1">
      <alignment horizontal="left" wrapText="1"/>
    </xf>
    <xf numFmtId="43" fontId="9" fillId="5" borderId="14" xfId="1" applyFont="1" applyFill="1" applyBorder="1" applyAlignment="1">
      <alignment vertical="center"/>
    </xf>
    <xf numFmtId="43" fontId="9" fillId="5" borderId="16" xfId="1" applyFont="1" applyFill="1" applyBorder="1" applyAlignment="1">
      <alignment vertical="center"/>
    </xf>
    <xf numFmtId="4" fontId="9" fillId="0" borderId="2" xfId="0" applyNumberFormat="1" applyFont="1" applyBorder="1" applyAlignment="1">
      <alignment horizontal="right" vertical="center" wrapText="1"/>
    </xf>
    <xf numFmtId="10" fontId="9" fillId="5" borderId="0" xfId="0" applyNumberFormat="1" applyFont="1" applyFill="1" applyAlignment="1">
      <alignment wrapText="1"/>
    </xf>
    <xf numFmtId="4" fontId="10" fillId="5" borderId="0" xfId="0" applyNumberFormat="1" applyFont="1" applyFill="1" applyAlignment="1">
      <alignment wrapText="1"/>
    </xf>
    <xf numFmtId="0" fontId="9" fillId="0" borderId="2" xfId="0" applyFont="1" applyBorder="1" applyAlignment="1">
      <alignment horizontal="center" wrapText="1"/>
    </xf>
    <xf numFmtId="43" fontId="9" fillId="0" borderId="2" xfId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14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7" borderId="18" xfId="0" applyFont="1" applyFill="1" applyBorder="1" applyAlignment="1">
      <alignment wrapText="1"/>
    </xf>
    <xf numFmtId="0" fontId="5" fillId="7" borderId="19" xfId="0" applyFont="1" applyFill="1" applyBorder="1" applyAlignment="1">
      <alignment horizontal="left" wrapText="1"/>
    </xf>
    <xf numFmtId="0" fontId="5" fillId="7" borderId="19" xfId="0" applyFont="1" applyFill="1" applyBorder="1" applyAlignment="1">
      <alignment wrapText="1"/>
    </xf>
    <xf numFmtId="4" fontId="5" fillId="7" borderId="20" xfId="0" applyNumberFormat="1" applyFont="1" applyFill="1" applyBorder="1" applyAlignment="1">
      <alignment horizontal="left" wrapText="1"/>
    </xf>
    <xf numFmtId="4" fontId="9" fillId="7" borderId="2" xfId="0" applyNumberFormat="1" applyFont="1" applyFill="1" applyBorder="1" applyAlignment="1">
      <alignment horizontal="left" wrapText="1"/>
    </xf>
    <xf numFmtId="3" fontId="9" fillId="0" borderId="2" xfId="0" applyNumberFormat="1" applyFont="1" applyBorder="1" applyAlignment="1">
      <alignment horizontal="center" wrapText="1"/>
    </xf>
    <xf numFmtId="0" fontId="9" fillId="7" borderId="21" xfId="0" applyFont="1" applyFill="1" applyBorder="1" applyAlignment="1">
      <alignment wrapText="1"/>
    </xf>
    <xf numFmtId="43" fontId="10" fillId="0" borderId="22" xfId="0" applyNumberFormat="1" applyFont="1" applyBorder="1" applyAlignment="1">
      <alignment horizontal="right" wrapText="1"/>
    </xf>
    <xf numFmtId="4" fontId="9" fillId="0" borderId="23" xfId="0" applyNumberFormat="1" applyFont="1" applyBorder="1" applyAlignment="1">
      <alignment horizontal="right" wrapText="1"/>
    </xf>
    <xf numFmtId="2" fontId="3" fillId="0" borderId="0" xfId="0" applyNumberFormat="1" applyFont="1"/>
    <xf numFmtId="0" fontId="9" fillId="7" borderId="24" xfId="0" applyFont="1" applyFill="1" applyBorder="1" applyAlignment="1">
      <alignment horizontal="center" wrapText="1"/>
    </xf>
    <xf numFmtId="4" fontId="10" fillId="5" borderId="25" xfId="0" applyNumberFormat="1" applyFont="1" applyFill="1" applyBorder="1" applyAlignment="1">
      <alignment horizontal="right" vertical="center" wrapText="1"/>
    </xf>
    <xf numFmtId="4" fontId="9" fillId="0" borderId="26" xfId="0" applyNumberFormat="1" applyFont="1" applyBorder="1" applyAlignment="1">
      <alignment horizontal="right" wrapText="1"/>
    </xf>
    <xf numFmtId="0" fontId="9" fillId="0" borderId="2" xfId="0" applyFont="1" applyBorder="1" applyAlignment="1">
      <alignment horizontal="left"/>
    </xf>
    <xf numFmtId="4" fontId="9" fillId="0" borderId="2" xfId="0" applyNumberFormat="1" applyFont="1" applyBorder="1" applyAlignment="1">
      <alignment horizontal="center" wrapText="1"/>
    </xf>
    <xf numFmtId="4" fontId="9" fillId="5" borderId="0" xfId="0" applyNumberFormat="1" applyFont="1" applyFill="1" applyAlignment="1">
      <alignment wrapText="1"/>
    </xf>
    <xf numFmtId="0" fontId="9" fillId="7" borderId="27" xfId="0" applyFont="1" applyFill="1" applyBorder="1" applyAlignment="1">
      <alignment wrapText="1"/>
    </xf>
    <xf numFmtId="4" fontId="10" fillId="5" borderId="28" xfId="0" applyNumberFormat="1" applyFont="1" applyFill="1" applyBorder="1" applyAlignment="1">
      <alignment horizontal="right" vertical="center" wrapText="1"/>
    </xf>
    <xf numFmtId="4" fontId="10" fillId="5" borderId="29" xfId="0" applyNumberFormat="1" applyFont="1" applyFill="1" applyBorder="1" applyAlignment="1">
      <alignment horizontal="right" vertical="center" wrapText="1"/>
    </xf>
    <xf numFmtId="4" fontId="9" fillId="8" borderId="26" xfId="0" applyNumberFormat="1" applyFont="1" applyFill="1" applyBorder="1" applyAlignment="1">
      <alignment horizontal="right" wrapText="1"/>
    </xf>
    <xf numFmtId="0" fontId="9" fillId="7" borderId="30" xfId="0" applyFont="1" applyFill="1" applyBorder="1" applyAlignment="1">
      <alignment wrapText="1"/>
    </xf>
    <xf numFmtId="4" fontId="9" fillId="7" borderId="31" xfId="0" applyNumberFormat="1" applyFont="1" applyFill="1" applyBorder="1" applyAlignment="1">
      <alignment horizontal="right" vertical="center" wrapText="1"/>
    </xf>
    <xf numFmtId="4" fontId="9" fillId="7" borderId="32" xfId="0" applyNumberFormat="1" applyFont="1" applyFill="1" applyBorder="1" applyAlignment="1">
      <alignment horizontal="right" vertical="center" wrapText="1"/>
    </xf>
    <xf numFmtId="4" fontId="9" fillId="7" borderId="33" xfId="0" applyNumberFormat="1" applyFont="1" applyFill="1" applyBorder="1" applyAlignment="1">
      <alignment horizontal="right" wrapText="1"/>
    </xf>
    <xf numFmtId="0" fontId="9" fillId="9" borderId="2" xfId="0" applyFont="1" applyFill="1" applyBorder="1" applyAlignment="1">
      <alignment horizontal="left" vertical="center" wrapText="1"/>
    </xf>
    <xf numFmtId="4" fontId="9" fillId="9" borderId="2" xfId="0" applyNumberFormat="1" applyFont="1" applyFill="1" applyBorder="1" applyAlignment="1">
      <alignment horizontal="center" wrapText="1"/>
    </xf>
    <xf numFmtId="4" fontId="10" fillId="0" borderId="0" xfId="0" applyNumberFormat="1" applyFont="1"/>
    <xf numFmtId="0" fontId="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5B085F1F-C874-4D9A-B963-B2F15D40E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4371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1.%202024%20TERINA%20FELIZ\PROGRAMACION%20DE%20LA%20EJECUCION%202024\TOTAL%20CONIAF\PROGRAMACI&#211;N%20%20PRESUPUESTO%20ENERO-MARZO%202024.xlsx" TargetMode="External"/><Relationship Id="rId1" Type="http://schemas.openxmlformats.org/officeDocument/2006/relationships/externalLinkPath" Target="/1.%202024%20TERINA%20FELIZ/PROGRAMACION%20DE%20LA%20EJECUCION%202024/TOTAL%20CONIAF/PROGRAMACI&#211;N%20%20PRESUPUESTO%20ENERO-MARZ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"/>
      <sheetName val="FEBRERO"/>
      <sheetName val="MARZO"/>
      <sheetName val="ENERO-MARZO"/>
    </sheetNames>
    <sheetDataSet>
      <sheetData sheetId="0">
        <row r="36">
          <cell r="A36">
            <v>1</v>
          </cell>
          <cell r="G36">
            <v>8</v>
          </cell>
          <cell r="H36">
            <v>8</v>
          </cell>
          <cell r="I36">
            <v>0</v>
          </cell>
          <cell r="K36">
            <v>5500</v>
          </cell>
          <cell r="L36">
            <v>12500</v>
          </cell>
          <cell r="M36">
            <v>43768</v>
          </cell>
          <cell r="N36">
            <v>10400</v>
          </cell>
        </row>
        <row r="37">
          <cell r="A37">
            <v>0</v>
          </cell>
        </row>
        <row r="38">
          <cell r="A38">
            <v>1</v>
          </cell>
          <cell r="G38">
            <v>8</v>
          </cell>
          <cell r="K38">
            <v>5500</v>
          </cell>
          <cell r="L38">
            <v>12500</v>
          </cell>
          <cell r="M38">
            <v>94278</v>
          </cell>
          <cell r="N38">
            <v>22400</v>
          </cell>
        </row>
        <row r="39">
          <cell r="K39">
            <v>11000</v>
          </cell>
          <cell r="L39">
            <v>25000</v>
          </cell>
        </row>
        <row r="48">
          <cell r="A48">
            <v>1</v>
          </cell>
          <cell r="B48" t="str">
            <v xml:space="preserve"> ElpidioAviles Quezada</v>
          </cell>
          <cell r="F48" t="str">
            <v>Nisibon, Higuey</v>
          </cell>
          <cell r="G48">
            <v>8</v>
          </cell>
          <cell r="H48">
            <v>25</v>
          </cell>
          <cell r="I48">
            <v>5</v>
          </cell>
          <cell r="K48">
            <v>5500</v>
          </cell>
          <cell r="L48">
            <v>12500</v>
          </cell>
          <cell r="M48">
            <v>40000</v>
          </cell>
          <cell r="N48">
            <v>68400</v>
          </cell>
        </row>
        <row r="49">
          <cell r="A49">
            <v>1</v>
          </cell>
          <cell r="B49" t="str">
            <v>Juan Valdez</v>
          </cell>
          <cell r="F49" t="str">
            <v>Baigua, San Rafel del Yuma</v>
          </cell>
          <cell r="G49">
            <v>8</v>
          </cell>
          <cell r="H49">
            <v>25</v>
          </cell>
          <cell r="I49">
            <v>5</v>
          </cell>
          <cell r="K49">
            <v>5500</v>
          </cell>
          <cell r="L49">
            <v>12500</v>
          </cell>
          <cell r="M49">
            <v>40000</v>
          </cell>
          <cell r="N49">
            <v>68400</v>
          </cell>
        </row>
        <row r="50">
          <cell r="A50">
            <v>0</v>
          </cell>
          <cell r="M50">
            <v>0</v>
          </cell>
        </row>
        <row r="52">
          <cell r="K52">
            <v>11000</v>
          </cell>
          <cell r="L52">
            <v>25000</v>
          </cell>
        </row>
        <row r="61">
          <cell r="A61">
            <v>1</v>
          </cell>
          <cell r="G61">
            <v>16</v>
          </cell>
          <cell r="K61">
            <v>2800</v>
          </cell>
          <cell r="L61">
            <v>15400</v>
          </cell>
          <cell r="N61">
            <v>11400</v>
          </cell>
        </row>
        <row r="62">
          <cell r="A62">
            <v>1</v>
          </cell>
          <cell r="G62">
            <v>25</v>
          </cell>
          <cell r="K62">
            <v>2600</v>
          </cell>
          <cell r="L62">
            <v>7700</v>
          </cell>
          <cell r="N62">
            <v>11400</v>
          </cell>
        </row>
        <row r="63">
          <cell r="A63">
            <v>1</v>
          </cell>
          <cell r="G63">
            <v>16</v>
          </cell>
          <cell r="K63">
            <v>2600</v>
          </cell>
          <cell r="L63">
            <v>7700</v>
          </cell>
          <cell r="N63">
            <v>11400</v>
          </cell>
        </row>
        <row r="64">
          <cell r="A64">
            <v>1</v>
          </cell>
          <cell r="G64">
            <v>16</v>
          </cell>
          <cell r="K64">
            <v>2600</v>
          </cell>
          <cell r="L64">
            <v>15400</v>
          </cell>
          <cell r="N64">
            <v>11400</v>
          </cell>
        </row>
        <row r="65">
          <cell r="K65">
            <v>10600</v>
          </cell>
          <cell r="L65">
            <v>46200</v>
          </cell>
        </row>
        <row r="73">
          <cell r="A73">
            <v>2</v>
          </cell>
          <cell r="G73">
            <v>8</v>
          </cell>
          <cell r="K73">
            <v>6000</v>
          </cell>
          <cell r="L73">
            <v>6000</v>
          </cell>
          <cell r="M73">
            <v>0</v>
          </cell>
          <cell r="N73">
            <v>42000</v>
          </cell>
        </row>
        <row r="74">
          <cell r="A74">
            <v>0</v>
          </cell>
        </row>
        <row r="75">
          <cell r="K75">
            <v>6000</v>
          </cell>
          <cell r="L75">
            <v>6000</v>
          </cell>
        </row>
        <row r="86">
          <cell r="F86">
            <v>97</v>
          </cell>
        </row>
      </sheetData>
      <sheetData sheetId="1">
        <row r="36">
          <cell r="A36">
            <v>1</v>
          </cell>
          <cell r="G36">
            <v>8</v>
          </cell>
          <cell r="H36">
            <v>8</v>
          </cell>
          <cell r="I36">
            <v>0</v>
          </cell>
          <cell r="K36">
            <v>5500</v>
          </cell>
          <cell r="L36">
            <v>12500</v>
          </cell>
          <cell r="M36">
            <v>43766</v>
          </cell>
          <cell r="N36">
            <v>10400</v>
          </cell>
        </row>
        <row r="37">
          <cell r="A37">
            <v>1</v>
          </cell>
          <cell r="G37">
            <v>16</v>
          </cell>
          <cell r="H37">
            <v>6</v>
          </cell>
          <cell r="I37">
            <v>2</v>
          </cell>
          <cell r="K37">
            <v>5500</v>
          </cell>
          <cell r="L37">
            <v>12500</v>
          </cell>
          <cell r="M37">
            <v>24266</v>
          </cell>
          <cell r="N37">
            <v>22400</v>
          </cell>
        </row>
        <row r="38">
          <cell r="A38">
            <v>0</v>
          </cell>
          <cell r="G38">
            <v>0</v>
          </cell>
        </row>
        <row r="39">
          <cell r="K39">
            <v>11000</v>
          </cell>
          <cell r="L39">
            <v>25000</v>
          </cell>
        </row>
        <row r="48">
          <cell r="A48">
            <v>0</v>
          </cell>
          <cell r="M48">
            <v>0</v>
          </cell>
        </row>
        <row r="49">
          <cell r="A49">
            <v>0</v>
          </cell>
          <cell r="M49">
            <v>0</v>
          </cell>
        </row>
        <row r="50">
          <cell r="A50">
            <v>1</v>
          </cell>
          <cell r="B50" t="str">
            <v>Juan M Nuñez</v>
          </cell>
          <cell r="F50" t="str">
            <v>Paraiso, Barhona</v>
          </cell>
          <cell r="G50">
            <v>8</v>
          </cell>
          <cell r="K50">
            <v>5500</v>
          </cell>
          <cell r="L50">
            <v>12500</v>
          </cell>
          <cell r="M50">
            <v>0</v>
          </cell>
          <cell r="N50">
            <v>22800</v>
          </cell>
        </row>
        <row r="51">
          <cell r="A51">
            <v>1</v>
          </cell>
          <cell r="B51" t="str">
            <v>Joselin Cuevas, Victorino Victoriano, Ruben Ogando, Olga Peralta</v>
          </cell>
          <cell r="F51" t="str">
            <v>Rancho Arriba, Ocoa</v>
          </cell>
          <cell r="G51">
            <v>8</v>
          </cell>
          <cell r="H51">
            <v>25</v>
          </cell>
          <cell r="I51">
            <v>5</v>
          </cell>
          <cell r="K51">
            <v>5500</v>
          </cell>
          <cell r="L51">
            <v>12500</v>
          </cell>
          <cell r="M51">
            <v>40000</v>
          </cell>
          <cell r="N51">
            <v>57000</v>
          </cell>
        </row>
        <row r="52">
          <cell r="K52">
            <v>11000</v>
          </cell>
          <cell r="L52">
            <v>25000</v>
          </cell>
        </row>
        <row r="61">
          <cell r="A61">
            <v>1</v>
          </cell>
          <cell r="G61">
            <v>16</v>
          </cell>
          <cell r="K61">
            <v>5600</v>
          </cell>
          <cell r="L61">
            <v>15400</v>
          </cell>
          <cell r="N61">
            <v>11400</v>
          </cell>
        </row>
        <row r="62">
          <cell r="A62">
            <v>1</v>
          </cell>
          <cell r="G62">
            <v>16</v>
          </cell>
          <cell r="K62">
            <v>2800</v>
          </cell>
          <cell r="L62">
            <v>15400</v>
          </cell>
          <cell r="N62">
            <v>11400</v>
          </cell>
        </row>
        <row r="63">
          <cell r="A63">
            <v>1</v>
          </cell>
          <cell r="G63">
            <v>16</v>
          </cell>
          <cell r="K63">
            <v>2800</v>
          </cell>
          <cell r="L63">
            <v>15400</v>
          </cell>
        </row>
        <row r="64">
          <cell r="A64">
            <v>1</v>
          </cell>
          <cell r="G64">
            <v>16</v>
          </cell>
          <cell r="K64">
            <v>2800</v>
          </cell>
          <cell r="L64">
            <v>15400</v>
          </cell>
        </row>
        <row r="65">
          <cell r="A65">
            <v>1</v>
          </cell>
          <cell r="G65">
            <v>16</v>
          </cell>
          <cell r="K65">
            <v>2600</v>
          </cell>
          <cell r="L65">
            <v>15400</v>
          </cell>
        </row>
        <row r="66">
          <cell r="A66">
            <v>1</v>
          </cell>
          <cell r="G66">
            <v>16</v>
          </cell>
          <cell r="K66">
            <v>5200</v>
          </cell>
          <cell r="L66">
            <v>15400</v>
          </cell>
          <cell r="N66">
            <v>11400</v>
          </cell>
        </row>
        <row r="67">
          <cell r="K67">
            <v>21800</v>
          </cell>
          <cell r="L67">
            <v>92400</v>
          </cell>
        </row>
        <row r="77">
          <cell r="A77">
            <v>2</v>
          </cell>
          <cell r="G77">
            <v>8</v>
          </cell>
          <cell r="K77">
            <v>6000</v>
          </cell>
          <cell r="L77">
            <v>6000</v>
          </cell>
          <cell r="M77">
            <v>0</v>
          </cell>
          <cell r="N77">
            <v>42000</v>
          </cell>
        </row>
        <row r="78">
          <cell r="A78">
            <v>1</v>
          </cell>
          <cell r="G78">
            <v>8</v>
          </cell>
          <cell r="H78">
            <v>26</v>
          </cell>
          <cell r="I78">
            <v>4</v>
          </cell>
          <cell r="K78">
            <v>6000</v>
          </cell>
          <cell r="L78">
            <v>8500</v>
          </cell>
          <cell r="M78">
            <v>25000</v>
          </cell>
          <cell r="N78">
            <v>21000</v>
          </cell>
        </row>
        <row r="79">
          <cell r="K79">
            <v>12000</v>
          </cell>
          <cell r="L79">
            <v>14500</v>
          </cell>
        </row>
        <row r="90">
          <cell r="F90">
            <v>152</v>
          </cell>
        </row>
      </sheetData>
      <sheetData sheetId="2">
        <row r="37">
          <cell r="A37">
            <v>1</v>
          </cell>
          <cell r="G37">
            <v>8</v>
          </cell>
          <cell r="H37">
            <v>8</v>
          </cell>
          <cell r="I37">
            <v>0</v>
          </cell>
          <cell r="K37">
            <v>5500</v>
          </cell>
          <cell r="L37">
            <v>12500</v>
          </cell>
          <cell r="M37">
            <v>43766</v>
          </cell>
          <cell r="N37">
            <v>10400</v>
          </cell>
        </row>
        <row r="38">
          <cell r="A38">
            <v>0</v>
          </cell>
        </row>
        <row r="42">
          <cell r="K42">
            <v>11000</v>
          </cell>
          <cell r="L42">
            <v>25000</v>
          </cell>
        </row>
        <row r="51">
          <cell r="A51">
            <v>3</v>
          </cell>
          <cell r="G51">
            <v>16</v>
          </cell>
          <cell r="H51">
            <v>25</v>
          </cell>
          <cell r="I51">
            <v>5</v>
          </cell>
          <cell r="K51">
            <v>5500</v>
          </cell>
          <cell r="L51">
            <v>18750</v>
          </cell>
          <cell r="M51">
            <v>90000</v>
          </cell>
          <cell r="N51">
            <v>31200</v>
          </cell>
        </row>
        <row r="52">
          <cell r="A52">
            <v>3</v>
          </cell>
          <cell r="G52">
            <v>16</v>
          </cell>
          <cell r="H52">
            <v>25</v>
          </cell>
          <cell r="I52">
            <v>5</v>
          </cell>
          <cell r="K52">
            <v>5500</v>
          </cell>
          <cell r="L52">
            <v>18750</v>
          </cell>
          <cell r="M52">
            <v>120000</v>
          </cell>
          <cell r="N52">
            <v>34200</v>
          </cell>
        </row>
        <row r="53">
          <cell r="A53">
            <v>1</v>
          </cell>
          <cell r="G53">
            <v>8</v>
          </cell>
          <cell r="K53">
            <v>5500</v>
          </cell>
          <cell r="L53">
            <v>12500</v>
          </cell>
          <cell r="M53">
            <v>60000</v>
          </cell>
          <cell r="N53">
            <v>22800</v>
          </cell>
        </row>
        <row r="54">
          <cell r="A54">
            <v>0</v>
          </cell>
        </row>
        <row r="55">
          <cell r="K55">
            <v>16500</v>
          </cell>
          <cell r="L55">
            <v>50000</v>
          </cell>
        </row>
        <row r="64">
          <cell r="A64">
            <v>1</v>
          </cell>
          <cell r="G64">
            <v>16</v>
          </cell>
          <cell r="H64">
            <v>25</v>
          </cell>
          <cell r="I64">
            <v>5</v>
          </cell>
          <cell r="K64">
            <v>5600</v>
          </cell>
          <cell r="L64">
            <v>15400</v>
          </cell>
          <cell r="M64">
            <v>30000</v>
          </cell>
          <cell r="N64">
            <v>11400</v>
          </cell>
        </row>
        <row r="65">
          <cell r="A65">
            <v>1</v>
          </cell>
          <cell r="G65">
            <v>16</v>
          </cell>
          <cell r="K65">
            <v>2800</v>
          </cell>
          <cell r="L65">
            <v>15400</v>
          </cell>
          <cell r="N65">
            <v>11400</v>
          </cell>
        </row>
        <row r="66">
          <cell r="A66">
            <v>1</v>
          </cell>
          <cell r="G66">
            <v>16</v>
          </cell>
          <cell r="K66">
            <v>2800</v>
          </cell>
          <cell r="L66">
            <v>7700</v>
          </cell>
          <cell r="N66">
            <v>11399</v>
          </cell>
        </row>
        <row r="67">
          <cell r="A67">
            <v>1</v>
          </cell>
          <cell r="G67">
            <v>16</v>
          </cell>
          <cell r="K67">
            <v>2600</v>
          </cell>
          <cell r="L67">
            <v>7700</v>
          </cell>
          <cell r="N67">
            <v>11400</v>
          </cell>
        </row>
        <row r="68">
          <cell r="A68">
            <v>1</v>
          </cell>
          <cell r="G68">
            <v>16</v>
          </cell>
          <cell r="K68">
            <v>5600</v>
          </cell>
          <cell r="L68">
            <v>15400</v>
          </cell>
          <cell r="N68">
            <v>11400</v>
          </cell>
        </row>
        <row r="69">
          <cell r="K69">
            <v>19400</v>
          </cell>
          <cell r="L69">
            <v>61600</v>
          </cell>
        </row>
        <row r="79">
          <cell r="A79">
            <v>2</v>
          </cell>
          <cell r="G79">
            <v>16</v>
          </cell>
          <cell r="H79">
            <v>0</v>
          </cell>
          <cell r="I79">
            <v>0</v>
          </cell>
          <cell r="K79">
            <v>6000</v>
          </cell>
          <cell r="L79">
            <v>6000</v>
          </cell>
          <cell r="N79">
            <v>42000</v>
          </cell>
        </row>
        <row r="80">
          <cell r="A80">
            <v>0</v>
          </cell>
        </row>
        <row r="81">
          <cell r="K81">
            <v>6000</v>
          </cell>
          <cell r="L81">
            <v>6000</v>
          </cell>
        </row>
        <row r="92">
          <cell r="F92">
            <v>144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28C62-B4EC-4189-B81D-E10E22BB3DC1}">
  <dimension ref="A1:R160"/>
  <sheetViews>
    <sheetView tabSelected="1" topLeftCell="A72" zoomScale="91" zoomScaleNormal="91" workbookViewId="0">
      <selection activeCell="Q69" sqref="Q69:Q70"/>
    </sheetView>
  </sheetViews>
  <sheetFormatPr baseColWidth="10" defaultRowHeight="15" x14ac:dyDescent="0.25"/>
  <cols>
    <col min="1" max="1" width="4" customWidth="1"/>
    <col min="2" max="2" width="17.140625" customWidth="1"/>
    <col min="3" max="3" width="31.42578125" customWidth="1"/>
    <col min="4" max="4" width="17.85546875" customWidth="1"/>
    <col min="5" max="5" width="13.28515625" customWidth="1"/>
    <col min="6" max="6" width="14.140625" customWidth="1"/>
    <col min="7" max="7" width="10.85546875" customWidth="1"/>
    <col min="8" max="8" width="13.7109375" customWidth="1"/>
    <col min="9" max="9" width="14.5703125" customWidth="1"/>
    <col min="10" max="10" width="16.140625" customWidth="1"/>
    <col min="11" max="12" width="15.5703125" customWidth="1"/>
    <col min="13" max="13" width="14.85546875" customWidth="1"/>
    <col min="14" max="14" width="17.7109375" customWidth="1"/>
    <col min="15" max="15" width="14" customWidth="1"/>
    <col min="16" max="16" width="15.42578125" customWidth="1"/>
  </cols>
  <sheetData>
    <row r="1" spans="1:15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6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.7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5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6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8" x14ac:dyDescent="0.25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8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8" customHeight="1" x14ac:dyDescent="0.25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</row>
    <row r="9" spans="1:15" ht="18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1:15" ht="18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9" t="s">
        <v>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0"/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18" x14ac:dyDescent="0.25">
      <c r="A13" s="12" t="s">
        <v>6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1"/>
    </row>
    <row r="14" spans="1:15" ht="15.75" customHeight="1" x14ac:dyDescent="0.25">
      <c r="A14" s="13" t="s">
        <v>7</v>
      </c>
      <c r="B14" s="13"/>
      <c r="C14" s="13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1"/>
    </row>
    <row r="15" spans="1:15" ht="24.75" customHeight="1" x14ac:dyDescent="0.25">
      <c r="A15" s="15" t="s">
        <v>8</v>
      </c>
      <c r="B15" s="16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1"/>
    </row>
    <row r="16" spans="1:15" x14ac:dyDescent="0.25">
      <c r="A16" s="15"/>
      <c r="B16" s="1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1"/>
    </row>
    <row r="17" spans="1:15" x14ac:dyDescent="0.25">
      <c r="A17" s="17" t="s">
        <v>9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 x14ac:dyDescent="0.25">
      <c r="A18" s="17" t="s">
        <v>10</v>
      </c>
      <c r="B18" s="17"/>
      <c r="C18" s="17"/>
      <c r="D18" s="17"/>
      <c r="E18" s="17"/>
      <c r="F18" s="17"/>
      <c r="G18" s="14"/>
      <c r="H18" s="14"/>
      <c r="I18" s="14"/>
      <c r="J18" s="14"/>
      <c r="K18" s="14"/>
      <c r="L18" s="14"/>
      <c r="M18" s="14"/>
      <c r="N18" s="14"/>
      <c r="O18" s="11"/>
    </row>
    <row r="19" spans="1:1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1"/>
    </row>
    <row r="20" spans="1:15" x14ac:dyDescent="0.25">
      <c r="A20" s="17" t="s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x14ac:dyDescent="0.25">
      <c r="A21" s="14" t="s">
        <v>12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1"/>
    </row>
    <row r="22" spans="1:15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1"/>
    </row>
    <row r="23" spans="1:15" x14ac:dyDescent="0.25">
      <c r="A23" s="17" t="s">
        <v>13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5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1"/>
    </row>
    <row r="25" spans="1:15" x14ac:dyDescent="0.25">
      <c r="A25" s="17" t="s">
        <v>14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x14ac:dyDescent="0.25">
      <c r="A26" s="14" t="s">
        <v>15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1"/>
    </row>
    <row r="27" spans="1:15" hidden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1"/>
    </row>
    <row r="28" spans="1:15" hidden="1" x14ac:dyDescent="0.25">
      <c r="A28" s="16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1"/>
    </row>
    <row r="29" spans="1:15" hidden="1" x14ac:dyDescent="0.25">
      <c r="A29" s="16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1"/>
    </row>
    <row r="30" spans="1:15" ht="15" hidden="1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1"/>
    </row>
    <row r="32" spans="1:15" ht="15.75" customHeight="1" thickBot="1" x14ac:dyDescent="0.3">
      <c r="A32" s="20" t="s">
        <v>16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16" ht="27" customHeight="1" thickBot="1" x14ac:dyDescent="0.3">
      <c r="A33" s="21" t="s">
        <v>17</v>
      </c>
      <c r="B33" s="22" t="s">
        <v>18</v>
      </c>
      <c r="C33" s="23"/>
      <c r="D33" s="24" t="s">
        <v>19</v>
      </c>
      <c r="E33" s="24" t="s">
        <v>20</v>
      </c>
      <c r="F33" s="24" t="s">
        <v>21</v>
      </c>
      <c r="G33" s="24" t="s">
        <v>22</v>
      </c>
      <c r="H33" s="22" t="s">
        <v>23</v>
      </c>
      <c r="I33" s="23"/>
      <c r="J33" s="24" t="s">
        <v>24</v>
      </c>
      <c r="K33" s="25"/>
      <c r="L33" s="25"/>
      <c r="M33" s="24" t="s">
        <v>25</v>
      </c>
      <c r="N33" s="24" t="s">
        <v>26</v>
      </c>
      <c r="O33" s="26" t="s">
        <v>27</v>
      </c>
    </row>
    <row r="34" spans="1:16" ht="0.75" customHeight="1" thickBot="1" x14ac:dyDescent="0.3">
      <c r="A34" s="27"/>
      <c r="B34" s="28"/>
      <c r="C34" s="29"/>
      <c r="D34" s="30"/>
      <c r="E34" s="30"/>
      <c r="F34" s="30"/>
      <c r="G34" s="31"/>
      <c r="H34" s="32" t="s">
        <v>28</v>
      </c>
      <c r="I34" s="33"/>
      <c r="J34" s="34"/>
      <c r="K34" s="35"/>
      <c r="L34" s="35"/>
      <c r="M34" s="34"/>
      <c r="N34" s="30"/>
      <c r="O34" s="36"/>
    </row>
    <row r="35" spans="1:16" ht="26.25" customHeight="1" thickBot="1" x14ac:dyDescent="0.3">
      <c r="A35" s="27"/>
      <c r="B35" s="25" t="s">
        <v>29</v>
      </c>
      <c r="C35" s="37" t="s">
        <v>30</v>
      </c>
      <c r="D35" s="30"/>
      <c r="E35" s="30"/>
      <c r="F35" s="30"/>
      <c r="G35" s="38"/>
      <c r="H35" s="39" t="s">
        <v>31</v>
      </c>
      <c r="I35" s="40" t="s">
        <v>32</v>
      </c>
      <c r="J35" s="34"/>
      <c r="K35" s="40" t="s">
        <v>33</v>
      </c>
      <c r="L35" s="40" t="s">
        <v>34</v>
      </c>
      <c r="M35" s="34"/>
      <c r="N35" s="41"/>
      <c r="O35" s="42"/>
    </row>
    <row r="36" spans="1:16" ht="43.5" thickBot="1" x14ac:dyDescent="0.3">
      <c r="A36" s="43">
        <f>[1]ENERO!A36+[1]FEBRERO!A36+[1]MARZO!A37</f>
        <v>3</v>
      </c>
      <c r="B36" s="44" t="s">
        <v>35</v>
      </c>
      <c r="C36" s="44" t="s">
        <v>36</v>
      </c>
      <c r="D36" s="44" t="s">
        <v>37</v>
      </c>
      <c r="E36" s="45" t="s">
        <v>38</v>
      </c>
      <c r="F36" s="44" t="s">
        <v>39</v>
      </c>
      <c r="G36" s="46">
        <f>[1]ENERO!G36+[1]FEBRERO!G36+[1]MARZO!G37</f>
        <v>24</v>
      </c>
      <c r="H36" s="46">
        <f>[1]ENERO!H36+[1]FEBRERO!H36+[1]MARZO!H37</f>
        <v>24</v>
      </c>
      <c r="I36" s="46">
        <f>[1]ENERO!I36+[1]FEBRERO!I36+[1]MARZO!I37</f>
        <v>0</v>
      </c>
      <c r="J36" s="47">
        <v>650000</v>
      </c>
      <c r="K36" s="48">
        <f>[1]ENERO!K36+[1]FEBRERO!K36+[1]MARZO!K37</f>
        <v>16500</v>
      </c>
      <c r="L36" s="48">
        <f>[1]ENERO!L36+[1]FEBRERO!L36+[1]MARZO!L37</f>
        <v>37500</v>
      </c>
      <c r="M36" s="48">
        <f>[1]ENERO!M36+[1]FEBRERO!M36+[1]MARZO!M37</f>
        <v>131300</v>
      </c>
      <c r="N36" s="48">
        <f>[1]ENERO!N36+[1]FEBRERO!N36+[1]MARZO!N37</f>
        <v>31200</v>
      </c>
      <c r="O36" s="49">
        <f t="shared" ref="O36:O38" si="0">SUM(M36:N36)</f>
        <v>162500</v>
      </c>
      <c r="P36" s="50"/>
    </row>
    <row r="37" spans="1:16" ht="43.5" thickBot="1" x14ac:dyDescent="0.3">
      <c r="A37" s="43">
        <f>[1]ENERO!A37+[1]FEBRERO!A37+[1]MARZO!A37</f>
        <v>2</v>
      </c>
      <c r="B37" s="44" t="s">
        <v>40</v>
      </c>
      <c r="C37" s="44" t="s">
        <v>41</v>
      </c>
      <c r="D37" s="44" t="s">
        <v>37</v>
      </c>
      <c r="E37" s="45" t="s">
        <v>38</v>
      </c>
      <c r="F37" s="44" t="s">
        <v>42</v>
      </c>
      <c r="G37" s="51">
        <f>[1]ENERO!G37+[1]FEBRERO!G37+[1]MARZO!G37</f>
        <v>24</v>
      </c>
      <c r="H37" s="51">
        <f>[1]ENERO!H37+[1]FEBRERO!H37+[1]MARZO!H37</f>
        <v>14</v>
      </c>
      <c r="I37" s="51">
        <f>[1]ENERO!I37+[1]FEBRERO!I37+[1]MARZO!I37</f>
        <v>2</v>
      </c>
      <c r="J37" s="47">
        <v>280000</v>
      </c>
      <c r="K37" s="47">
        <f>[1]ENERO!K37+[1]FEBRERO!K37+[1]MARZO!K37</f>
        <v>11000</v>
      </c>
      <c r="L37" s="47">
        <f>[1]ENERO!L37+[1]FEBRERO!L37+[1]MARZO!L37</f>
        <v>25000</v>
      </c>
      <c r="M37" s="47">
        <f>[1]ENERO!M37+[1]FEBRERO!M37+[1]MARZO!M37</f>
        <v>68032</v>
      </c>
      <c r="N37" s="47">
        <f>[1]ENERO!N37+[1]FEBRERO!N37+[1]MARZO!N37</f>
        <v>32800</v>
      </c>
      <c r="O37" s="47">
        <f t="shared" si="0"/>
        <v>100832</v>
      </c>
      <c r="P37" s="50"/>
    </row>
    <row r="38" spans="1:16" ht="43.5" thickBot="1" x14ac:dyDescent="0.3">
      <c r="A38" s="43">
        <f>[1]ENERO!A38+[1]FEBRERO!A38+[1]MARZO!A38</f>
        <v>1</v>
      </c>
      <c r="B38" s="44" t="s">
        <v>43</v>
      </c>
      <c r="C38" s="44" t="s">
        <v>44</v>
      </c>
      <c r="D38" s="44" t="s">
        <v>37</v>
      </c>
      <c r="E38" s="45" t="s">
        <v>38</v>
      </c>
      <c r="F38" s="44" t="s">
        <v>45</v>
      </c>
      <c r="G38" s="51">
        <f>[1]ENERO!G38+[1]FEBRERO!G38+[1]MARZO!G38</f>
        <v>8</v>
      </c>
      <c r="H38" s="51">
        <f>[1]ENERO!H38+[1]FEBRERO!H38+[1]MARZO!H38</f>
        <v>0</v>
      </c>
      <c r="I38" s="51">
        <f>[1]ENERO!I38+[1]FEBRERO!I38+[1]MARZO!I38</f>
        <v>0</v>
      </c>
      <c r="J38" s="47">
        <v>535000</v>
      </c>
      <c r="K38" s="47">
        <f>[1]ENERO!K38+[1]FEBRERO!K38+[1]MARZO!K38</f>
        <v>5500</v>
      </c>
      <c r="L38" s="47">
        <f>[1]ENERO!L38+[1]FEBRERO!L38+[1]MARZO!L38</f>
        <v>12500</v>
      </c>
      <c r="M38" s="47">
        <f>[1]ENERO!M38+[1]FEBRERO!M38+[1]MARZO!M38</f>
        <v>94278</v>
      </c>
      <c r="N38" s="47">
        <f>[1]ENERO!N38+[1]FEBRERO!N38+[1]MARZO!N38</f>
        <v>22400</v>
      </c>
      <c r="O38" s="47">
        <f t="shared" si="0"/>
        <v>116678</v>
      </c>
      <c r="P38" s="50"/>
    </row>
    <row r="39" spans="1:16" ht="15.75" customHeight="1" thickBot="1" x14ac:dyDescent="0.3">
      <c r="A39" s="52">
        <f>SUM(A36:A38)</f>
        <v>6</v>
      </c>
      <c r="B39" s="53" t="s">
        <v>46</v>
      </c>
      <c r="C39" s="53"/>
      <c r="D39" s="53"/>
      <c r="E39" s="53"/>
      <c r="F39" s="53"/>
      <c r="G39" s="54">
        <f>SUM(G36:G38)</f>
        <v>56</v>
      </c>
      <c r="H39" s="54">
        <f t="shared" ref="H39:O39" si="1">SUM(H36:H38)</f>
        <v>38</v>
      </c>
      <c r="I39" s="54">
        <f t="shared" si="1"/>
        <v>2</v>
      </c>
      <c r="J39" s="54">
        <f t="shared" si="1"/>
        <v>1465000</v>
      </c>
      <c r="K39" s="54">
        <f t="shared" si="1"/>
        <v>33000</v>
      </c>
      <c r="L39" s="54">
        <f t="shared" si="1"/>
        <v>75000</v>
      </c>
      <c r="M39" s="54">
        <f t="shared" si="1"/>
        <v>293610</v>
      </c>
      <c r="N39" s="54">
        <f t="shared" si="1"/>
        <v>86400</v>
      </c>
      <c r="O39" s="55">
        <f t="shared" si="1"/>
        <v>380010</v>
      </c>
      <c r="P39" s="50"/>
    </row>
    <row r="40" spans="1:16" ht="15.75" customHeight="1" thickBot="1" x14ac:dyDescent="0.3">
      <c r="A40" s="56" t="s">
        <v>47</v>
      </c>
      <c r="B40" s="57"/>
      <c r="C40" s="57"/>
      <c r="D40" s="57"/>
      <c r="E40" s="57"/>
      <c r="F40" s="57"/>
      <c r="G40" s="57"/>
      <c r="H40" s="58"/>
      <c r="I40" s="58"/>
      <c r="J40" s="59"/>
      <c r="K40" s="59"/>
      <c r="L40" s="59"/>
      <c r="M40" s="60">
        <v>0</v>
      </c>
      <c r="N40" s="60">
        <f>N39*-0.1</f>
        <v>-8640</v>
      </c>
      <c r="O40" s="60">
        <f>N40</f>
        <v>-8640</v>
      </c>
      <c r="P40" s="50"/>
    </row>
    <row r="41" spans="1:16" ht="15.75" customHeight="1" thickBot="1" x14ac:dyDescent="0.3">
      <c r="A41" s="53" t="s">
        <v>48</v>
      </c>
      <c r="B41" s="53"/>
      <c r="C41" s="53"/>
      <c r="D41" s="53"/>
      <c r="E41" s="53"/>
      <c r="F41" s="53"/>
      <c r="G41" s="53"/>
      <c r="H41" s="61"/>
      <c r="I41" s="61"/>
      <c r="J41" s="62"/>
      <c r="K41" s="60"/>
      <c r="L41" s="60"/>
      <c r="M41" s="60"/>
      <c r="N41" s="60">
        <f>SUM(N39:N40)</f>
        <v>77760</v>
      </c>
      <c r="O41" s="60">
        <f>O40+O39</f>
        <v>371370</v>
      </c>
      <c r="P41" s="50"/>
    </row>
    <row r="42" spans="1:16" x14ac:dyDescent="0.25">
      <c r="A42" s="63"/>
      <c r="B42" s="63"/>
      <c r="C42" s="63"/>
      <c r="D42" s="63"/>
      <c r="E42" s="63"/>
      <c r="F42" s="63"/>
      <c r="G42" s="63"/>
      <c r="H42" s="64"/>
      <c r="I42" s="64"/>
      <c r="J42" s="65"/>
      <c r="K42" s="65"/>
      <c r="L42" s="65"/>
      <c r="M42" s="65"/>
      <c r="N42" s="65"/>
      <c r="O42" s="66"/>
    </row>
    <row r="43" spans="1:16" x14ac:dyDescent="0.25">
      <c r="A43" s="63"/>
      <c r="B43" s="63"/>
      <c r="C43" s="63"/>
      <c r="D43" s="63"/>
      <c r="E43" s="63"/>
      <c r="F43" s="63"/>
      <c r="G43" s="63"/>
      <c r="H43" s="64"/>
      <c r="I43" s="64"/>
      <c r="J43" s="65"/>
      <c r="K43" s="65"/>
      <c r="L43" s="65"/>
      <c r="M43" s="65"/>
      <c r="N43" s="65"/>
      <c r="O43" s="66"/>
    </row>
    <row r="44" spans="1:16" ht="15.75" thickBot="1" x14ac:dyDescent="0.3">
      <c r="A44" s="67" t="s">
        <v>49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8"/>
      <c r="O44" s="68"/>
    </row>
    <row r="45" spans="1:16" ht="24.75" customHeight="1" thickBot="1" x14ac:dyDescent="0.3">
      <c r="A45" s="21" t="s">
        <v>17</v>
      </c>
      <c r="B45" s="22" t="s">
        <v>18</v>
      </c>
      <c r="C45" s="23"/>
      <c r="D45" s="24" t="s">
        <v>19</v>
      </c>
      <c r="E45" s="24" t="s">
        <v>20</v>
      </c>
      <c r="F45" s="24" t="s">
        <v>21</v>
      </c>
      <c r="G45" s="24" t="s">
        <v>22</v>
      </c>
      <c r="H45" s="21" t="s">
        <v>23</v>
      </c>
      <c r="I45" s="21"/>
      <c r="J45" s="24" t="s">
        <v>24</v>
      </c>
      <c r="K45" s="25"/>
      <c r="L45" s="25"/>
      <c r="M45" s="24" t="s">
        <v>25</v>
      </c>
      <c r="N45" s="24" t="s">
        <v>26</v>
      </c>
      <c r="O45" s="26" t="s">
        <v>27</v>
      </c>
    </row>
    <row r="46" spans="1:16" ht="3.75" customHeight="1" thickBot="1" x14ac:dyDescent="0.3">
      <c r="A46" s="27"/>
      <c r="B46" s="28"/>
      <c r="C46" s="29"/>
      <c r="D46" s="30"/>
      <c r="E46" s="30"/>
      <c r="F46" s="30"/>
      <c r="G46" s="34"/>
      <c r="H46" s="30" t="s">
        <v>31</v>
      </c>
      <c r="I46" s="30" t="s">
        <v>32</v>
      </c>
      <c r="J46" s="34"/>
      <c r="K46" s="35"/>
      <c r="L46" s="35"/>
      <c r="M46" s="34"/>
      <c r="N46" s="30"/>
      <c r="O46" s="36"/>
    </row>
    <row r="47" spans="1:16" ht="27.75" customHeight="1" thickBot="1" x14ac:dyDescent="0.3">
      <c r="A47" s="27"/>
      <c r="B47" s="25" t="s">
        <v>29</v>
      </c>
      <c r="C47" s="37" t="s">
        <v>30</v>
      </c>
      <c r="D47" s="30"/>
      <c r="E47" s="30"/>
      <c r="F47" s="30"/>
      <c r="G47" s="69"/>
      <c r="H47" s="41"/>
      <c r="I47" s="41"/>
      <c r="J47" s="34"/>
      <c r="K47" s="40" t="s">
        <v>33</v>
      </c>
      <c r="L47" s="40" t="s">
        <v>34</v>
      </c>
      <c r="M47" s="34"/>
      <c r="N47" s="41"/>
      <c r="O47" s="42"/>
    </row>
    <row r="48" spans="1:16" ht="48.75" customHeight="1" thickBot="1" x14ac:dyDescent="0.3">
      <c r="A48" s="43">
        <f>[1]ENERO!A48+[1]FEBRERO!A48+[1]MARZO!A51</f>
        <v>4</v>
      </c>
      <c r="B48" s="44" t="str">
        <f>[1]ENERO!B48</f>
        <v xml:space="preserve"> ElpidioAviles Quezada</v>
      </c>
      <c r="C48" s="44" t="s">
        <v>50</v>
      </c>
      <c r="D48" s="44" t="s">
        <v>51</v>
      </c>
      <c r="E48" s="70"/>
      <c r="F48" s="44" t="str">
        <f>[1]ENERO!F48</f>
        <v>Nisibon, Higuey</v>
      </c>
      <c r="G48" s="51">
        <f>[1]ENERO!G48+[1]FEBRERO!G48+[1]MARZO!G51</f>
        <v>24</v>
      </c>
      <c r="H48" s="51">
        <f>[1]ENERO!H48+[1]FEBRERO!H48+[1]MARZO!H51</f>
        <v>50</v>
      </c>
      <c r="I48" s="51">
        <f>[1]ENERO!I48+[1]FEBRERO!I48+[1]MARZO!I51</f>
        <v>10</v>
      </c>
      <c r="J48" s="71">
        <v>250000</v>
      </c>
      <c r="K48" s="49">
        <f>[1]ENERO!K48+[1]FEBRERO!K48+[1]MARZO!K51</f>
        <v>11000</v>
      </c>
      <c r="L48" s="49">
        <f>[1]ENERO!L48+[1]FEBRERO!L48+[1]MARZO!L51</f>
        <v>31250</v>
      </c>
      <c r="M48" s="49">
        <f>[1]ENERO!M48+[1]FEBRERO!M48+[1]MARZO!M51</f>
        <v>130000</v>
      </c>
      <c r="N48" s="49">
        <f>[1]ENERO!N48+[1]FEBRERO!N48+[1]MARZO!N51</f>
        <v>99600</v>
      </c>
      <c r="O48" s="71">
        <f>+M48+N48</f>
        <v>229600</v>
      </c>
      <c r="P48" s="50"/>
    </row>
    <row r="49" spans="1:18" ht="43.5" thickBot="1" x14ac:dyDescent="0.3">
      <c r="A49" s="43">
        <f>[1]ENERO!A49+[1]FEBRERO!A49+[1]MARZO!A52</f>
        <v>4</v>
      </c>
      <c r="B49" s="44" t="str">
        <f>[1]ENERO!B49</f>
        <v>Juan Valdez</v>
      </c>
      <c r="C49" s="44" t="s">
        <v>52</v>
      </c>
      <c r="D49" s="44" t="s">
        <v>51</v>
      </c>
      <c r="E49" s="70"/>
      <c r="F49" s="44" t="str">
        <f>[1]ENERO!F49</f>
        <v>Baigua, San Rafel del Yuma</v>
      </c>
      <c r="G49" s="46">
        <f>[1]ENERO!G49+[1]FEBRERO!G49+[1]MARZO!G52</f>
        <v>24</v>
      </c>
      <c r="H49" s="46">
        <f>[1]ENERO!H49+[1]FEBRERO!H49+[1]MARZO!H52</f>
        <v>50</v>
      </c>
      <c r="I49" s="46">
        <f>[1]ENERO!I49+[1]FEBRERO!I49+[1]MARZO!I52</f>
        <v>10</v>
      </c>
      <c r="J49" s="71">
        <v>300000</v>
      </c>
      <c r="K49" s="48">
        <f>[1]ENERO!K49+[1]FEBRERO!K49+[1]MARZO!K52</f>
        <v>11000</v>
      </c>
      <c r="L49" s="48">
        <f>[1]ENERO!L49+[1]FEBRERO!L49+[1]MARZO!L52</f>
        <v>31250</v>
      </c>
      <c r="M49" s="48">
        <f>[1]ENERO!M49+[1]FEBRERO!M49+[1]MARZO!M52</f>
        <v>160000</v>
      </c>
      <c r="N49" s="48">
        <f>[1]ENERO!N49+[1]FEBRERO!N49+[1]MARZO!N52</f>
        <v>102600</v>
      </c>
      <c r="O49" s="71">
        <f t="shared" ref="O49:O51" si="2">+M49+N49</f>
        <v>262600</v>
      </c>
      <c r="P49" s="50"/>
    </row>
    <row r="50" spans="1:18" ht="29.25" thickBot="1" x14ac:dyDescent="0.3">
      <c r="A50" s="43">
        <f>[1]ENERO!A50+[1]FEBRERO!A50+[1]MARZO!A53</f>
        <v>2</v>
      </c>
      <c r="B50" s="44" t="str">
        <f>[1]FEBRERO!B50</f>
        <v>Juan M Nuñez</v>
      </c>
      <c r="C50" s="44" t="s">
        <v>53</v>
      </c>
      <c r="D50" s="44" t="s">
        <v>51</v>
      </c>
      <c r="E50" s="70"/>
      <c r="F50" s="44" t="str">
        <f>[1]FEBRERO!F50</f>
        <v>Paraiso, Barhona</v>
      </c>
      <c r="G50" s="51">
        <f>[1]ENERO!G50+[1]FEBRERO!G50+[1]MARZO!G53</f>
        <v>16</v>
      </c>
      <c r="H50" s="51">
        <v>20</v>
      </c>
      <c r="I50" s="51">
        <v>5</v>
      </c>
      <c r="J50" s="71">
        <f>370000</f>
        <v>370000</v>
      </c>
      <c r="K50" s="49">
        <f>[1]ENERO!K50+[1]FEBRERO!K50+[1]MARZO!K53</f>
        <v>11000</v>
      </c>
      <c r="L50" s="49">
        <f>[1]ENERO!L50+[1]FEBRERO!L50+[1]MARZO!L53</f>
        <v>25000</v>
      </c>
      <c r="M50" s="49">
        <f>[1]ENERO!M50+[1]FEBRERO!M50+[1]MARZO!M53</f>
        <v>60000</v>
      </c>
      <c r="N50" s="49">
        <f>[1]ENERO!N50+[1]FEBRERO!N50+[1]MARZO!N53</f>
        <v>45600</v>
      </c>
      <c r="O50" s="71">
        <f t="shared" si="2"/>
        <v>105600</v>
      </c>
      <c r="P50" s="50"/>
    </row>
    <row r="51" spans="1:18" ht="72" thickBot="1" x14ac:dyDescent="0.3">
      <c r="A51" s="43">
        <f>[1]ENERO!A51+[1]FEBRERO!A51+[1]MARZO!A54</f>
        <v>1</v>
      </c>
      <c r="B51" s="44" t="str">
        <f>[1]FEBRERO!B51</f>
        <v>Joselin Cuevas, Victorino Victoriano, Ruben Ogando, Olga Peralta</v>
      </c>
      <c r="C51" s="44" t="s">
        <v>54</v>
      </c>
      <c r="D51" s="44" t="s">
        <v>51</v>
      </c>
      <c r="E51" s="70"/>
      <c r="F51" s="44" t="str">
        <f>[1]FEBRERO!F51</f>
        <v>Rancho Arriba, Ocoa</v>
      </c>
      <c r="G51" s="51">
        <f>[1]ENERO!G51+[1]FEBRERO!G51+[1]MARZO!G54</f>
        <v>8</v>
      </c>
      <c r="H51" s="51">
        <f>[1]ENERO!H51+[1]FEBRERO!H51+[1]MARZO!H54</f>
        <v>25</v>
      </c>
      <c r="I51" s="51">
        <f>[1]ENERO!I51+[1]FEBRERO!I51+[1]MARZO!I54</f>
        <v>5</v>
      </c>
      <c r="J51" s="71">
        <f>370000</f>
        <v>370000</v>
      </c>
      <c r="K51" s="72">
        <f>[1]ENERO!K51+[1]FEBRERO!K51+[1]MARZO!K54</f>
        <v>5500</v>
      </c>
      <c r="L51" s="72">
        <f>[1]ENERO!L51+[1]FEBRERO!L51+[1]MARZO!L54</f>
        <v>12500</v>
      </c>
      <c r="M51" s="72">
        <f>[1]ENERO!M51+[1]FEBRERO!M51+[1]MARZO!M54</f>
        <v>40000</v>
      </c>
      <c r="N51" s="72">
        <f>[1]ENERO!N51+[1]FEBRERO!N51+[1]MARZO!N54</f>
        <v>57000</v>
      </c>
      <c r="O51" s="71">
        <f t="shared" si="2"/>
        <v>97000</v>
      </c>
      <c r="P51" s="50"/>
    </row>
    <row r="52" spans="1:18" ht="15.75" thickBot="1" x14ac:dyDescent="0.3">
      <c r="A52" s="52">
        <f>SUM(A48:A51)</f>
        <v>11</v>
      </c>
      <c r="B52" s="73" t="s">
        <v>46</v>
      </c>
      <c r="C52" s="74"/>
      <c r="D52" s="74"/>
      <c r="E52" s="74"/>
      <c r="F52" s="75"/>
      <c r="G52" s="54">
        <f>SUM(G48:G51)</f>
        <v>72</v>
      </c>
      <c r="H52" s="54">
        <f t="shared" ref="H52:O52" si="3">SUM(H48:H51)</f>
        <v>145</v>
      </c>
      <c r="I52" s="54">
        <f t="shared" si="3"/>
        <v>30</v>
      </c>
      <c r="J52" s="54">
        <f t="shared" si="3"/>
        <v>1290000</v>
      </c>
      <c r="K52" s="54">
        <f t="shared" si="3"/>
        <v>38500</v>
      </c>
      <c r="L52" s="54">
        <f t="shared" si="3"/>
        <v>100000</v>
      </c>
      <c r="M52" s="54">
        <f t="shared" si="3"/>
        <v>390000</v>
      </c>
      <c r="N52" s="54">
        <f t="shared" si="3"/>
        <v>304800</v>
      </c>
      <c r="O52" s="55">
        <f t="shared" si="3"/>
        <v>694800</v>
      </c>
      <c r="P52" s="50"/>
    </row>
    <row r="53" spans="1:18" ht="15.75" thickBot="1" x14ac:dyDescent="0.3">
      <c r="A53" s="76" t="s">
        <v>47</v>
      </c>
      <c r="B53" s="77"/>
      <c r="C53" s="77"/>
      <c r="D53" s="77"/>
      <c r="E53" s="77"/>
      <c r="F53" s="77"/>
      <c r="G53" s="77"/>
      <c r="H53" s="78"/>
      <c r="I53" s="79"/>
      <c r="J53" s="80"/>
      <c r="K53" s="80"/>
      <c r="L53" s="80"/>
      <c r="M53" s="81">
        <v>0</v>
      </c>
      <c r="N53" s="81">
        <f>N52*-0.1</f>
        <v>-30480</v>
      </c>
      <c r="O53" s="81">
        <f>N53</f>
        <v>-30480</v>
      </c>
      <c r="P53" s="50"/>
    </row>
    <row r="54" spans="1:18" ht="19.5" customHeight="1" thickBot="1" x14ac:dyDescent="0.3">
      <c r="A54" s="73" t="s">
        <v>55</v>
      </c>
      <c r="B54" s="74"/>
      <c r="C54" s="74"/>
      <c r="D54" s="74"/>
      <c r="E54" s="74"/>
      <c r="F54" s="74"/>
      <c r="G54" s="74"/>
      <c r="H54" s="82"/>
      <c r="I54" s="82"/>
      <c r="J54" s="83"/>
      <c r="K54" s="83"/>
      <c r="L54" s="83"/>
      <c r="M54" s="81">
        <f>SUM(M52:M53)</f>
        <v>390000</v>
      </c>
      <c r="N54" s="81">
        <f>SUM(N52:N53)</f>
        <v>274320</v>
      </c>
      <c r="O54" s="81">
        <f>O53+O52</f>
        <v>664320</v>
      </c>
      <c r="P54" s="50"/>
    </row>
    <row r="55" spans="1:18" x14ac:dyDescent="0.25">
      <c r="A55" s="84"/>
      <c r="B55" s="84"/>
      <c r="C55" s="84"/>
      <c r="D55" s="84"/>
      <c r="E55" s="84"/>
      <c r="F55" s="84"/>
      <c r="G55" s="84"/>
      <c r="H55" s="85"/>
      <c r="I55" s="85"/>
      <c r="J55" s="86"/>
      <c r="K55" s="86"/>
      <c r="L55" s="86"/>
      <c r="M55" s="87"/>
      <c r="N55" s="88"/>
      <c r="O55" s="88"/>
    </row>
    <row r="56" spans="1:18" x14ac:dyDescent="0.25">
      <c r="A56" s="63"/>
      <c r="B56" s="63"/>
      <c r="C56" s="63"/>
      <c r="D56" s="63"/>
      <c r="E56" s="63"/>
      <c r="F56" s="63"/>
      <c r="G56" s="63"/>
      <c r="H56" s="64"/>
      <c r="I56" s="64"/>
      <c r="J56" s="89"/>
      <c r="K56" s="89"/>
      <c r="L56" s="89"/>
      <c r="M56" s="90"/>
      <c r="N56" s="66"/>
      <c r="O56" s="66"/>
    </row>
    <row r="57" spans="1:18" x14ac:dyDescent="0.25">
      <c r="A57" s="63"/>
      <c r="B57" s="63"/>
      <c r="C57" s="63"/>
      <c r="D57" s="63"/>
      <c r="E57" s="63"/>
      <c r="F57" s="63"/>
      <c r="G57" s="63"/>
      <c r="H57" s="64"/>
      <c r="I57" s="64"/>
      <c r="J57" s="89"/>
      <c r="K57" s="89"/>
      <c r="L57" s="89"/>
      <c r="M57" s="90"/>
      <c r="N57" s="66"/>
      <c r="O57" s="66"/>
    </row>
    <row r="58" spans="1:18" ht="16.5" customHeight="1" thickBot="1" x14ac:dyDescent="0.3">
      <c r="A58" s="67" t="s">
        <v>56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91"/>
      <c r="O58" s="91"/>
    </row>
    <row r="59" spans="1:18" ht="29.25" customHeight="1" thickBot="1" x14ac:dyDescent="0.3">
      <c r="A59" s="92" t="s">
        <v>17</v>
      </c>
      <c r="B59" s="93" t="s">
        <v>18</v>
      </c>
      <c r="C59" s="94"/>
      <c r="D59" s="92" t="s">
        <v>19</v>
      </c>
      <c r="E59" s="92" t="s">
        <v>20</v>
      </c>
      <c r="F59" s="92" t="s">
        <v>21</v>
      </c>
      <c r="G59" s="92" t="s">
        <v>57</v>
      </c>
      <c r="H59" s="95" t="s">
        <v>23</v>
      </c>
      <c r="I59" s="96"/>
      <c r="J59" s="24" t="s">
        <v>24</v>
      </c>
      <c r="K59" s="97"/>
      <c r="L59" s="97"/>
      <c r="M59" s="92" t="s">
        <v>25</v>
      </c>
      <c r="N59" s="92" t="s">
        <v>26</v>
      </c>
      <c r="O59" s="92" t="s">
        <v>58</v>
      </c>
    </row>
    <row r="60" spans="1:18" ht="13.5" customHeight="1" thickBot="1" x14ac:dyDescent="0.3">
      <c r="A60" s="98"/>
      <c r="B60" s="99"/>
      <c r="C60" s="100"/>
      <c r="D60" s="98"/>
      <c r="E60" s="98"/>
      <c r="F60" s="98"/>
      <c r="G60" s="98"/>
      <c r="H60" s="92" t="s">
        <v>31</v>
      </c>
      <c r="I60" s="92" t="s">
        <v>32</v>
      </c>
      <c r="J60" s="30"/>
      <c r="K60" s="101"/>
      <c r="L60" s="101"/>
      <c r="M60" s="98"/>
      <c r="N60" s="98"/>
      <c r="O60" s="98"/>
    </row>
    <row r="61" spans="1:18" ht="26.25" customHeight="1" thickBot="1" x14ac:dyDescent="0.3">
      <c r="A61" s="102"/>
      <c r="B61" s="97" t="s">
        <v>29</v>
      </c>
      <c r="C61" s="103" t="s">
        <v>30</v>
      </c>
      <c r="D61" s="102"/>
      <c r="E61" s="102"/>
      <c r="F61" s="102"/>
      <c r="G61" s="102"/>
      <c r="H61" s="102"/>
      <c r="I61" s="102"/>
      <c r="J61" s="41"/>
      <c r="K61" s="104" t="s">
        <v>33</v>
      </c>
      <c r="L61" s="104" t="s">
        <v>34</v>
      </c>
      <c r="M61" s="102"/>
      <c r="N61" s="102"/>
      <c r="O61" s="102"/>
    </row>
    <row r="62" spans="1:18" ht="54" customHeight="1" thickBot="1" x14ac:dyDescent="0.3">
      <c r="A62" s="46">
        <f>[1]ENERO!A61+[1]FEBRERO!A64+[1]MARZO!A64</f>
        <v>3</v>
      </c>
      <c r="B62" s="105" t="s">
        <v>59</v>
      </c>
      <c r="C62" s="105" t="s">
        <v>60</v>
      </c>
      <c r="D62" s="105" t="s">
        <v>61</v>
      </c>
      <c r="E62" s="105" t="s">
        <v>38</v>
      </c>
      <c r="F62" s="105" t="s">
        <v>62</v>
      </c>
      <c r="G62" s="46">
        <f>[1]ENERO!G61+[1]FEBRERO!G64+[1]MARZO!G64</f>
        <v>48</v>
      </c>
      <c r="H62" s="46">
        <f>[1]ENERO!H61+[1]FEBRERO!H61+[1]MARZO!H64</f>
        <v>25</v>
      </c>
      <c r="I62" s="46">
        <f>[1]ENERO!I61+[1]FEBRERO!I61+[1]MARZO!I64</f>
        <v>5</v>
      </c>
      <c r="J62" s="106">
        <v>650000</v>
      </c>
      <c r="K62" s="107">
        <f>[1]ENERO!K61+[1]FEBRERO!K64+[1]MARZO!K64</f>
        <v>11200</v>
      </c>
      <c r="L62" s="107">
        <f>[1]ENERO!L61+[1]FEBRERO!L64+[1]MARZO!L64</f>
        <v>46200</v>
      </c>
      <c r="M62" s="107">
        <f>[1]ENERO!M61+[1]FEBRERO!M64+[1]MARZO!M64</f>
        <v>30000</v>
      </c>
      <c r="N62" s="107">
        <f>[1]ENERO!N61+[1]FEBRERO!N64+[1]MARZO!N64</f>
        <v>22800</v>
      </c>
      <c r="O62" s="106">
        <f>SUM(M62:N62)</f>
        <v>52800</v>
      </c>
      <c r="P62" s="50"/>
    </row>
    <row r="63" spans="1:18" ht="60.75" customHeight="1" thickBot="1" x14ac:dyDescent="0.3">
      <c r="A63" s="46">
        <f>[1]ENERO!A62+[1]FEBRERO!A65</f>
        <v>2</v>
      </c>
      <c r="B63" s="105" t="s">
        <v>63</v>
      </c>
      <c r="C63" s="105" t="s">
        <v>64</v>
      </c>
      <c r="D63" s="105" t="s">
        <v>61</v>
      </c>
      <c r="E63" s="105" t="s">
        <v>38</v>
      </c>
      <c r="F63" s="105" t="s">
        <v>65</v>
      </c>
      <c r="G63" s="46">
        <f>[1]ENERO!G62+[1]FEBRERO!G65</f>
        <v>41</v>
      </c>
      <c r="H63" s="46">
        <f>[1]ENERO!H62+[1]FEBRERO!H65</f>
        <v>0</v>
      </c>
      <c r="I63" s="46">
        <f>[1]ENERO!I62+[1]FEBRERO!I65</f>
        <v>0</v>
      </c>
      <c r="J63" s="106">
        <v>600000</v>
      </c>
      <c r="K63" s="48">
        <f>[1]ENERO!K62+[1]FEBRERO!K65</f>
        <v>5200</v>
      </c>
      <c r="L63" s="48">
        <f>[1]ENERO!L62+[1]FEBRERO!L65</f>
        <v>23100</v>
      </c>
      <c r="M63" s="48">
        <f>[1]ENERO!M62+[1]FEBRERO!M65</f>
        <v>0</v>
      </c>
      <c r="N63" s="48">
        <f>[1]ENERO!N62+[1]FEBRERO!N65</f>
        <v>11400</v>
      </c>
      <c r="O63" s="106">
        <f t="shared" ref="O63:O67" si="4">SUM(M63:N63)</f>
        <v>11400</v>
      </c>
      <c r="P63" s="50"/>
      <c r="R63" s="108"/>
    </row>
    <row r="64" spans="1:18" ht="53.25" customHeight="1" thickBot="1" x14ac:dyDescent="0.3">
      <c r="A64" s="46">
        <f>[1]ENERO!A63+[1]MARZO!A67</f>
        <v>2</v>
      </c>
      <c r="B64" s="105" t="s">
        <v>63</v>
      </c>
      <c r="C64" s="105" t="s">
        <v>66</v>
      </c>
      <c r="D64" s="105" t="s">
        <v>61</v>
      </c>
      <c r="E64" s="105" t="s">
        <v>38</v>
      </c>
      <c r="F64" s="105" t="s">
        <v>67</v>
      </c>
      <c r="G64" s="46">
        <f>[1]ENERO!G63+[1]MARZO!G67</f>
        <v>32</v>
      </c>
      <c r="H64" s="46">
        <f>[1]ENERO!H63+[1]MARZO!H67</f>
        <v>0</v>
      </c>
      <c r="I64" s="46">
        <f>[1]ENERO!I63+[1]MARZO!I67</f>
        <v>0</v>
      </c>
      <c r="J64" s="106">
        <v>600000</v>
      </c>
      <c r="K64" s="48">
        <f>[1]ENERO!K63+[1]MARZO!K67</f>
        <v>5200</v>
      </c>
      <c r="L64" s="48">
        <f>[1]ENERO!L63+[1]MARZO!L67</f>
        <v>15400</v>
      </c>
      <c r="M64" s="48">
        <f>[1]ENERO!M63+[1]MARZO!M67</f>
        <v>0</v>
      </c>
      <c r="N64" s="48">
        <f>[1]ENERO!N63+[1]MARZO!N67</f>
        <v>22800</v>
      </c>
      <c r="O64" s="106">
        <f t="shared" si="4"/>
        <v>22800</v>
      </c>
      <c r="P64" s="50"/>
    </row>
    <row r="65" spans="1:17" ht="53.25" customHeight="1" thickBot="1" x14ac:dyDescent="0.3">
      <c r="A65" s="46">
        <f>[1]FEBRERO!A61</f>
        <v>1</v>
      </c>
      <c r="B65" s="105" t="s">
        <v>63</v>
      </c>
      <c r="C65" s="105" t="s">
        <v>66</v>
      </c>
      <c r="D65" s="105" t="s">
        <v>61</v>
      </c>
      <c r="E65" s="105" t="s">
        <v>38</v>
      </c>
      <c r="F65" s="105" t="s">
        <v>68</v>
      </c>
      <c r="G65" s="46">
        <f>[1]FEBRERO!G61</f>
        <v>16</v>
      </c>
      <c r="H65" s="46">
        <f>[1]FEBRERO!H61</f>
        <v>0</v>
      </c>
      <c r="I65" s="46">
        <f>[1]FEBRERO!I61</f>
        <v>0</v>
      </c>
      <c r="J65" s="106"/>
      <c r="K65" s="48">
        <f>[1]FEBRERO!K61</f>
        <v>5600</v>
      </c>
      <c r="L65" s="48">
        <f>[1]FEBRERO!L61</f>
        <v>15400</v>
      </c>
      <c r="M65" s="48">
        <f>[1]FEBRERO!M61</f>
        <v>0</v>
      </c>
      <c r="N65" s="48">
        <f>[1]FEBRERO!N61</f>
        <v>11400</v>
      </c>
      <c r="O65" s="106">
        <f t="shared" si="4"/>
        <v>11400</v>
      </c>
      <c r="P65" s="50"/>
    </row>
    <row r="66" spans="1:17" ht="43.5" thickBot="1" x14ac:dyDescent="0.3">
      <c r="A66" s="46">
        <f>[1]ENERO!A64+[1]FEBRERO!A62+[1]FEBRERO!A66+[1]MARZO!A65+[1]MARZO!A68</f>
        <v>5</v>
      </c>
      <c r="B66" s="105" t="s">
        <v>69</v>
      </c>
      <c r="C66" s="105" t="s">
        <v>70</v>
      </c>
      <c r="D66" s="105" t="s">
        <v>61</v>
      </c>
      <c r="E66" s="105" t="s">
        <v>38</v>
      </c>
      <c r="F66" s="105" t="s">
        <v>67</v>
      </c>
      <c r="G66" s="46">
        <f>[1]ENERO!G64+[1]FEBRERO!G62+[1]FEBRERO!G66+[1]MARZO!G65+[1]MARZO!G68</f>
        <v>80</v>
      </c>
      <c r="H66" s="46">
        <f>[1]ENERO!H64+[1]FEBRERO!H62+[1]FEBRERO!H66+[1]MARZO!H65+[1]MARZO!H68</f>
        <v>0</v>
      </c>
      <c r="I66" s="46">
        <f>[1]ENERO!I64+[1]FEBRERO!I62+[1]FEBRERO!I66+[1]MARZO!I65+[1]MARZO!I68</f>
        <v>0</v>
      </c>
      <c r="J66" s="106">
        <v>1070000</v>
      </c>
      <c r="K66" s="48">
        <f>[1]ENERO!K64+[1]FEBRERO!K62+[1]FEBRERO!K66+[1]MARZO!K65+[1]MARZO!K68</f>
        <v>19000</v>
      </c>
      <c r="L66" s="48">
        <f>[1]ENERO!L64+[1]FEBRERO!L62+[1]FEBRERO!L66+[1]MARZO!L65+[1]MARZO!L68</f>
        <v>77000</v>
      </c>
      <c r="M66" s="48">
        <f>[1]ENERO!M64+[1]FEBRERO!M62+[1]FEBRERO!M66+[1]MARZO!M65+[1]MARZO!M68</f>
        <v>0</v>
      </c>
      <c r="N66" s="48">
        <f>[1]ENERO!N64+[1]FEBRERO!N62+[1]FEBRERO!N66+[1]MARZO!N65+[1]MARZO!N68</f>
        <v>57000</v>
      </c>
      <c r="O66" s="106">
        <f t="shared" si="4"/>
        <v>57000</v>
      </c>
      <c r="P66" s="50"/>
      <c r="Q66" s="108"/>
    </row>
    <row r="67" spans="1:17" ht="43.5" thickBot="1" x14ac:dyDescent="0.3">
      <c r="A67" s="46">
        <f>[1]FEBRERO!A63+[1]MARZO!A66</f>
        <v>2</v>
      </c>
      <c r="B67" s="105" t="s">
        <v>71</v>
      </c>
      <c r="C67" s="105" t="s">
        <v>72</v>
      </c>
      <c r="D67" s="105" t="s">
        <v>61</v>
      </c>
      <c r="E67" s="105" t="s">
        <v>38</v>
      </c>
      <c r="F67" s="105" t="s">
        <v>73</v>
      </c>
      <c r="G67" s="46">
        <f>[1]FEBRERO!G63+[1]MARZO!G66</f>
        <v>32</v>
      </c>
      <c r="H67" s="46">
        <f>[1]FEBRERO!H63+[1]MARZO!H66</f>
        <v>0</v>
      </c>
      <c r="I67" s="46">
        <f>[1]FEBRERO!I63+[1]MARZO!I66</f>
        <v>0</v>
      </c>
      <c r="J67" s="106">
        <v>535000</v>
      </c>
      <c r="K67" s="48">
        <f>[1]FEBRERO!K63+[1]MARZO!K66</f>
        <v>5600</v>
      </c>
      <c r="L67" s="48">
        <f>[1]FEBRERO!L63+[1]MARZO!L66</f>
        <v>23100</v>
      </c>
      <c r="M67" s="48">
        <f>[1]FEBRERO!M63+[1]MARZO!M66</f>
        <v>0</v>
      </c>
      <c r="N67" s="48">
        <f>[1]FEBRERO!N63+[1]MARZO!N66</f>
        <v>11399</v>
      </c>
      <c r="O67" s="106">
        <f t="shared" si="4"/>
        <v>11399</v>
      </c>
      <c r="P67" s="50"/>
    </row>
    <row r="68" spans="1:17" ht="15.75" customHeight="1" thickBot="1" x14ac:dyDescent="0.3">
      <c r="A68" s="109">
        <f>SUM(A62:A67)</f>
        <v>15</v>
      </c>
      <c r="B68" s="73" t="s">
        <v>46</v>
      </c>
      <c r="C68" s="74"/>
      <c r="D68" s="74"/>
      <c r="E68" s="74"/>
      <c r="F68" s="75"/>
      <c r="G68" s="110">
        <f>SUM(G62:G67)</f>
        <v>249</v>
      </c>
      <c r="H68" s="110">
        <f t="shared" ref="H68:O68" si="5">SUM(H62:H67)</f>
        <v>25</v>
      </c>
      <c r="I68" s="110">
        <f t="shared" si="5"/>
        <v>5</v>
      </c>
      <c r="J68" s="110">
        <f t="shared" si="5"/>
        <v>3455000</v>
      </c>
      <c r="K68" s="110">
        <f t="shared" si="5"/>
        <v>51800</v>
      </c>
      <c r="L68" s="110">
        <f t="shared" si="5"/>
        <v>200200</v>
      </c>
      <c r="M68" s="110">
        <f t="shared" si="5"/>
        <v>30000</v>
      </c>
      <c r="N68" s="110">
        <f t="shared" si="5"/>
        <v>136799</v>
      </c>
      <c r="O68" s="111">
        <f t="shared" si="5"/>
        <v>166799</v>
      </c>
      <c r="P68" s="50"/>
    </row>
    <row r="69" spans="1:17" ht="15.75" customHeight="1" thickBot="1" x14ac:dyDescent="0.3">
      <c r="A69" s="76" t="s">
        <v>47</v>
      </c>
      <c r="B69" s="77"/>
      <c r="C69" s="77"/>
      <c r="D69" s="77"/>
      <c r="E69" s="77"/>
      <c r="F69" s="77"/>
      <c r="G69" s="112"/>
      <c r="H69" s="113"/>
      <c r="I69" s="113"/>
      <c r="J69" s="114"/>
      <c r="K69" s="114"/>
      <c r="L69" s="114"/>
      <c r="M69" s="115">
        <v>0</v>
      </c>
      <c r="N69" s="115">
        <f>-0.1*N68</f>
        <v>-13679.900000000001</v>
      </c>
      <c r="O69" s="116">
        <f>SUM(N69:N69)</f>
        <v>-13679.900000000001</v>
      </c>
    </row>
    <row r="70" spans="1:17" ht="15.75" customHeight="1" thickBot="1" x14ac:dyDescent="0.3">
      <c r="A70" s="73" t="s">
        <v>55</v>
      </c>
      <c r="B70" s="74"/>
      <c r="C70" s="74"/>
      <c r="D70" s="74"/>
      <c r="E70" s="74"/>
      <c r="F70" s="74"/>
      <c r="G70" s="75"/>
      <c r="H70" s="117"/>
      <c r="I70" s="117"/>
      <c r="J70" s="115">
        <f>J68*0.75</f>
        <v>2591250</v>
      </c>
      <c r="K70" s="114"/>
      <c r="L70" s="114"/>
      <c r="M70" s="115"/>
      <c r="N70" s="115">
        <f>SUM(N68:N69)</f>
        <v>123119.1</v>
      </c>
      <c r="O70" s="115">
        <f>SUM(O68:O69)</f>
        <v>153119.1</v>
      </c>
    </row>
    <row r="71" spans="1:17" x14ac:dyDescent="0.25">
      <c r="A71" s="118"/>
      <c r="B71" s="118"/>
      <c r="C71" s="118"/>
      <c r="D71" s="118"/>
      <c r="E71" s="118"/>
      <c r="F71" s="118"/>
      <c r="G71" s="118"/>
      <c r="H71" s="119"/>
      <c r="I71" s="119"/>
      <c r="J71" s="120"/>
      <c r="K71" s="120"/>
      <c r="L71" s="120"/>
      <c r="M71" s="120"/>
      <c r="N71" s="120"/>
      <c r="O71" s="121"/>
    </row>
    <row r="72" spans="1:17" ht="15.75" customHeight="1" thickBot="1" x14ac:dyDescent="0.3">
      <c r="A72" s="67" t="s">
        <v>74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122"/>
      <c r="O72" s="122"/>
    </row>
    <row r="73" spans="1:17" ht="26.25" customHeight="1" thickBot="1" x14ac:dyDescent="0.3">
      <c r="A73" s="123" t="s">
        <v>17</v>
      </c>
      <c r="B73" s="93" t="s">
        <v>18</v>
      </c>
      <c r="C73" s="94"/>
      <c r="D73" s="92" t="s">
        <v>19</v>
      </c>
      <c r="E73" s="92" t="s">
        <v>20</v>
      </c>
      <c r="F73" s="92" t="s">
        <v>21</v>
      </c>
      <c r="G73" s="92" t="s">
        <v>57</v>
      </c>
      <c r="H73" s="93" t="s">
        <v>23</v>
      </c>
      <c r="I73" s="94"/>
      <c r="J73" s="24" t="s">
        <v>24</v>
      </c>
      <c r="K73" s="97"/>
      <c r="L73" s="97"/>
      <c r="M73" s="92" t="s">
        <v>25</v>
      </c>
      <c r="N73" s="92" t="s">
        <v>26</v>
      </c>
      <c r="O73" s="124" t="s">
        <v>58</v>
      </c>
    </row>
    <row r="74" spans="1:17" ht="6" customHeight="1" thickBot="1" x14ac:dyDescent="0.3">
      <c r="A74" s="125"/>
      <c r="B74" s="99"/>
      <c r="C74" s="100"/>
      <c r="D74" s="98"/>
      <c r="E74" s="98"/>
      <c r="F74" s="98"/>
      <c r="G74" s="126"/>
      <c r="H74" s="92" t="s">
        <v>31</v>
      </c>
      <c r="I74" s="92" t="s">
        <v>32</v>
      </c>
      <c r="J74" s="34"/>
      <c r="K74" s="101"/>
      <c r="L74" s="101"/>
      <c r="M74" s="127"/>
      <c r="N74" s="98"/>
      <c r="O74" s="128"/>
    </row>
    <row r="75" spans="1:17" ht="43.5" thickBot="1" x14ac:dyDescent="0.3">
      <c r="A75" s="125"/>
      <c r="B75" s="97" t="s">
        <v>29</v>
      </c>
      <c r="C75" s="103" t="s">
        <v>30</v>
      </c>
      <c r="D75" s="98"/>
      <c r="E75" s="98"/>
      <c r="F75" s="98"/>
      <c r="G75" s="129"/>
      <c r="H75" s="102"/>
      <c r="I75" s="102"/>
      <c r="J75" s="34"/>
      <c r="K75" s="104" t="s">
        <v>33</v>
      </c>
      <c r="L75" s="104" t="s">
        <v>75</v>
      </c>
      <c r="M75" s="127"/>
      <c r="N75" s="102"/>
      <c r="O75" s="130"/>
    </row>
    <row r="76" spans="1:17" ht="43.5" customHeight="1" thickBot="1" x14ac:dyDescent="0.3">
      <c r="A76" s="43">
        <f>[1]ENERO!A73+[1]FEBRERO!A77+[1]MARZO!A79</f>
        <v>6</v>
      </c>
      <c r="B76" s="44" t="s">
        <v>76</v>
      </c>
      <c r="C76" s="131" t="s">
        <v>77</v>
      </c>
      <c r="D76" s="44" t="s">
        <v>78</v>
      </c>
      <c r="E76" s="44" t="s">
        <v>79</v>
      </c>
      <c r="F76" s="44" t="s">
        <v>80</v>
      </c>
      <c r="G76" s="46">
        <f>[1]ENERO!G73+[1]FEBRERO!G77+[1]MARZO!G79</f>
        <v>32</v>
      </c>
      <c r="H76" s="46">
        <f>[1]ENERO!H73+[1]FEBRERO!H77+[1]MARZO!H79</f>
        <v>0</v>
      </c>
      <c r="I76" s="46">
        <f>[1]ENERO!I73+[1]FEBRERO!I77+[1]MARZO!I79</f>
        <v>0</v>
      </c>
      <c r="J76" s="106">
        <v>370000</v>
      </c>
      <c r="K76" s="48">
        <f>[1]ENERO!K73+[1]FEBRERO!K77+[1]MARZO!K79</f>
        <v>18000</v>
      </c>
      <c r="L76" s="48">
        <f>[1]ENERO!L73+[1]FEBRERO!L77+[1]MARZO!L79</f>
        <v>18000</v>
      </c>
      <c r="M76" s="48">
        <f>[1]ENERO!M73+[1]FEBRERO!M77+[1]MARZO!M79</f>
        <v>0</v>
      </c>
      <c r="N76" s="48">
        <f>[1]ENERO!N73+[1]FEBRERO!N77+[1]MARZO!N79</f>
        <v>126000</v>
      </c>
      <c r="O76" s="106">
        <f t="shared" ref="O76:O77" si="6">SUM(M76:N76)</f>
        <v>126000</v>
      </c>
      <c r="P76" s="50"/>
    </row>
    <row r="77" spans="1:17" ht="43.5" customHeight="1" thickBot="1" x14ac:dyDescent="0.3">
      <c r="A77" s="43">
        <f>[1]ENERO!A74+[1]FEBRERO!A78+[1]MARZO!A80</f>
        <v>1</v>
      </c>
      <c r="B77" s="44" t="s">
        <v>76</v>
      </c>
      <c r="C77" s="131" t="s">
        <v>81</v>
      </c>
      <c r="D77" s="44" t="s">
        <v>78</v>
      </c>
      <c r="E77" s="44" t="s">
        <v>79</v>
      </c>
      <c r="F77" s="44" t="s">
        <v>80</v>
      </c>
      <c r="G77" s="46">
        <f>[1]ENERO!G74+[1]FEBRERO!G78+[1]MARZO!G80</f>
        <v>8</v>
      </c>
      <c r="H77" s="46">
        <f>[1]ENERO!H74+[1]FEBRERO!H78+[1]MARZO!H80</f>
        <v>26</v>
      </c>
      <c r="I77" s="46">
        <f>[1]ENERO!I74+[1]FEBRERO!I78+[1]MARZO!I80</f>
        <v>4</v>
      </c>
      <c r="J77" s="106"/>
      <c r="K77" s="48">
        <f>[1]ENERO!K74+[1]FEBRERO!K78+[1]MARZO!K80</f>
        <v>6000</v>
      </c>
      <c r="L77" s="48">
        <f>[1]ENERO!L74+[1]FEBRERO!L78+[1]MARZO!L80</f>
        <v>8500</v>
      </c>
      <c r="M77" s="48">
        <f>[1]ENERO!M74+[1]FEBRERO!M78+[1]MARZO!M80</f>
        <v>25000</v>
      </c>
      <c r="N77" s="48">
        <f>[1]ENERO!N74+[1]FEBRERO!N78+[1]MARZO!N80</f>
        <v>21000</v>
      </c>
      <c r="O77" s="106">
        <f t="shared" si="6"/>
        <v>46000</v>
      </c>
      <c r="P77" s="50"/>
    </row>
    <row r="78" spans="1:17" ht="15.75" thickBot="1" x14ac:dyDescent="0.3">
      <c r="A78" s="43">
        <v>0</v>
      </c>
      <c r="B78" s="105"/>
      <c r="C78" s="105"/>
      <c r="D78" s="105"/>
      <c r="E78" s="132"/>
      <c r="F78" s="105"/>
      <c r="G78" s="46"/>
      <c r="H78" s="46"/>
      <c r="I78" s="46"/>
      <c r="J78" s="106"/>
      <c r="K78" s="107"/>
      <c r="L78" s="107"/>
      <c r="M78" s="107"/>
      <c r="N78" s="106"/>
      <c r="O78" s="106"/>
      <c r="P78" s="50"/>
    </row>
    <row r="79" spans="1:17" ht="15.75" thickBot="1" x14ac:dyDescent="0.3">
      <c r="A79" s="109">
        <f>SUM(A76:A78)</f>
        <v>7</v>
      </c>
      <c r="B79" s="73" t="s">
        <v>46</v>
      </c>
      <c r="C79" s="74"/>
      <c r="D79" s="74"/>
      <c r="E79" s="74"/>
      <c r="F79" s="75"/>
      <c r="G79" s="109">
        <f>SUM(G76:G78)</f>
        <v>40</v>
      </c>
      <c r="H79" s="109">
        <f t="shared" ref="H79:O79" si="7">SUM(H76:H78)</f>
        <v>26</v>
      </c>
      <c r="I79" s="109">
        <f t="shared" si="7"/>
        <v>4</v>
      </c>
      <c r="J79" s="110">
        <f t="shared" si="7"/>
        <v>370000</v>
      </c>
      <c r="K79" s="110">
        <f t="shared" si="7"/>
        <v>24000</v>
      </c>
      <c r="L79" s="110">
        <f t="shared" si="7"/>
        <v>26500</v>
      </c>
      <c r="M79" s="110">
        <f t="shared" si="7"/>
        <v>25000</v>
      </c>
      <c r="N79" s="110">
        <f t="shared" si="7"/>
        <v>147000</v>
      </c>
      <c r="O79" s="111">
        <f t="shared" si="7"/>
        <v>172000</v>
      </c>
      <c r="P79" s="50"/>
    </row>
    <row r="80" spans="1:17" ht="22.5" customHeight="1" thickBot="1" x14ac:dyDescent="0.3">
      <c r="A80" s="76" t="s">
        <v>47</v>
      </c>
      <c r="B80" s="77"/>
      <c r="C80" s="77"/>
      <c r="D80" s="77"/>
      <c r="E80" s="77"/>
      <c r="F80" s="77"/>
      <c r="G80" s="112"/>
      <c r="H80" s="133"/>
      <c r="I80" s="133"/>
      <c r="J80" s="115"/>
      <c r="K80" s="115"/>
      <c r="L80" s="115"/>
      <c r="M80" s="115">
        <v>0</v>
      </c>
      <c r="N80" s="115">
        <f>-0.1*N79</f>
        <v>-14700</v>
      </c>
      <c r="O80" s="116">
        <f>SUM(N80:N80)</f>
        <v>-14700</v>
      </c>
    </row>
    <row r="81" spans="1:16" ht="20.25" customHeight="1" thickBot="1" x14ac:dyDescent="0.3">
      <c r="A81" s="73" t="s">
        <v>55</v>
      </c>
      <c r="B81" s="74"/>
      <c r="C81" s="74"/>
      <c r="D81" s="74"/>
      <c r="E81" s="74"/>
      <c r="F81" s="74"/>
      <c r="G81" s="75"/>
      <c r="H81" s="134"/>
      <c r="I81" s="134"/>
      <c r="J81" s="115"/>
      <c r="K81" s="115"/>
      <c r="L81" s="115"/>
      <c r="M81" s="115">
        <f>SUM(M79:M80)</f>
        <v>25000</v>
      </c>
      <c r="N81" s="115">
        <f>SUM(N79:N80)</f>
        <v>132300</v>
      </c>
      <c r="O81" s="115">
        <f>SUM(O79:O80)</f>
        <v>157300</v>
      </c>
    </row>
    <row r="82" spans="1:16" x14ac:dyDescent="0.25">
      <c r="A82" s="118"/>
      <c r="B82" s="118"/>
      <c r="C82" s="118"/>
      <c r="D82" s="118"/>
      <c r="E82" s="118"/>
      <c r="F82" s="118"/>
      <c r="G82" s="118"/>
      <c r="H82" s="119"/>
      <c r="I82" s="119"/>
      <c r="J82" s="120"/>
      <c r="K82" s="120"/>
      <c r="L82" s="120"/>
      <c r="M82" s="120"/>
      <c r="N82" s="120"/>
      <c r="O82" s="121"/>
    </row>
    <row r="83" spans="1:16" x14ac:dyDescent="0.25">
      <c r="A83" s="118"/>
      <c r="B83" s="118"/>
      <c r="C83" s="118"/>
      <c r="D83" s="118"/>
      <c r="E83" s="118"/>
      <c r="F83" s="118"/>
      <c r="G83" s="118"/>
      <c r="H83" s="119"/>
      <c r="I83" s="119"/>
      <c r="J83" s="120"/>
      <c r="K83" s="120"/>
      <c r="L83" s="120"/>
      <c r="M83" s="120"/>
      <c r="N83" s="120" t="s">
        <v>82</v>
      </c>
      <c r="O83" s="121"/>
    </row>
    <row r="84" spans="1:16" ht="15.75" thickBot="1" x14ac:dyDescent="0.3">
      <c r="A84" s="118"/>
      <c r="B84" s="118"/>
      <c r="C84" s="118"/>
      <c r="D84" s="118"/>
      <c r="E84" s="118"/>
      <c r="F84" s="118"/>
      <c r="G84" s="118"/>
      <c r="H84" s="119"/>
      <c r="I84" s="119"/>
      <c r="J84" s="120"/>
      <c r="K84" s="120"/>
      <c r="L84" s="120"/>
      <c r="M84" s="120"/>
      <c r="N84" s="120"/>
      <c r="O84" s="121"/>
    </row>
    <row r="85" spans="1:16" ht="30.75" customHeight="1" thickBot="1" x14ac:dyDescent="0.3">
      <c r="A85" s="123" t="s">
        <v>83</v>
      </c>
      <c r="B85" s="123"/>
      <c r="C85" s="123"/>
      <c r="D85" s="123" t="s">
        <v>84</v>
      </c>
      <c r="E85" s="123"/>
      <c r="F85" s="123" t="s">
        <v>85</v>
      </c>
      <c r="G85" s="123"/>
      <c r="H85" s="119"/>
      <c r="I85" s="119"/>
      <c r="J85" s="120"/>
      <c r="K85" s="120"/>
      <c r="L85" s="120"/>
      <c r="M85" s="120"/>
      <c r="N85" s="120"/>
      <c r="O85" s="121"/>
    </row>
    <row r="86" spans="1:16" ht="24.75" customHeight="1" thickBot="1" x14ac:dyDescent="0.3">
      <c r="A86" s="135" t="s">
        <v>86</v>
      </c>
      <c r="B86" s="135"/>
      <c r="C86" s="135"/>
      <c r="D86" s="136">
        <v>8000000</v>
      </c>
      <c r="E86" s="137"/>
      <c r="F86" s="138">
        <f>O91</f>
        <v>1346109.1</v>
      </c>
      <c r="G86" s="138"/>
      <c r="H86" s="139"/>
      <c r="I86" s="140"/>
      <c r="J86" s="120"/>
      <c r="K86" s="120"/>
      <c r="L86" s="120"/>
      <c r="M86" s="120"/>
      <c r="N86" s="120"/>
      <c r="O86" s="121"/>
    </row>
    <row r="87" spans="1:16" ht="20.100000000000001" customHeight="1" thickBot="1" x14ac:dyDescent="0.3">
      <c r="A87" s="135" t="s">
        <v>87</v>
      </c>
      <c r="B87" s="135"/>
      <c r="C87" s="135"/>
      <c r="D87" s="141"/>
      <c r="E87" s="141"/>
      <c r="F87" s="142">
        <v>8</v>
      </c>
      <c r="G87" s="142"/>
      <c r="H87" s="119"/>
      <c r="I87" s="119"/>
      <c r="J87" s="120"/>
      <c r="K87" s="120"/>
      <c r="L87" s="120"/>
      <c r="M87" s="120"/>
      <c r="N87" s="120"/>
      <c r="O87" s="121"/>
    </row>
    <row r="88" spans="1:16" ht="33.75" customHeight="1" thickBot="1" x14ac:dyDescent="0.3">
      <c r="A88" s="143" t="s">
        <v>88</v>
      </c>
      <c r="B88" s="144"/>
      <c r="C88" s="145"/>
      <c r="D88" s="146"/>
      <c r="E88" s="147"/>
      <c r="F88" s="142">
        <v>31</v>
      </c>
      <c r="G88" s="142"/>
      <c r="H88" s="119"/>
      <c r="I88" s="119"/>
      <c r="J88" s="148" t="s">
        <v>89</v>
      </c>
      <c r="K88" s="149" t="s">
        <v>90</v>
      </c>
      <c r="L88" s="150" t="s">
        <v>91</v>
      </c>
      <c r="M88" s="150" t="s">
        <v>92</v>
      </c>
      <c r="N88" s="151" t="s">
        <v>93</v>
      </c>
      <c r="O88" s="152" t="s">
        <v>55</v>
      </c>
    </row>
    <row r="89" spans="1:16" ht="20.100000000000001" customHeight="1" thickBot="1" x14ac:dyDescent="0.3">
      <c r="A89" s="135" t="s">
        <v>94</v>
      </c>
      <c r="B89" s="135"/>
      <c r="C89" s="135"/>
      <c r="D89" s="153"/>
      <c r="E89" s="153"/>
      <c r="F89" s="142">
        <f>H79+I79+H68+I68+H52+I52+H39+I39</f>
        <v>275</v>
      </c>
      <c r="G89" s="142"/>
      <c r="H89" s="119"/>
      <c r="I89" s="119"/>
      <c r="J89" s="154" t="s">
        <v>34</v>
      </c>
      <c r="K89" s="155">
        <f>[1]ENERO!L39+[1]FEBRERO!L39+[1]MARZO!L42</f>
        <v>75000</v>
      </c>
      <c r="L89" s="155">
        <f>[1]ENERO!L75+[1]FEBRERO!L79+[1]MARZO!L81</f>
        <v>26500</v>
      </c>
      <c r="M89" s="155">
        <f>[1]ENERO!L65+[1]FEBRERO!L67+[1]MARZO!L69</f>
        <v>200200</v>
      </c>
      <c r="N89" s="155">
        <f>[1]ENERO!L52+[1]FEBRERO!L52+[1]MARZO!L55</f>
        <v>100000</v>
      </c>
      <c r="O89" s="156">
        <f>SUM(K89:N89)</f>
        <v>401700</v>
      </c>
      <c r="P89" s="157"/>
    </row>
    <row r="90" spans="1:16" ht="20.100000000000001" customHeight="1" thickBot="1" x14ac:dyDescent="0.3">
      <c r="A90" s="135" t="s">
        <v>95</v>
      </c>
      <c r="B90" s="135"/>
      <c r="C90" s="135"/>
      <c r="D90" s="153"/>
      <c r="E90" s="153"/>
      <c r="F90" s="142">
        <f>[1]ENERO!F86+[1]FEBRERO!F90+[1]MARZO!F92</f>
        <v>393</v>
      </c>
      <c r="G90" s="142"/>
      <c r="H90" s="119"/>
      <c r="I90" s="119"/>
      <c r="J90" s="158" t="s">
        <v>96</v>
      </c>
      <c r="K90" s="159">
        <f>[1]ENERO!K39+[1]FEBRERO!K39+[1]MARZO!K42</f>
        <v>33000</v>
      </c>
      <c r="L90" s="159">
        <f>[1]ENERO!K75+[1]FEBRERO!K79+[1]MARZO!K81</f>
        <v>24000</v>
      </c>
      <c r="M90" s="159">
        <f>[1]ENERO!K65+[1]FEBRERO!K67+[1]MARZO!K69</f>
        <v>51800</v>
      </c>
      <c r="N90" s="159">
        <f>[1]ENERO!K52+[1]FEBRERO!K52+[1]MARZO!K55</f>
        <v>38500</v>
      </c>
      <c r="O90" s="160">
        <f t="shared" ref="O90:O92" si="8">SUM(K90:N90)</f>
        <v>147300</v>
      </c>
      <c r="P90" s="157"/>
    </row>
    <row r="91" spans="1:16" ht="20.100000000000001" customHeight="1" thickBot="1" x14ac:dyDescent="0.3">
      <c r="A91" s="161" t="s">
        <v>97</v>
      </c>
      <c r="B91" s="161"/>
      <c r="C91" s="161"/>
      <c r="D91" s="162"/>
      <c r="E91" s="162"/>
      <c r="F91" s="142">
        <f>M79+M68+M52+M39</f>
        <v>738610</v>
      </c>
      <c r="G91" s="142"/>
      <c r="H91" s="163"/>
      <c r="I91" s="119"/>
      <c r="J91" s="164" t="s">
        <v>98</v>
      </c>
      <c r="K91" s="165">
        <f>O41</f>
        <v>371370</v>
      </c>
      <c r="L91" s="165">
        <f>O81</f>
        <v>157300</v>
      </c>
      <c r="M91" s="165">
        <f>O70</f>
        <v>153119.1</v>
      </c>
      <c r="N91" s="166">
        <f>O54</f>
        <v>664320</v>
      </c>
      <c r="O91" s="167">
        <f>SUM(K91:N91)</f>
        <v>1346109.1</v>
      </c>
      <c r="P91" s="157"/>
    </row>
    <row r="92" spans="1:16" ht="20.100000000000001" customHeight="1" thickBot="1" x14ac:dyDescent="0.3">
      <c r="A92" s="161" t="s">
        <v>99</v>
      </c>
      <c r="B92" s="161"/>
      <c r="C92" s="161"/>
      <c r="D92" s="162"/>
      <c r="E92" s="162"/>
      <c r="F92" s="142">
        <f>N79+N68+N52+N39</f>
        <v>674999</v>
      </c>
      <c r="G92" s="142"/>
      <c r="H92" s="163"/>
      <c r="I92" s="119"/>
      <c r="J92" s="168" t="s">
        <v>55</v>
      </c>
      <c r="K92" s="169">
        <f>SUM(K89:K91)</f>
        <v>479370</v>
      </c>
      <c r="L92" s="169">
        <f t="shared" ref="L92:N92" si="9">SUM(L89:L91)</f>
        <v>207800</v>
      </c>
      <c r="M92" s="169">
        <f t="shared" si="9"/>
        <v>405119.1</v>
      </c>
      <c r="N92" s="170">
        <f t="shared" si="9"/>
        <v>802820</v>
      </c>
      <c r="O92" s="171">
        <f t="shared" si="8"/>
        <v>1895109.1</v>
      </c>
      <c r="P92" s="157"/>
    </row>
    <row r="93" spans="1:16" ht="20.100000000000001" customHeight="1" thickBot="1" x14ac:dyDescent="0.3">
      <c r="A93" s="161" t="s">
        <v>100</v>
      </c>
      <c r="B93" s="161"/>
      <c r="C93" s="161"/>
      <c r="D93" s="162"/>
      <c r="E93" s="162"/>
      <c r="F93" s="142">
        <f>(N80+N69+N53+N40)</f>
        <v>-67499.899999999994</v>
      </c>
      <c r="G93" s="142"/>
      <c r="H93" s="163"/>
      <c r="I93" s="119"/>
      <c r="J93" s="120"/>
      <c r="K93" s="120"/>
      <c r="L93" s="120"/>
      <c r="M93" s="120"/>
      <c r="N93" s="120"/>
      <c r="O93" s="121"/>
    </row>
    <row r="94" spans="1:16" ht="20.100000000000001" customHeight="1" thickBot="1" x14ac:dyDescent="0.3">
      <c r="A94" s="172" t="s">
        <v>101</v>
      </c>
      <c r="B94" s="172"/>
      <c r="C94" s="172"/>
      <c r="D94" s="173">
        <f>+D91+D92+D93</f>
        <v>0</v>
      </c>
      <c r="E94" s="173"/>
      <c r="F94" s="173">
        <f>SUM(F91:G93)</f>
        <v>1346109.1</v>
      </c>
      <c r="G94" s="173"/>
      <c r="H94" s="163"/>
      <c r="I94" s="140"/>
      <c r="J94" s="120"/>
      <c r="K94" s="120"/>
      <c r="L94" s="120"/>
      <c r="M94" s="120"/>
      <c r="N94" s="120"/>
      <c r="O94" s="121"/>
    </row>
    <row r="95" spans="1:16" ht="20.100000000000001" customHeight="1" x14ac:dyDescent="0.25">
      <c r="A95" s="14"/>
      <c r="B95" s="14"/>
      <c r="C95" s="14"/>
      <c r="D95" s="14"/>
      <c r="E95" s="14"/>
      <c r="F95" s="14"/>
      <c r="G95" s="14"/>
      <c r="H95" s="14"/>
      <c r="I95" s="174"/>
      <c r="J95" s="174"/>
      <c r="K95" s="14"/>
      <c r="L95" s="14"/>
      <c r="M95" s="14"/>
      <c r="N95" s="14"/>
      <c r="O95" s="14"/>
    </row>
    <row r="96" spans="1:16" x14ac:dyDescent="0.25">
      <c r="A96" s="14"/>
      <c r="B96" s="14"/>
      <c r="C96" s="14"/>
      <c r="D96" s="14"/>
      <c r="E96" s="14"/>
      <c r="F96" s="174" t="s">
        <v>82</v>
      </c>
      <c r="G96" s="14"/>
      <c r="H96" s="14"/>
      <c r="I96" s="14"/>
      <c r="J96" s="14"/>
      <c r="K96" s="14"/>
      <c r="L96" s="14"/>
      <c r="M96" s="14"/>
      <c r="N96" s="14"/>
      <c r="O96" s="14"/>
    </row>
    <row r="97" spans="1:15" x14ac:dyDescent="0.25">
      <c r="A97" s="14"/>
      <c r="B97" s="14"/>
      <c r="C97" s="14"/>
      <c r="D97" s="14"/>
      <c r="E97" s="14"/>
      <c r="F97" s="14"/>
      <c r="G97" s="14"/>
      <c r="H97" s="174"/>
      <c r="I97" s="14"/>
      <c r="J97" s="14"/>
      <c r="K97" s="14"/>
      <c r="L97" s="14"/>
      <c r="M97" s="14"/>
      <c r="N97" s="14"/>
      <c r="O97" s="14"/>
    </row>
    <row r="98" spans="1:15" x14ac:dyDescent="0.25">
      <c r="A98" s="14"/>
      <c r="B98" s="14" t="s">
        <v>102</v>
      </c>
      <c r="C98" s="14"/>
      <c r="D98" s="14"/>
      <c r="E98" s="14" t="s">
        <v>103</v>
      </c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spans="1:15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</row>
    <row r="100" spans="1:15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5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</row>
    <row r="102" spans="1:15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</row>
    <row r="103" spans="1:15" x14ac:dyDescent="0.25">
      <c r="A103" s="14"/>
      <c r="B103" s="14" t="s">
        <v>104</v>
      </c>
      <c r="C103" s="14"/>
      <c r="D103" s="14"/>
      <c r="E103" s="14" t="s">
        <v>105</v>
      </c>
      <c r="F103" s="14"/>
      <c r="G103" s="14"/>
      <c r="H103" s="14"/>
      <c r="I103" s="14"/>
      <c r="J103" s="14"/>
      <c r="K103" s="14"/>
      <c r="L103" s="14"/>
      <c r="M103" s="14"/>
      <c r="N103" s="14"/>
      <c r="O103" s="14"/>
    </row>
    <row r="104" spans="1:15" x14ac:dyDescent="0.25">
      <c r="A104" s="14"/>
      <c r="B104" s="14" t="s">
        <v>106</v>
      </c>
      <c r="C104" s="14"/>
      <c r="D104" s="14"/>
      <c r="E104" s="14" t="s">
        <v>107</v>
      </c>
      <c r="F104" s="14"/>
      <c r="G104" s="14"/>
      <c r="H104" s="14"/>
      <c r="I104" s="14"/>
      <c r="J104" s="14"/>
      <c r="K104" s="14"/>
      <c r="L104" s="14"/>
      <c r="M104" s="14"/>
      <c r="N104" s="14"/>
      <c r="O104" s="14"/>
    </row>
    <row r="105" spans="1:15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</row>
    <row r="106" spans="1:15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</row>
    <row r="107" spans="1:15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</row>
    <row r="108" spans="1:15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</row>
    <row r="109" spans="1:15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</row>
    <row r="110" spans="1:15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</row>
    <row r="111" spans="1:15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</row>
    <row r="112" spans="1:15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1:15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1:15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</row>
    <row r="115" spans="1:15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</row>
    <row r="116" spans="1:15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1:15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1:15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1:15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1:15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1:15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1:15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1:15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1:15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1:15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</row>
    <row r="126" spans="1:15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1:15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</row>
    <row r="128" spans="1:15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1:15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1:15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1:15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1:15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1:15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1:15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1:15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</row>
    <row r="136" spans="1:15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1:15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</row>
    <row r="138" spans="1:15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</row>
    <row r="139" spans="1:15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1:15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</row>
    <row r="141" spans="1:15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</row>
    <row r="142" spans="1:15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1:15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</row>
    <row r="144" spans="1:15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1:15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1:15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</row>
    <row r="147" spans="1:15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1:15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</row>
    <row r="149" spans="1:15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</row>
    <row r="150" spans="1:15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</row>
    <row r="151" spans="1:15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</row>
    <row r="152" spans="1:15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</row>
    <row r="153" spans="1:15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</row>
    <row r="154" spans="1:15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</row>
    <row r="155" spans="1:15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</row>
    <row r="156" spans="1:15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</row>
    <row r="157" spans="1:15" x14ac:dyDescent="0.25">
      <c r="A157" s="175"/>
      <c r="B157" s="175"/>
      <c r="C157" s="175"/>
      <c r="D157" s="175"/>
      <c r="E157" s="175"/>
      <c r="F157" s="175"/>
      <c r="G157" s="175"/>
      <c r="H157" s="175"/>
      <c r="I157" s="175"/>
      <c r="J157" s="175"/>
      <c r="K157" s="175"/>
      <c r="L157" s="175"/>
      <c r="M157" s="175"/>
      <c r="N157" s="175"/>
      <c r="O157" s="175"/>
    </row>
    <row r="158" spans="1:15" x14ac:dyDescent="0.25">
      <c r="A158" s="175"/>
      <c r="B158" s="175"/>
      <c r="C158" s="175"/>
      <c r="D158" s="175"/>
      <c r="E158" s="175"/>
      <c r="F158" s="175"/>
      <c r="G158" s="175"/>
      <c r="H158" s="175"/>
      <c r="I158" s="175"/>
      <c r="J158" s="175"/>
      <c r="K158" s="175"/>
      <c r="L158" s="175"/>
      <c r="M158" s="175"/>
      <c r="N158" s="175"/>
      <c r="O158" s="175"/>
    </row>
    <row r="159" spans="1:15" x14ac:dyDescent="0.25">
      <c r="A159" s="175"/>
      <c r="B159" s="175"/>
      <c r="C159" s="175"/>
      <c r="D159" s="175"/>
      <c r="E159" s="175"/>
      <c r="F159" s="175"/>
      <c r="G159" s="175"/>
      <c r="H159" s="175"/>
      <c r="I159" s="175"/>
      <c r="J159" s="175"/>
      <c r="K159" s="175"/>
      <c r="L159" s="175"/>
      <c r="M159" s="175"/>
      <c r="N159" s="175"/>
      <c r="O159" s="175"/>
    </row>
    <row r="160" spans="1:15" x14ac:dyDescent="0.25">
      <c r="A160" s="175"/>
      <c r="B160" s="175"/>
      <c r="C160" s="175"/>
      <c r="D160" s="175"/>
      <c r="E160" s="175"/>
      <c r="F160" s="175"/>
      <c r="G160" s="175"/>
      <c r="H160" s="175"/>
      <c r="I160" s="175"/>
      <c r="J160" s="175"/>
      <c r="K160" s="175"/>
      <c r="L160" s="175"/>
      <c r="M160" s="175"/>
      <c r="N160" s="175"/>
      <c r="O160" s="175"/>
    </row>
  </sheetData>
  <mergeCells count="110">
    <mergeCell ref="A94:C94"/>
    <mergeCell ref="D94:E94"/>
    <mergeCell ref="F94:G94"/>
    <mergeCell ref="A92:C92"/>
    <mergeCell ref="D92:E92"/>
    <mergeCell ref="F92:G92"/>
    <mergeCell ref="A93:C93"/>
    <mergeCell ref="D93:E93"/>
    <mergeCell ref="F93:G93"/>
    <mergeCell ref="A90:C90"/>
    <mergeCell ref="D90:E90"/>
    <mergeCell ref="F90:G90"/>
    <mergeCell ref="A91:C91"/>
    <mergeCell ref="D91:E91"/>
    <mergeCell ref="F91:G91"/>
    <mergeCell ref="A88:C88"/>
    <mergeCell ref="D88:E88"/>
    <mergeCell ref="F88:G88"/>
    <mergeCell ref="A89:C89"/>
    <mergeCell ref="D89:E89"/>
    <mergeCell ref="F89:G89"/>
    <mergeCell ref="A86:C86"/>
    <mergeCell ref="D86:E86"/>
    <mergeCell ref="F86:G86"/>
    <mergeCell ref="A87:C87"/>
    <mergeCell ref="D87:E87"/>
    <mergeCell ref="F87:G87"/>
    <mergeCell ref="B79:F79"/>
    <mergeCell ref="A80:G80"/>
    <mergeCell ref="A81:G81"/>
    <mergeCell ref="A85:C85"/>
    <mergeCell ref="D85:E85"/>
    <mergeCell ref="F85:G85"/>
    <mergeCell ref="H73:I73"/>
    <mergeCell ref="J73:J75"/>
    <mergeCell ref="M73:M75"/>
    <mergeCell ref="N73:N75"/>
    <mergeCell ref="O73:O75"/>
    <mergeCell ref="H74:H75"/>
    <mergeCell ref="I74:I75"/>
    <mergeCell ref="B68:F68"/>
    <mergeCell ref="A69:G69"/>
    <mergeCell ref="A70:G70"/>
    <mergeCell ref="A72:M72"/>
    <mergeCell ref="A73:A75"/>
    <mergeCell ref="B73:C74"/>
    <mergeCell ref="D73:D75"/>
    <mergeCell ref="E73:E75"/>
    <mergeCell ref="F73:F75"/>
    <mergeCell ref="G73:G75"/>
    <mergeCell ref="J59:J61"/>
    <mergeCell ref="M59:M61"/>
    <mergeCell ref="N59:N61"/>
    <mergeCell ref="O59:O61"/>
    <mergeCell ref="H60:H61"/>
    <mergeCell ref="I60:I61"/>
    <mergeCell ref="A53:G53"/>
    <mergeCell ref="A54:G54"/>
    <mergeCell ref="A58:M58"/>
    <mergeCell ref="A59:A61"/>
    <mergeCell ref="B59:C60"/>
    <mergeCell ref="D59:D61"/>
    <mergeCell ref="E59:E61"/>
    <mergeCell ref="F59:F61"/>
    <mergeCell ref="G59:G61"/>
    <mergeCell ref="H59:I59"/>
    <mergeCell ref="M45:M47"/>
    <mergeCell ref="N45:N47"/>
    <mergeCell ref="O45:O47"/>
    <mergeCell ref="H46:H47"/>
    <mergeCell ref="I46:I47"/>
    <mergeCell ref="B52:F52"/>
    <mergeCell ref="A41:G41"/>
    <mergeCell ref="A44:M44"/>
    <mergeCell ref="A45:A47"/>
    <mergeCell ref="B45:C46"/>
    <mergeCell ref="D45:D47"/>
    <mergeCell ref="E45:E47"/>
    <mergeCell ref="F45:F47"/>
    <mergeCell ref="G45:G47"/>
    <mergeCell ref="H45:I45"/>
    <mergeCell ref="J45:J47"/>
    <mergeCell ref="J33:J35"/>
    <mergeCell ref="M33:M35"/>
    <mergeCell ref="N33:N35"/>
    <mergeCell ref="O33:O35"/>
    <mergeCell ref="B39:F39"/>
    <mergeCell ref="A40:G40"/>
    <mergeCell ref="A25:O25"/>
    <mergeCell ref="A30:O30"/>
    <mergeCell ref="A32:O32"/>
    <mergeCell ref="A33:A35"/>
    <mergeCell ref="B33:C34"/>
    <mergeCell ref="D33:D35"/>
    <mergeCell ref="E33:E35"/>
    <mergeCell ref="F33:F35"/>
    <mergeCell ref="G33:G35"/>
    <mergeCell ref="H33:I33"/>
    <mergeCell ref="A13:N13"/>
    <mergeCell ref="A14:C14"/>
    <mergeCell ref="A17:O17"/>
    <mergeCell ref="A18:F18"/>
    <mergeCell ref="A20:O20"/>
    <mergeCell ref="A23:O23"/>
    <mergeCell ref="A1:O1"/>
    <mergeCell ref="A3:O3"/>
    <mergeCell ref="A4:O4"/>
    <mergeCell ref="A6:O6"/>
    <mergeCell ref="A8:N9"/>
    <mergeCell ref="A11:N11"/>
  </mergeCells>
  <conditionalFormatting sqref="K89:N9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{E76B3A8F-2BB2-475E-A498-AE4AF3C804FD}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76B3A8F-2BB2-475E-A498-AE4AF3C804F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K89:N91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Terina Feliz</dc:creator>
  <cp:lastModifiedBy>Terina Feliz</cp:lastModifiedBy>
  <dcterms:created xsi:type="dcterms:W3CDTF">2024-04-12T15:38:23Z</dcterms:created>
  <dcterms:modified xsi:type="dcterms:W3CDTF">2024-04-12T16:06:39Z</dcterms:modified>
</cp:coreProperties>
</file>