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oniaf-my.sharepoint.com/personal/csanquintin_coniaf_gob_do/Documents/DEPARTAMENTO DE PLANIFICACION/TRANSFERENCIAS DE TECNOLOGIAS/PROGRAMACION ACTIVIDADES DE TRANSFERENCIAS/PROGRAMACION DE LA EJECUCION  2023/"/>
    </mc:Choice>
  </mc:AlternateContent>
  <xr:revisionPtr revIDLastSave="507" documentId="14_{690F7D5B-ADBC-4450-82D0-46B419A3BF10}" xr6:coauthVersionLast="47" xr6:coauthVersionMax="47" xr10:uidLastSave="{0CC30C9B-FF2C-470C-BD5C-681D91C41C95}"/>
  <bookViews>
    <workbookView xWindow="28680" yWindow="-120" windowWidth="29040" windowHeight="15720" xr2:uid="{00000000-000D-0000-FFFF-FFFF00000000}"/>
  </bookViews>
  <sheets>
    <sheet name="JULIO-SEPT." sheetId="1" r:id="rId1"/>
    <sheet name="JULIO" sheetId="2" r:id="rId2"/>
    <sheet name="AGOSTO" sheetId="3" r:id="rId3"/>
    <sheet name="SEPT." sheetId="4" r:id="rId4"/>
  </sheets>
  <definedNames>
    <definedName name="_xlnm.Print_Area" localSheetId="2">AGOSTO!$A$1:$O$94</definedName>
    <definedName name="_xlnm.Print_Area" localSheetId="1">JULIO!$A$1:$O$93</definedName>
    <definedName name="_xlnm.Print_Area" localSheetId="0">'JULIO-SEPT.'!$A$1:$O$124</definedName>
    <definedName name="_xlnm.Print_Area" localSheetId="3">SEPT.!$A$1:$P$90</definedName>
    <definedName name="_xlnm.Print_Titles" localSheetId="2">AGOSTO!$1:$8</definedName>
    <definedName name="_xlnm.Print_Titles" localSheetId="1">JULIO!$1:$8</definedName>
    <definedName name="_xlnm.Print_Titles" localSheetId="0">'JULIO-SEPT.'!$1:$11</definedName>
    <definedName name="_xlnm.Print_Titles" localSheetId="3">SEPT.!$1:$10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6" i="4" l="1"/>
  <c r="O17" i="4"/>
  <c r="O18" i="4"/>
  <c r="O19" i="4"/>
  <c r="O20" i="4"/>
  <c r="O21" i="4"/>
  <c r="O22" i="4"/>
  <c r="O16" i="3"/>
  <c r="O17" i="3"/>
  <c r="O18" i="3"/>
  <c r="O19" i="3"/>
  <c r="O20" i="3"/>
  <c r="O21" i="3"/>
  <c r="L23" i="2"/>
  <c r="M23" i="2"/>
  <c r="N23" i="2"/>
  <c r="O16" i="2"/>
  <c r="O17" i="2"/>
  <c r="O18" i="2"/>
  <c r="O19" i="2"/>
  <c r="O20" i="2"/>
  <c r="O21" i="2"/>
  <c r="O22" i="2"/>
  <c r="O35" i="1"/>
  <c r="O36" i="1"/>
  <c r="O37" i="1"/>
  <c r="O38" i="1"/>
  <c r="O39" i="1"/>
  <c r="O40" i="1"/>
  <c r="O41" i="1"/>
  <c r="O42" i="1"/>
  <c r="N24" i="4"/>
  <c r="K23" i="4"/>
  <c r="L23" i="4"/>
  <c r="K23" i="2"/>
  <c r="K23" i="3"/>
  <c r="L23" i="3"/>
  <c r="O22" i="3"/>
  <c r="O15" i="3"/>
  <c r="N24" i="2"/>
  <c r="O15" i="2"/>
  <c r="L43" i="1" l="1"/>
  <c r="J106" i="1" s="1"/>
  <c r="M43" i="1"/>
  <c r="N43" i="1"/>
  <c r="K43" i="1"/>
  <c r="J105" i="1" s="1"/>
  <c r="L82" i="1"/>
  <c r="K82" i="1"/>
  <c r="L106" i="1" s="1"/>
  <c r="L105" i="1"/>
  <c r="L76" i="3" l="1"/>
  <c r="M76" i="3"/>
  <c r="N76" i="3"/>
  <c r="N58" i="3"/>
  <c r="M58" i="3"/>
  <c r="L58" i="3"/>
  <c r="K58" i="3"/>
  <c r="O69" i="3"/>
  <c r="O70" i="3"/>
  <c r="O71" i="3"/>
  <c r="O72" i="3"/>
  <c r="O73" i="3"/>
  <c r="O74" i="3"/>
  <c r="O75" i="3"/>
  <c r="O68" i="3"/>
  <c r="K76" i="3"/>
  <c r="F82" i="4"/>
  <c r="F86" i="2"/>
  <c r="M40" i="2"/>
  <c r="A58" i="2"/>
  <c r="A40" i="2"/>
  <c r="F82" i="2"/>
  <c r="O56" i="1" l="1"/>
  <c r="O57" i="1"/>
  <c r="O58" i="1"/>
  <c r="O59" i="1"/>
  <c r="O60" i="1"/>
  <c r="N44" i="1"/>
  <c r="O44" i="1" s="1"/>
  <c r="O34" i="1"/>
  <c r="O81" i="1"/>
  <c r="O72" i="1"/>
  <c r="O73" i="1"/>
  <c r="O74" i="1"/>
  <c r="O75" i="1"/>
  <c r="O76" i="1"/>
  <c r="O77" i="1"/>
  <c r="O78" i="1"/>
  <c r="O79" i="1"/>
  <c r="O80" i="1"/>
  <c r="O71" i="1"/>
  <c r="N57" i="4"/>
  <c r="D112" i="1" l="1"/>
  <c r="D114" i="1" s="1"/>
  <c r="O73" i="4"/>
  <c r="O66" i="4"/>
  <c r="O67" i="4"/>
  <c r="O68" i="4"/>
  <c r="O69" i="4"/>
  <c r="O70" i="4"/>
  <c r="O71" i="4"/>
  <c r="O72" i="4"/>
  <c r="O65" i="4"/>
  <c r="O49" i="4"/>
  <c r="O50" i="4"/>
  <c r="O51" i="4"/>
  <c r="O52" i="4"/>
  <c r="O53" i="4"/>
  <c r="O54" i="4"/>
  <c r="O55" i="4"/>
  <c r="O48" i="4"/>
  <c r="O33" i="4"/>
  <c r="O34" i="4"/>
  <c r="O35" i="4"/>
  <c r="O36" i="4"/>
  <c r="O37" i="4"/>
  <c r="O38" i="4"/>
  <c r="O39" i="4"/>
  <c r="O32" i="4"/>
  <c r="O15" i="4"/>
  <c r="D88" i="4"/>
  <c r="D90" i="4" s="1"/>
  <c r="N77" i="3"/>
  <c r="F84" i="3"/>
  <c r="D92" i="3"/>
  <c r="D90" i="3"/>
  <c r="J87" i="2"/>
  <c r="A23" i="2"/>
  <c r="F83" i="2" s="1"/>
  <c r="D90" i="2"/>
  <c r="D88" i="2"/>
  <c r="O92" i="1"/>
  <c r="O93" i="1"/>
  <c r="O94" i="1"/>
  <c r="O95" i="1"/>
  <c r="O96" i="1"/>
  <c r="O97" i="1"/>
  <c r="O98" i="1"/>
  <c r="O91" i="1"/>
  <c r="L99" i="1"/>
  <c r="K106" i="1" s="1"/>
  <c r="K99" i="1"/>
  <c r="K105" i="1" s="1"/>
  <c r="N41" i="3"/>
  <c r="N76" i="2"/>
  <c r="N41" i="2"/>
  <c r="N74" i="4"/>
  <c r="K58" i="2"/>
  <c r="L58" i="2"/>
  <c r="N54" i="1" l="1"/>
  <c r="M54" i="1"/>
  <c r="O54" i="1" s="1"/>
  <c r="K55" i="1"/>
  <c r="L55" i="1"/>
  <c r="L54" i="1"/>
  <c r="K54" i="1"/>
  <c r="L53" i="1"/>
  <c r="K53" i="1"/>
  <c r="K40" i="2"/>
  <c r="L40" i="2"/>
  <c r="K40" i="4"/>
  <c r="L40" i="4"/>
  <c r="A61" i="1"/>
  <c r="C55" i="1"/>
  <c r="B54" i="1"/>
  <c r="N40" i="4"/>
  <c r="N41" i="4" s="1"/>
  <c r="M40" i="4"/>
  <c r="H53" i="1"/>
  <c r="I53" i="1"/>
  <c r="G53" i="1"/>
  <c r="N53" i="1"/>
  <c r="M53" i="1"/>
  <c r="C53" i="1"/>
  <c r="B53" i="1"/>
  <c r="O33" i="2"/>
  <c r="O34" i="2"/>
  <c r="O35" i="2"/>
  <c r="O36" i="2"/>
  <c r="O37" i="2"/>
  <c r="O32" i="2"/>
  <c r="N73" i="4"/>
  <c r="M73" i="4"/>
  <c r="J73" i="4"/>
  <c r="I73" i="4"/>
  <c r="H73" i="4"/>
  <c r="G73" i="4"/>
  <c r="A73" i="4"/>
  <c r="N56" i="4"/>
  <c r="M56" i="4"/>
  <c r="J56" i="4"/>
  <c r="I56" i="4"/>
  <c r="H56" i="4"/>
  <c r="G56" i="4"/>
  <c r="A56" i="4"/>
  <c r="J40" i="4"/>
  <c r="I40" i="4"/>
  <c r="H40" i="4"/>
  <c r="G40" i="4"/>
  <c r="A40" i="4"/>
  <c r="N23" i="4"/>
  <c r="M23" i="4"/>
  <c r="J23" i="4"/>
  <c r="I23" i="4"/>
  <c r="H23" i="4"/>
  <c r="G23" i="4"/>
  <c r="M77" i="3"/>
  <c r="J76" i="3"/>
  <c r="I76" i="3"/>
  <c r="H76" i="3"/>
  <c r="G76" i="3"/>
  <c r="A76" i="3"/>
  <c r="N59" i="3"/>
  <c r="J58" i="3"/>
  <c r="I58" i="3"/>
  <c r="H58" i="3"/>
  <c r="G58" i="3"/>
  <c r="A58" i="3"/>
  <c r="O57" i="3"/>
  <c r="O56" i="3"/>
  <c r="O55" i="3"/>
  <c r="O54" i="3"/>
  <c r="O53" i="3"/>
  <c r="O52" i="3"/>
  <c r="O51" i="3"/>
  <c r="O50" i="3"/>
  <c r="N40" i="3"/>
  <c r="M40" i="3"/>
  <c r="O41" i="3" s="1"/>
  <c r="J40" i="3"/>
  <c r="I40" i="3"/>
  <c r="H40" i="3"/>
  <c r="G40" i="3"/>
  <c r="A40" i="3"/>
  <c r="O39" i="3"/>
  <c r="O38" i="3"/>
  <c r="O37" i="3"/>
  <c r="O36" i="3"/>
  <c r="O35" i="3"/>
  <c r="O34" i="3"/>
  <c r="O33" i="3"/>
  <c r="O32" i="3"/>
  <c r="N23" i="3"/>
  <c r="N24" i="3" s="1"/>
  <c r="F90" i="3" s="1"/>
  <c r="M23" i="3"/>
  <c r="J23" i="3"/>
  <c r="I23" i="3"/>
  <c r="H23" i="3"/>
  <c r="F86" i="3" s="1"/>
  <c r="G23" i="3"/>
  <c r="F87" i="3" s="1"/>
  <c r="A23" i="3"/>
  <c r="F85" i="3" s="1"/>
  <c r="J75" i="2"/>
  <c r="J58" i="2"/>
  <c r="J40" i="2"/>
  <c r="J23" i="2"/>
  <c r="N75" i="2"/>
  <c r="I75" i="2"/>
  <c r="H75" i="2"/>
  <c r="G75" i="2"/>
  <c r="A75" i="2"/>
  <c r="O74" i="2"/>
  <c r="O73" i="2"/>
  <c r="O72" i="2"/>
  <c r="O71" i="2"/>
  <c r="O70" i="2"/>
  <c r="O69" i="2"/>
  <c r="O68" i="2"/>
  <c r="O67" i="2"/>
  <c r="N58" i="2"/>
  <c r="N59" i="2" s="1"/>
  <c r="M58" i="2"/>
  <c r="O59" i="2" s="1"/>
  <c r="I58" i="2"/>
  <c r="H58" i="2"/>
  <c r="G58" i="2"/>
  <c r="F85" i="2" s="1"/>
  <c r="O57" i="2"/>
  <c r="O56" i="2"/>
  <c r="O55" i="2"/>
  <c r="O54" i="2"/>
  <c r="O53" i="2"/>
  <c r="O52" i="2"/>
  <c r="O51" i="2"/>
  <c r="O50" i="2"/>
  <c r="N40" i="2"/>
  <c r="I40" i="2"/>
  <c r="H40" i="2"/>
  <c r="G40" i="2"/>
  <c r="O39" i="2"/>
  <c r="O38" i="2"/>
  <c r="I23" i="2"/>
  <c r="H23" i="2"/>
  <c r="F84" i="2" s="1"/>
  <c r="G23" i="2"/>
  <c r="N99" i="1"/>
  <c r="N100" i="1" s="1"/>
  <c r="M99" i="1"/>
  <c r="J99" i="1"/>
  <c r="I99" i="1"/>
  <c r="H99" i="1"/>
  <c r="G99" i="1"/>
  <c r="A99" i="1"/>
  <c r="O24" i="4" l="1"/>
  <c r="F88" i="4"/>
  <c r="F85" i="4"/>
  <c r="F88" i="3"/>
  <c r="O100" i="1"/>
  <c r="M58" i="4"/>
  <c r="F86" i="4"/>
  <c r="F84" i="4"/>
  <c r="F83" i="4"/>
  <c r="K61" i="1"/>
  <c r="M105" i="1" s="1"/>
  <c r="N105" i="1" s="1"/>
  <c r="L61" i="1"/>
  <c r="M106" i="1" s="1"/>
  <c r="M55" i="1" a="1"/>
  <c r="M55" i="1" s="1"/>
  <c r="O55" i="1" s="1"/>
  <c r="O53" i="1"/>
  <c r="N42" i="3"/>
  <c r="M41" i="3"/>
  <c r="M42" i="3" s="1"/>
  <c r="O76" i="3"/>
  <c r="O77" i="3"/>
  <c r="O75" i="2"/>
  <c r="O41" i="2"/>
  <c r="N58" i="4"/>
  <c r="M42" i="4"/>
  <c r="O23" i="4"/>
  <c r="O56" i="4"/>
  <c r="N25" i="4"/>
  <c r="F87" i="4" s="1"/>
  <c r="M25" i="4"/>
  <c r="M74" i="4"/>
  <c r="M75" i="4" s="1"/>
  <c r="O74" i="4"/>
  <c r="O23" i="3"/>
  <c r="O40" i="3"/>
  <c r="O42" i="3" s="1"/>
  <c r="O58" i="3"/>
  <c r="O24" i="3"/>
  <c r="M59" i="3"/>
  <c r="M60" i="3" s="1"/>
  <c r="M25" i="3"/>
  <c r="O59" i="3"/>
  <c r="M78" i="3"/>
  <c r="M25" i="2"/>
  <c r="O58" i="2"/>
  <c r="O23" i="2"/>
  <c r="O40" i="2"/>
  <c r="N60" i="2"/>
  <c r="M59" i="2"/>
  <c r="M60" i="2" s="1"/>
  <c r="M42" i="2"/>
  <c r="O99" i="1"/>
  <c r="K107" i="1" s="1"/>
  <c r="K108" i="1" s="1"/>
  <c r="N101" i="1"/>
  <c r="M100" i="1"/>
  <c r="M101" i="1" s="1"/>
  <c r="M82" i="1"/>
  <c r="J82" i="1"/>
  <c r="I82" i="1"/>
  <c r="H82" i="1"/>
  <c r="G82" i="1"/>
  <c r="A82" i="1"/>
  <c r="I61" i="1"/>
  <c r="H61" i="1"/>
  <c r="G61" i="1"/>
  <c r="J43" i="1"/>
  <c r="I43" i="1"/>
  <c r="H43" i="1"/>
  <c r="G43" i="1"/>
  <c r="A43" i="1"/>
  <c r="J61" i="1"/>
  <c r="N106" i="1" l="1"/>
  <c r="F108" i="1"/>
  <c r="F109" i="1"/>
  <c r="F106" i="1"/>
  <c r="F107" i="1"/>
  <c r="O24" i="2"/>
  <c r="O25" i="2" s="1"/>
  <c r="F88" i="2"/>
  <c r="O101" i="1"/>
  <c r="O57" i="4"/>
  <c r="F112" i="1"/>
  <c r="O58" i="4"/>
  <c r="F81" i="4"/>
  <c r="O60" i="2"/>
  <c r="F81" i="2"/>
  <c r="O25" i="4"/>
  <c r="O40" i="4"/>
  <c r="O42" i="2"/>
  <c r="M61" i="1"/>
  <c r="M63" i="1" s="1"/>
  <c r="O41" i="4"/>
  <c r="N42" i="4"/>
  <c r="O78" i="3"/>
  <c r="O60" i="3"/>
  <c r="O25" i="3"/>
  <c r="N25" i="3"/>
  <c r="F89" i="3" s="1"/>
  <c r="N78" i="3"/>
  <c r="F87" i="2"/>
  <c r="F89" i="2" s="1"/>
  <c r="N42" i="2"/>
  <c r="O75" i="4"/>
  <c r="N75" i="4"/>
  <c r="N60" i="3"/>
  <c r="O61" i="1"/>
  <c r="M107" i="1" s="1"/>
  <c r="M108" i="1" s="1"/>
  <c r="N82" i="1"/>
  <c r="N83" i="1" s="1"/>
  <c r="O83" i="1" s="1"/>
  <c r="O82" i="1"/>
  <c r="L107" i="1" s="1"/>
  <c r="L108" i="1" s="1"/>
  <c r="O43" i="1"/>
  <c r="J107" i="1" s="1"/>
  <c r="M45" i="1"/>
  <c r="N61" i="1"/>
  <c r="M84" i="1"/>
  <c r="F110" i="1" l="1"/>
  <c r="N107" i="1"/>
  <c r="F113" i="1" s="1"/>
  <c r="J108" i="1"/>
  <c r="N108" i="1" s="1"/>
  <c r="F105" i="1" s="1"/>
  <c r="F90" i="4"/>
  <c r="O42" i="4"/>
  <c r="N62" i="1"/>
  <c r="N45" i="1"/>
  <c r="O84" i="1"/>
  <c r="O45" i="1"/>
  <c r="N84" i="1"/>
  <c r="F92" i="3" l="1"/>
  <c r="F83" i="3" s="1"/>
  <c r="O62" i="1"/>
  <c r="O63" i="1" s="1"/>
  <c r="N63" i="1"/>
  <c r="F111" i="1" s="1"/>
  <c r="O76" i="2"/>
  <c r="O77" i="2" s="1"/>
  <c r="N77" i="2"/>
  <c r="F90" i="2"/>
  <c r="K75" i="2" l="1"/>
  <c r="L75" i="2"/>
  <c r="M77" i="2"/>
  <c r="M75" i="2"/>
  <c r="M7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<sst xmlns="http://schemas.openxmlformats.org/spreadsheetml/2006/main" count="799" uniqueCount="157">
  <si>
    <t>CONSEJO NACIONAL DE INVESTIGACIONES AGROPECUARIAS Y FORESTALES (CONIAF)</t>
  </si>
  <si>
    <t>DIRECCIÓN EJECUTIVA</t>
  </si>
  <si>
    <t>Objetivos:</t>
  </si>
  <si>
    <t>exportación como de la canasta básica.</t>
  </si>
  <si>
    <t xml:space="preserve">Está vinculado con el objetivo específico de la END 3.3.4: “Fortalecer el sistema nacional de ciencia, tecnología e innovación para dar respuesta a las demandas económicas, sociales y culturales </t>
  </si>
  <si>
    <t>de la nación y propiciar la inserción en la sociedad y economía del conocimiento”.</t>
  </si>
  <si>
    <t xml:space="preserve">DEPARTAMENTO DE AGRICULTURA COMPETITIVA           </t>
  </si>
  <si>
    <t>No.</t>
  </si>
  <si>
    <t>ACTIVIDADES</t>
  </si>
  <si>
    <t>COORDINADOR  CONIAF</t>
  </si>
  <si>
    <t>FECHA</t>
  </si>
  <si>
    <t>LUGAR</t>
  </si>
  <si>
    <t xml:space="preserve">COSTO LOGÍSTICO       </t>
  </si>
  <si>
    <t>COSTO TOTAL TALLER</t>
  </si>
  <si>
    <t>TECNICOS</t>
  </si>
  <si>
    <t xml:space="preserve"> FACILITADORES</t>
  </si>
  <si>
    <t>NOMBRE DE LA ACTIVIDAD</t>
  </si>
  <si>
    <t>SUB-TOTAL</t>
  </si>
  <si>
    <t>Legislación  ISR (10% sobre costo  facilitadores)</t>
  </si>
  <si>
    <t xml:space="preserve">TOTAL </t>
  </si>
  <si>
    <t xml:space="preserve"> </t>
  </si>
  <si>
    <t>TOTAL</t>
  </si>
  <si>
    <t>DEPARTAMENTO DE  PROTECCION AL MEDIO AMBIENTE Y RECURSOS NATURALES</t>
  </si>
  <si>
    <t>José A. Nova</t>
  </si>
  <si>
    <t xml:space="preserve">RESUMEN PROGRAMACIÓN </t>
  </si>
  <si>
    <t>TRANSFERENCIAS</t>
  </si>
  <si>
    <t>TECNICOS BENEFICIADOS</t>
  </si>
  <si>
    <t xml:space="preserve">COSTO LOGÍSTICO         (RD$) </t>
  </si>
  <si>
    <t xml:space="preserve">COSTO FACILITADORES (RD$) </t>
  </si>
  <si>
    <t>OTROS COSTOS (Ley ISR)</t>
  </si>
  <si>
    <t xml:space="preserve">COSTO TALLERES      (RD$) </t>
  </si>
  <si>
    <t>José Cepeda</t>
  </si>
  <si>
    <t>TÉCNICOS BENEFICIADOS</t>
  </si>
  <si>
    <t>HOMBRES</t>
  </si>
  <si>
    <t>MUJERES</t>
  </si>
  <si>
    <t xml:space="preserve">COSTO FACILITADORES  </t>
  </si>
  <si>
    <t>HORAS TRANSFE-RENCIA</t>
  </si>
  <si>
    <t>HORAS DE TRANSFERENCIA</t>
  </si>
  <si>
    <t xml:space="preserve"> César Montero y Bienvenido Carvajal</t>
  </si>
  <si>
    <t>DEPARTAMENTO DE CIENCIAS MODERNAS</t>
  </si>
  <si>
    <t xml:space="preserve">DEPARTAMENTO DE REDUCCIÓN DE LA POBREZA RURAL </t>
  </si>
  <si>
    <t>productividad, la competitividad y  el desarrollo de los territorios rurales.</t>
  </si>
  <si>
    <r>
      <rPr>
        <b/>
        <sz val="11"/>
        <rFont val="Cambria"/>
        <family val="1"/>
      </rPr>
      <t>General:</t>
    </r>
    <r>
      <rPr>
        <sz val="11"/>
        <rFont val="Cambria"/>
        <family val="1"/>
      </rPr>
      <t xml:space="preserve"> ejecutar un programa de transferencia contínua a técnicos extensionistas para fortalecer el proceso de transferencia de tecnologías generadas y/o validadas para incrementar la </t>
    </r>
  </si>
  <si>
    <r>
      <rPr>
        <b/>
        <sz val="11"/>
        <rFont val="Cambria"/>
        <family val="1"/>
      </rPr>
      <t>Descripción: s</t>
    </r>
    <r>
      <rPr>
        <sz val="11"/>
        <rFont val="Cambria"/>
        <family val="1"/>
      </rPr>
      <t>e describe como un proceso mediante el cual se fortalecen los conocimientos de los técnicos extensionistas del Sistema Nacional de Investigaciones Agropecuarias y Forestales.</t>
    </r>
  </si>
  <si>
    <r>
      <rPr>
        <b/>
        <sz val="14"/>
        <rFont val="Cambria"/>
        <family val="1"/>
      </rPr>
      <t xml:space="preserve">Nombre del Proyecto: </t>
    </r>
    <r>
      <rPr>
        <sz val="14"/>
        <rFont val="Cambria"/>
        <family val="1"/>
      </rPr>
      <t xml:space="preserve"> Actualización para la Innovación Tecnológica y Competitividad Agroalimentaria en la Rep. Dominicana (Canasta Básica)</t>
    </r>
  </si>
  <si>
    <t>PROGRAMACIÓN  DE ACTIVIDADES  PROYECTOS INVERSIÓN PÚBLICA</t>
  </si>
  <si>
    <t>ACTUALIZACIÓN PARA LA INNOVACIÓN TECNOLÓGICA Y COMPETITIVIDAD AGROALIMENTARIA Y  DE FOMENTO A LA EXPORTACIÓN EN LA REPÚBLICA DOMINICANA</t>
  </si>
  <si>
    <t>PRESUPUESTO ENERO (RD$)</t>
  </si>
  <si>
    <t xml:space="preserve">PRESUPUESTO TOTAL </t>
  </si>
  <si>
    <t>PRESUPUESTO FEBRERO (RD$)</t>
  </si>
  <si>
    <t>DIVISIÓN DE PLANIFICACIÓN  Y  DESARROLLO</t>
  </si>
  <si>
    <t xml:space="preserve">                                                                               CONSEJO NACIONAL DE INVESTIGACIONES AGROPECUARIAS Y FORESTALES (CONIAF)</t>
  </si>
  <si>
    <t xml:space="preserve">                                                CONSEJO NACIONAL DE INVESTIGACIONES AGROPECUARIAS Y FORESTALES (CONIAF)</t>
  </si>
  <si>
    <t>PRESUPUESTO MARZO (RD$)</t>
  </si>
  <si>
    <t>Victor Payano y Maldané Cuello</t>
  </si>
  <si>
    <r>
      <rPr>
        <b/>
        <sz val="11"/>
        <rFont val="Cambria"/>
        <family val="1"/>
      </rPr>
      <t>Específico:</t>
    </r>
    <r>
      <rPr>
        <sz val="11"/>
        <rFont val="Cambria"/>
        <family val="1"/>
      </rPr>
      <t xml:space="preserve"> transferir tecnologías validadas y asistir técnicamente a técnicos extensionistas del sector agropecuario en todo el país en cuanto a la innovación en los rubros tanto de </t>
    </r>
  </si>
  <si>
    <t>META AÑO 2023</t>
  </si>
  <si>
    <t>TRIMESTRE:  JULIO-SEPTIEMBRE 2023</t>
  </si>
  <si>
    <t>Meta del proyecto para el trimestre JULIO-SEPTIEMBRE 2023:</t>
  </si>
  <si>
    <t>MES: JULIO 2023</t>
  </si>
  <si>
    <t>MES:  AGOSTO 2023</t>
  </si>
  <si>
    <t>MES:  SEPT. 2023</t>
  </si>
  <si>
    <t>PRESUPUESTO TOTAL 2023 (RD$)</t>
  </si>
  <si>
    <t>META JULIO-SEPT.</t>
  </si>
  <si>
    <t>META JULIO</t>
  </si>
  <si>
    <t>META AGOSTO</t>
  </si>
  <si>
    <t>META SEPTIEMBRE</t>
  </si>
  <si>
    <t>VIATICOS</t>
  </si>
  <si>
    <t>COMBUSTIBLE</t>
  </si>
  <si>
    <t>Higuey</t>
  </si>
  <si>
    <t>Elpio Aviles, Angel Adames</t>
  </si>
  <si>
    <t>Olga  Peralta, Elpidio Aviles</t>
  </si>
  <si>
    <t>Giras tecnica Invernaderos</t>
  </si>
  <si>
    <t>Jarabaca</t>
  </si>
  <si>
    <t>PRESUPUESTO (RD$)</t>
  </si>
  <si>
    <t>Olga  Peralta, Elpidio Aviles, Joselin Cuevas, Aquiles Amile</t>
  </si>
  <si>
    <t>Jarabacoa</t>
  </si>
  <si>
    <t>Control fitosanitario Arroz</t>
  </si>
  <si>
    <t>Cursos Actulizacion Tecnica en Invernaderos</t>
  </si>
  <si>
    <t>Eddy Pacheco</t>
  </si>
  <si>
    <t>Dos viajes seguimiento a parcela demostrativa banano (continuacion)</t>
  </si>
  <si>
    <t>Julio</t>
  </si>
  <si>
    <t>Mao</t>
  </si>
  <si>
    <t>Johuan Santos y Alexis Peguero</t>
  </si>
  <si>
    <t>Dos viajes seguimiento y/o instalacion a parcela demostrativa berenjena china</t>
  </si>
  <si>
    <t>La Vega</t>
  </si>
  <si>
    <t>Un viaje seguimiento a parcela demostrativa banano (continuacion)</t>
  </si>
  <si>
    <t>Agosto</t>
  </si>
  <si>
    <t>Johuan Santos</t>
  </si>
  <si>
    <t>Eddy Pacheco/P. Suarez</t>
  </si>
  <si>
    <t>Septiembre</t>
  </si>
  <si>
    <t>PRESUPUESTO TOTAL</t>
  </si>
  <si>
    <t>INSTALACIÓN Y VISITAS A PARCELAS DE VALIDACIÓN</t>
  </si>
  <si>
    <t>HORAS DE ACTIVIDAD</t>
  </si>
  <si>
    <t>JUAN Valdez</t>
  </si>
  <si>
    <t>Seguimiento a parcela de Yuca</t>
  </si>
  <si>
    <t>11-12 de julio</t>
  </si>
  <si>
    <t>Dajabón</t>
  </si>
  <si>
    <t>Atiles Peguero</t>
  </si>
  <si>
    <t>Seguimiento a parcela de pasto</t>
  </si>
  <si>
    <t>26-27 de julio</t>
  </si>
  <si>
    <t>Neyba</t>
  </si>
  <si>
    <t>Salomón Sosa</t>
  </si>
  <si>
    <t>Seguiento e instalación de sistema de riego parcela de aguacate</t>
  </si>
  <si>
    <t>1-2 de agosto</t>
  </si>
  <si>
    <t>Paraiso /Barahona</t>
  </si>
  <si>
    <t>Julio Valdez</t>
  </si>
  <si>
    <t>Seguimiento de parcela de Yuca</t>
  </si>
  <si>
    <t>7-8 de agosto</t>
  </si>
  <si>
    <t>11-12 de agosto</t>
  </si>
  <si>
    <t>Seguimiento de parcela de pasto</t>
  </si>
  <si>
    <t>28-29 de agosto</t>
  </si>
  <si>
    <t>Julio De Oleo</t>
  </si>
  <si>
    <t>Seguimiento y poda de mango</t>
  </si>
  <si>
    <t>5-6 de sept.</t>
  </si>
  <si>
    <t>Juan Valdez</t>
  </si>
  <si>
    <t xml:space="preserve">Seguimiento y aplicación de nitrato </t>
  </si>
  <si>
    <t>14-16 de sept.</t>
  </si>
  <si>
    <t>Salomon Sosa</t>
  </si>
  <si>
    <t>Transferencia de tecnología en poda</t>
  </si>
  <si>
    <t>25-26 de sept.</t>
  </si>
  <si>
    <t>Paraiso/ Barahona</t>
  </si>
  <si>
    <t>Inducción e instalación de parcela de mango</t>
  </si>
  <si>
    <t>27-29 de sept.</t>
  </si>
  <si>
    <t>Pedernales</t>
  </si>
  <si>
    <t>septiembre</t>
  </si>
  <si>
    <t>COSTO TOTAL   (RD$)</t>
  </si>
  <si>
    <t>Preparado por:</t>
  </si>
  <si>
    <t>Aprobado por:</t>
  </si>
  <si>
    <t>Ing. Carlos Ml. Sanquintin Beras</t>
  </si>
  <si>
    <t>Dra. Ana Maria Barcelo Larocca</t>
  </si>
  <si>
    <t>Enc. Div. de Planificacion y Desarrollo</t>
  </si>
  <si>
    <t>Directora Ejecutiva</t>
  </si>
  <si>
    <t>DPTO</t>
  </si>
  <si>
    <t>Agric. Competitiva</t>
  </si>
  <si>
    <t>Ciencias Modernas</t>
  </si>
  <si>
    <t>Podresza Rural</t>
  </si>
  <si>
    <t>Medio Amb. Y Rec. Nat.</t>
  </si>
  <si>
    <t>COMBUST.</t>
  </si>
  <si>
    <t>PROYECTOS</t>
  </si>
  <si>
    <t>Henry Ricardo, Miguel Angel Rodriguez</t>
  </si>
  <si>
    <t>Actualizacion de Tecnologias para la Produccion de platano</t>
  </si>
  <si>
    <t>Victor Payano/Maldane Cuello</t>
  </si>
  <si>
    <t>Barahona, Neyba</t>
  </si>
  <si>
    <t>Benjamin Toral, Fortache</t>
  </si>
  <si>
    <t xml:space="preserve">Actualizacion de tecnologias para la produccion y competitividad de cafe </t>
  </si>
  <si>
    <t>Polo Barahona, El Cercado SJM</t>
  </si>
  <si>
    <t>Jose Rosa</t>
  </si>
  <si>
    <t xml:space="preserve">Actualizacion de tecnologias para la produccion y competitividad de aguacate </t>
  </si>
  <si>
    <t>Hondo Valle, Comendador</t>
  </si>
  <si>
    <t xml:space="preserve">Actualizacion de tecnologias para la produccion y competitividad de platano </t>
  </si>
  <si>
    <t>Sep.</t>
  </si>
  <si>
    <t>Polo Barahona, Hondo Valle</t>
  </si>
  <si>
    <t>Seguimiento y aplicación de nitrato  EN YUCA</t>
  </si>
  <si>
    <t>Transferencia de tecnología en poda EN MANGO</t>
  </si>
  <si>
    <t>CÓDIGO SNIP: 14187 Y Agroexportacion 14186</t>
  </si>
  <si>
    <t>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</si>
</sst>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.00\ _€_-;\-* #,##0.00\ _€_-;_-* &quot;-&quot;??\ _€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name val="Cambria"/>
      <family val="1"/>
    </font>
    <font>
      <b/>
      <sz val="14"/>
      <name val="Cambria"/>
      <family val="1"/>
    </font>
    <font>
      <sz val="11"/>
      <name val="Cambria"/>
      <family val="1"/>
    </font>
    <font>
      <b/>
      <u/>
      <sz val="11"/>
      <name val="Cambria"/>
      <family val="1"/>
    </font>
    <font>
      <b/>
      <sz val="11"/>
      <name val="Cambria"/>
      <family val="1"/>
    </font>
    <font>
      <sz val="11"/>
      <color rgb="FFFF0000"/>
      <name val="Cambria"/>
      <family val="1"/>
    </font>
    <font>
      <b/>
      <sz val="12"/>
      <name val="Cambria"/>
      <family val="1"/>
    </font>
    <font>
      <b/>
      <u/>
      <sz val="14"/>
      <name val="Cambria"/>
      <family val="1"/>
    </font>
    <font>
      <b/>
      <sz val="11"/>
      <color rgb="FFFF0000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sz val="11"/>
      <color theme="1"/>
      <name val="Cambria"/>
      <family val="1"/>
    </font>
    <font>
      <sz val="9"/>
      <name val="Cambria"/>
      <family val="1"/>
    </font>
    <font>
      <sz val="8"/>
      <name val="Calibri"/>
      <family val="2"/>
      <scheme val="minor"/>
    </font>
    <font>
      <sz val="8"/>
      <color theme="1"/>
      <name val="Cambria"/>
      <family val="1"/>
    </font>
    <font>
      <b/>
      <sz val="11"/>
      <color theme="1"/>
      <name val="Cambri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8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5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0" fontId="2" fillId="0" borderId="0" xfId="0" applyFont="1"/>
    <xf numFmtId="0" fontId="7" fillId="2" borderId="1" xfId="0" applyFont="1" applyFill="1" applyBorder="1" applyAlignment="1">
      <alignment horizontal="center"/>
    </xf>
    <xf numFmtId="164" fontId="7" fillId="2" borderId="1" xfId="1" applyFont="1" applyFill="1" applyBorder="1" applyAlignment="1">
      <alignment horizontal="center"/>
    </xf>
    <xf numFmtId="0" fontId="6" fillId="2" borderId="13" xfId="0" applyFont="1" applyFill="1" applyBorder="1" applyAlignment="1">
      <alignment vertical="center" wrapText="1"/>
    </xf>
    <xf numFmtId="0" fontId="6" fillId="2" borderId="14" xfId="0" applyFont="1" applyFill="1" applyBorder="1" applyAlignment="1">
      <alignment vertical="center" wrapText="1"/>
    </xf>
    <xf numFmtId="0" fontId="6" fillId="2" borderId="14" xfId="0" applyFont="1" applyFill="1" applyBorder="1" applyAlignment="1">
      <alignment horizontal="right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 applyAlignment="1">
      <alignment horizontal="right"/>
    </xf>
    <xf numFmtId="0" fontId="5" fillId="2" borderId="13" xfId="0" applyFont="1" applyFill="1" applyBorder="1" applyAlignment="1">
      <alignment wrapText="1"/>
    </xf>
    <xf numFmtId="0" fontId="5" fillId="2" borderId="13" xfId="0" applyFont="1" applyFill="1" applyBorder="1" applyAlignment="1">
      <alignment horizontal="right" wrapText="1"/>
    </xf>
    <xf numFmtId="4" fontId="7" fillId="2" borderId="1" xfId="0" applyNumberFormat="1" applyFont="1" applyFill="1" applyBorder="1" applyAlignment="1">
      <alignment horizontal="right" wrapText="1"/>
    </xf>
    <xf numFmtId="0" fontId="4" fillId="0" borderId="0" xfId="0" applyFont="1" applyAlignment="1">
      <alignment horizontal="center" wrapText="1"/>
    </xf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right" wrapText="1"/>
    </xf>
    <xf numFmtId="4" fontId="7" fillId="2" borderId="0" xfId="0" applyNumberFormat="1" applyFont="1" applyFill="1" applyAlignment="1">
      <alignment horizontal="right" wrapText="1"/>
    </xf>
    <xf numFmtId="164" fontId="7" fillId="2" borderId="0" xfId="0" applyNumberFormat="1" applyFont="1" applyFill="1" applyAlignment="1">
      <alignment horizontal="right"/>
    </xf>
    <xf numFmtId="0" fontId="11" fillId="0" borderId="0" xfId="0" applyFont="1" applyAlignment="1">
      <alignment horizontal="center" vertical="center" wrapText="1"/>
    </xf>
    <xf numFmtId="0" fontId="8" fillId="0" borderId="0" xfId="0" applyFont="1" applyAlignment="1">
      <alignment wrapText="1"/>
    </xf>
    <xf numFmtId="4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horizontal="center" vertical="center"/>
    </xf>
    <xf numFmtId="164" fontId="11" fillId="0" borderId="0" xfId="0" applyNumberFormat="1" applyFont="1"/>
    <xf numFmtId="0" fontId="7" fillId="4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4" fontId="5" fillId="2" borderId="12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14" xfId="0" applyFont="1" applyBorder="1" applyAlignment="1">
      <alignment horizontal="right" vertical="center" wrapText="1"/>
    </xf>
    <xf numFmtId="0" fontId="5" fillId="0" borderId="13" xfId="0" applyFont="1" applyBorder="1" applyAlignment="1">
      <alignment wrapText="1"/>
    </xf>
    <xf numFmtId="0" fontId="5" fillId="0" borderId="13" xfId="0" applyFont="1" applyBorder="1" applyAlignment="1">
      <alignment horizontal="right" wrapText="1"/>
    </xf>
    <xf numFmtId="4" fontId="7" fillId="0" borderId="1" xfId="0" applyNumberFormat="1" applyFont="1" applyBorder="1" applyAlignment="1">
      <alignment horizontal="right" wrapText="1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0" fontId="7" fillId="2" borderId="0" xfId="0" applyFont="1" applyFill="1" applyAlignment="1">
      <alignment horizontal="center" vertical="center" wrapText="1"/>
    </xf>
    <xf numFmtId="4" fontId="7" fillId="2" borderId="0" xfId="0" applyNumberFormat="1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center" wrapText="1"/>
    </xf>
    <xf numFmtId="4" fontId="5" fillId="2" borderId="0" xfId="0" applyNumberFormat="1" applyFont="1" applyFill="1" applyAlignment="1">
      <alignment wrapText="1"/>
    </xf>
    <xf numFmtId="0" fontId="7" fillId="2" borderId="14" xfId="0" applyFont="1" applyFill="1" applyBorder="1" applyAlignment="1">
      <alignment horizontal="left" vertical="center" wrapText="1"/>
    </xf>
    <xf numFmtId="0" fontId="14" fillId="0" borderId="0" xfId="0" applyFont="1"/>
    <xf numFmtId="4" fontId="5" fillId="0" borderId="0" xfId="0" applyNumberFormat="1" applyFont="1"/>
    <xf numFmtId="0" fontId="7" fillId="2" borderId="16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wrapText="1"/>
    </xf>
    <xf numFmtId="0" fontId="5" fillId="2" borderId="16" xfId="0" applyFont="1" applyFill="1" applyBorder="1" applyAlignment="1">
      <alignment horizontal="right" wrapText="1"/>
    </xf>
    <xf numFmtId="4" fontId="7" fillId="2" borderId="16" xfId="0" applyNumberFormat="1" applyFont="1" applyFill="1" applyBorder="1" applyAlignment="1">
      <alignment horizontal="right" wrapText="1"/>
    </xf>
    <xf numFmtId="164" fontId="7" fillId="2" borderId="1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4" fontId="4" fillId="0" borderId="0" xfId="1" applyFont="1" applyBorder="1" applyAlignment="1">
      <alignment horizontal="center"/>
    </xf>
    <xf numFmtId="0" fontId="10" fillId="0" borderId="0" xfId="0" applyFont="1" applyAlignment="1">
      <alignment wrapText="1"/>
    </xf>
    <xf numFmtId="164" fontId="4" fillId="0" borderId="0" xfId="1" applyFont="1" applyBorder="1" applyAlignment="1">
      <alignment horizontal="center" wrapText="1"/>
    </xf>
    <xf numFmtId="164" fontId="4" fillId="0" borderId="0" xfId="1" applyFont="1" applyBorder="1" applyAlignment="1"/>
    <xf numFmtId="0" fontId="4" fillId="2" borderId="0" xfId="0" applyFont="1" applyFill="1" applyAlignment="1">
      <alignment wrapText="1"/>
    </xf>
    <xf numFmtId="0" fontId="4" fillId="0" borderId="0" xfId="0" applyFont="1"/>
    <xf numFmtId="4" fontId="0" fillId="0" borderId="0" xfId="0" applyNumberFormat="1"/>
    <xf numFmtId="164" fontId="0" fillId="0" borderId="0" xfId="0" applyNumberFormat="1"/>
    <xf numFmtId="0" fontId="12" fillId="5" borderId="4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/>
    </xf>
    <xf numFmtId="0" fontId="12" fillId="5" borderId="8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vertical="center" wrapText="1"/>
    </xf>
    <xf numFmtId="0" fontId="12" fillId="5" borderId="4" xfId="0" applyFont="1" applyFill="1" applyBorder="1" applyAlignment="1">
      <alignment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7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5" borderId="8" xfId="0" applyFont="1" applyFill="1" applyBorder="1" applyAlignment="1">
      <alignment horizontal="center" vertical="center" wrapText="1"/>
    </xf>
    <xf numFmtId="164" fontId="0" fillId="0" borderId="0" xfId="1" applyFont="1"/>
    <xf numFmtId="165" fontId="0" fillId="0" borderId="0" xfId="0" applyNumberFormat="1"/>
    <xf numFmtId="4" fontId="7" fillId="2" borderId="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4" fontId="7" fillId="0" borderId="21" xfId="0" applyNumberFormat="1" applyFont="1" applyBorder="1" applyAlignment="1">
      <alignment horizontal="right" wrapText="1"/>
    </xf>
    <xf numFmtId="4" fontId="5" fillId="2" borderId="23" xfId="0" applyNumberFormat="1" applyFont="1" applyFill="1" applyBorder="1" applyAlignment="1">
      <alignment horizontal="right" vertical="center" wrapText="1"/>
    </xf>
    <xf numFmtId="0" fontId="7" fillId="5" borderId="18" xfId="0" applyFont="1" applyFill="1" applyBorder="1" applyAlignment="1">
      <alignment wrapText="1"/>
    </xf>
    <xf numFmtId="0" fontId="7" fillId="5" borderId="19" xfId="0" applyFont="1" applyFill="1" applyBorder="1" applyAlignment="1">
      <alignment wrapText="1"/>
    </xf>
    <xf numFmtId="0" fontId="7" fillId="5" borderId="20" xfId="0" applyFont="1" applyFill="1" applyBorder="1" applyAlignment="1">
      <alignment horizontal="center" wrapText="1"/>
    </xf>
    <xf numFmtId="0" fontId="7" fillId="5" borderId="22" xfId="0" applyFont="1" applyFill="1" applyBorder="1" applyAlignment="1">
      <alignment wrapText="1"/>
    </xf>
    <xf numFmtId="0" fontId="7" fillId="5" borderId="24" xfId="0" applyFont="1" applyFill="1" applyBorder="1" applyAlignment="1">
      <alignment wrapText="1"/>
    </xf>
    <xf numFmtId="4" fontId="7" fillId="5" borderId="25" xfId="0" applyNumberFormat="1" applyFont="1" applyFill="1" applyBorder="1" applyAlignment="1">
      <alignment horizontal="right" vertical="center" wrapText="1"/>
    </xf>
    <xf numFmtId="4" fontId="7" fillId="5" borderId="26" xfId="0" applyNumberFormat="1" applyFont="1" applyFill="1" applyBorder="1" applyAlignment="1">
      <alignment horizontal="right" vertical="center" wrapText="1"/>
    </xf>
    <xf numFmtId="4" fontId="7" fillId="5" borderId="27" xfId="0" applyNumberFormat="1" applyFont="1" applyFill="1" applyBorder="1" applyAlignment="1">
      <alignment horizontal="right" wrapText="1"/>
    </xf>
    <xf numFmtId="4" fontId="7" fillId="5" borderId="4" xfId="0" applyNumberFormat="1" applyFont="1" applyFill="1" applyBorder="1" applyAlignment="1">
      <alignment horizontal="left" wrapText="1"/>
    </xf>
    <xf numFmtId="164" fontId="5" fillId="0" borderId="23" xfId="0" applyNumberFormat="1" applyFont="1" applyBorder="1" applyAlignment="1">
      <alignment horizontal="right" wrapText="1"/>
    </xf>
    <xf numFmtId="4" fontId="5" fillId="0" borderId="23" xfId="0" applyNumberFormat="1" applyFont="1" applyBorder="1" applyAlignment="1">
      <alignment horizontal="right" wrapText="1"/>
    </xf>
    <xf numFmtId="164" fontId="0" fillId="0" borderId="23" xfId="0" applyNumberFormat="1" applyBorder="1"/>
    <xf numFmtId="0" fontId="9" fillId="5" borderId="28" xfId="0" applyFont="1" applyFill="1" applyBorder="1" applyAlignment="1">
      <alignment horizontal="left" wrapText="1"/>
    </xf>
    <xf numFmtId="0" fontId="9" fillId="5" borderId="28" xfId="0" applyFont="1" applyFill="1" applyBorder="1" applyAlignment="1">
      <alignment wrapText="1"/>
    </xf>
    <xf numFmtId="4" fontId="9" fillId="5" borderId="29" xfId="0" applyNumberFormat="1" applyFont="1" applyFill="1" applyBorder="1" applyAlignment="1">
      <alignment horizontal="left" wrapText="1"/>
    </xf>
    <xf numFmtId="0" fontId="12" fillId="5" borderId="8" xfId="0" applyFont="1" applyFill="1" applyBorder="1" applyAlignment="1">
      <alignment horizontal="left" vertical="center" wrapText="1"/>
    </xf>
    <xf numFmtId="0" fontId="7" fillId="0" borderId="0" xfId="0" applyFont="1" applyAlignment="1"/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9" fontId="7" fillId="0" borderId="12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wrapText="1"/>
    </xf>
    <xf numFmtId="0" fontId="5" fillId="0" borderId="0" xfId="0" applyFont="1" applyAlignment="1">
      <alignment horizontal="left"/>
    </xf>
    <xf numFmtId="0" fontId="12" fillId="5" borderId="8" xfId="0" applyFont="1" applyFill="1" applyBorder="1" applyAlignment="1">
      <alignment horizontal="center" vertical="center" wrapText="1"/>
    </xf>
    <xf numFmtId="0" fontId="12" fillId="5" borderId="17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9" fontId="7" fillId="2" borderId="12" xfId="0" applyNumberFormat="1" applyFont="1" applyFill="1" applyBorder="1" applyAlignment="1">
      <alignment horizontal="center" vertical="center" wrapText="1"/>
    </xf>
    <xf numFmtId="9" fontId="7" fillId="2" borderId="13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left" wrapText="1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wrapText="1"/>
    </xf>
    <xf numFmtId="3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13" fillId="5" borderId="9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9" fontId="7" fillId="2" borderId="15" xfId="0" applyNumberFormat="1" applyFont="1" applyFill="1" applyBorder="1" applyAlignment="1">
      <alignment horizontal="center" vertical="center" wrapText="1"/>
    </xf>
    <xf numFmtId="164" fontId="7" fillId="2" borderId="12" xfId="1" applyFont="1" applyFill="1" applyBorder="1" applyAlignment="1">
      <alignment horizontal="center" vertical="center"/>
    </xf>
    <xf numFmtId="164" fontId="7" fillId="2" borderId="15" xfId="1" applyFont="1" applyFill="1" applyBorder="1" applyAlignment="1">
      <alignment horizontal="center" vertical="center"/>
    </xf>
    <xf numFmtId="4" fontId="7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left"/>
    </xf>
    <xf numFmtId="4" fontId="7" fillId="0" borderId="1" xfId="0" applyNumberFormat="1" applyFont="1" applyBorder="1" applyAlignment="1">
      <alignment horizontal="center" wrapText="1"/>
    </xf>
    <xf numFmtId="0" fontId="7" fillId="3" borderId="1" xfId="0" applyFont="1" applyFill="1" applyBorder="1" applyAlignment="1">
      <alignment horizontal="left"/>
    </xf>
    <xf numFmtId="4" fontId="7" fillId="3" borderId="1" xfId="0" applyNumberFormat="1" applyFont="1" applyFill="1" applyBorder="1" applyAlignment="1">
      <alignment horizontal="center" wrapText="1"/>
    </xf>
    <xf numFmtId="4" fontId="7" fillId="3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2" fillId="0" borderId="15" xfId="0" applyFont="1" applyBorder="1" applyAlignment="1">
      <alignment horizontal="left" wrapText="1"/>
    </xf>
    <xf numFmtId="0" fontId="7" fillId="0" borderId="12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7" fillId="5" borderId="1" xfId="0" applyFont="1" applyFill="1" applyBorder="1" applyAlignment="1">
      <alignment horizontal="center" vertical="center" wrapText="1"/>
    </xf>
    <xf numFmtId="0" fontId="13" fillId="5" borderId="1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10" fillId="5" borderId="0" xfId="0" applyFont="1" applyFill="1" applyAlignment="1">
      <alignment horizontal="center" wrapText="1"/>
    </xf>
    <xf numFmtId="164" fontId="4" fillId="0" borderId="0" xfId="1" applyFont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49585</xdr:colOff>
      <xdr:row>0</xdr:row>
      <xdr:rowOff>0</xdr:rowOff>
    </xdr:from>
    <xdr:to>
      <xdr:col>2</xdr:col>
      <xdr:colOff>77039</xdr:colOff>
      <xdr:row>4</xdr:row>
      <xdr:rowOff>168088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7326A6DF-B939-484B-88BF-03ECD649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85" y="0"/>
          <a:ext cx="1358153" cy="1036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5" name="Picture 1" descr="Logo CONIAF">
          <a:extLst>
            <a:ext uri="{FF2B5EF4-FFF2-40B4-BE49-F238E27FC236}">
              <a16:creationId xmlns:a16="http://schemas.microsoft.com/office/drawing/2014/main" id="{C888FBB8-9AD4-45B4-83AA-EC27411E0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2</xdr:col>
      <xdr:colOff>49610</xdr:colOff>
      <xdr:row>3</xdr:row>
      <xdr:rowOff>277812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167D80C8-76B8-4736-BDD7-B09FBEB6A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360488" cy="902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0</xdr:row>
      <xdr:rowOff>0</xdr:rowOff>
    </xdr:from>
    <xdr:to>
      <xdr:col>1</xdr:col>
      <xdr:colOff>1047749</xdr:colOff>
      <xdr:row>3</xdr:row>
      <xdr:rowOff>224755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E4B35F30-9162-4FFE-8577-FCA525129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285875" cy="910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7226CDB7-6E37-4ECE-B62E-C3D75547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F285185A-32FC-474A-A855-C8E5EAD0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28574</xdr:colOff>
      <xdr:row>0</xdr:row>
      <xdr:rowOff>0</xdr:rowOff>
    </xdr:from>
    <xdr:to>
      <xdr:col>2</xdr:col>
      <xdr:colOff>142875</xdr:colOff>
      <xdr:row>4</xdr:row>
      <xdr:rowOff>109884</xdr:rowOff>
    </xdr:to>
    <xdr:pic>
      <xdr:nvPicPr>
        <xdr:cNvPr id="4" name="Picture 1" descr="Logo CONIAF">
          <a:extLst>
            <a:ext uri="{FF2B5EF4-FFF2-40B4-BE49-F238E27FC236}">
              <a16:creationId xmlns:a16="http://schemas.microsoft.com/office/drawing/2014/main" id="{B01E9FA3-9206-442A-9480-D7185C6ED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447801" cy="9671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Q180"/>
  <sheetViews>
    <sheetView tabSelected="1" view="pageBreakPreview" topLeftCell="A96" zoomScale="90" zoomScaleNormal="100" zoomScaleSheetLayoutView="90" workbookViewId="0">
      <selection activeCell="A56" sqref="A56:XFD60"/>
    </sheetView>
  </sheetViews>
  <sheetFormatPr baseColWidth="10" defaultRowHeight="15" x14ac:dyDescent="0.25"/>
  <cols>
    <col min="1" max="1" width="4" customWidth="1"/>
    <col min="2" max="2" width="16" customWidth="1"/>
    <col min="3" max="3" width="24.28515625" customWidth="1"/>
    <col min="4" max="4" width="16.85546875" customWidth="1"/>
    <col min="5" max="5" width="14.85546875" customWidth="1"/>
    <col min="6" max="6" width="12.5703125" customWidth="1"/>
    <col min="7" max="7" width="9.5703125" customWidth="1"/>
    <col min="8" max="8" width="12.5703125" customWidth="1"/>
    <col min="9" max="9" width="13.140625" customWidth="1"/>
    <col min="10" max="10" width="16.28515625" customWidth="1"/>
    <col min="11" max="11" width="14.42578125" customWidth="1"/>
    <col min="12" max="12" width="14.28515625" customWidth="1"/>
    <col min="13" max="13" width="14" customWidth="1"/>
    <col min="14" max="14" width="15.140625" customWidth="1"/>
    <col min="15" max="15" width="16.42578125" customWidth="1"/>
    <col min="16" max="16" width="13" customWidth="1"/>
  </cols>
  <sheetData>
    <row r="1" spans="1:15" ht="18" x14ac:dyDescent="0.25">
      <c r="A1" s="159" t="s">
        <v>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</row>
    <row r="2" spans="1:15" ht="6.75" customHeight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ht="15.75" x14ac:dyDescent="0.25">
      <c r="A3" s="160" t="s">
        <v>1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</row>
    <row r="4" spans="1:15" ht="15.75" x14ac:dyDescent="0.25">
      <c r="A4" s="160" t="s">
        <v>50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</row>
    <row r="5" spans="1:15" ht="6" customHeight="1" x14ac:dyDescent="0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spans="1:15" ht="18" x14ac:dyDescent="0.25">
      <c r="A6" s="161" t="s">
        <v>45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</row>
    <row r="7" spans="1:15" ht="8.25" customHeight="1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  <row r="8" spans="1:15" ht="18" customHeight="1" x14ac:dyDescent="0.25">
      <c r="A8" s="164" t="s">
        <v>46</v>
      </c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55"/>
    </row>
    <row r="9" spans="1:15" ht="18" customHeight="1" x14ac:dyDescent="0.25">
      <c r="A9" s="164"/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55"/>
    </row>
    <row r="10" spans="1:15" ht="18" customHeight="1" x14ac:dyDescent="0.25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</row>
    <row r="11" spans="1:15" ht="18" customHeight="1" x14ac:dyDescent="0.25">
      <c r="A11" s="163" t="s">
        <v>57</v>
      </c>
      <c r="B11" s="163"/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56"/>
    </row>
    <row r="12" spans="1:15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 ht="18" x14ac:dyDescent="0.25">
      <c r="A13" s="162" t="s">
        <v>44</v>
      </c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4"/>
    </row>
    <row r="14" spans="1:15" ht="15.75" customHeight="1" x14ac:dyDescent="0.25">
      <c r="A14" s="110" t="s">
        <v>155</v>
      </c>
      <c r="B14" s="110"/>
      <c r="C14" s="11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4"/>
    </row>
    <row r="15" spans="1:15" ht="24.75" customHeight="1" x14ac:dyDescent="0.25">
      <c r="A15" s="2" t="s">
        <v>2</v>
      </c>
      <c r="B15" s="3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4"/>
    </row>
    <row r="16" spans="1:15" ht="6.75" customHeight="1" x14ac:dyDescent="0.25">
      <c r="A16" s="2"/>
      <c r="B16" s="3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4"/>
    </row>
    <row r="17" spans="1:15" x14ac:dyDescent="0.25">
      <c r="A17" s="120" t="s">
        <v>42</v>
      </c>
      <c r="B17" s="120"/>
      <c r="C17" s="120"/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</row>
    <row r="18" spans="1:15" x14ac:dyDescent="0.25">
      <c r="A18" s="120" t="s">
        <v>41</v>
      </c>
      <c r="B18" s="120"/>
      <c r="C18" s="120"/>
      <c r="D18" s="120"/>
      <c r="E18" s="120"/>
      <c r="F18" s="120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4"/>
    </row>
    <row r="20" spans="1:15" x14ac:dyDescent="0.25">
      <c r="A20" s="120" t="s">
        <v>55</v>
      </c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</row>
    <row r="21" spans="1:15" x14ac:dyDescent="0.25">
      <c r="A21" s="1" t="s">
        <v>3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22" spans="1:15" ht="9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4"/>
    </row>
    <row r="23" spans="1:15" x14ac:dyDescent="0.25">
      <c r="A23" s="120" t="s">
        <v>43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</row>
    <row r="24" spans="1:15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4"/>
    </row>
    <row r="25" spans="1:15" x14ac:dyDescent="0.25">
      <c r="A25" s="120" t="s">
        <v>4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</row>
    <row r="26" spans="1:15" x14ac:dyDescent="0.25">
      <c r="A26" s="1" t="s">
        <v>5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4"/>
    </row>
    <row r="27" spans="1:15" ht="9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4"/>
    </row>
    <row r="28" spans="1:15" x14ac:dyDescent="0.25">
      <c r="A28" s="3" t="s">
        <v>58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4"/>
    </row>
    <row r="29" spans="1:15" x14ac:dyDescent="0.25">
      <c r="A29" s="3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4"/>
    </row>
    <row r="30" spans="1:15" ht="15.75" customHeight="1" thickBot="1" x14ac:dyDescent="0.3">
      <c r="A30" s="119" t="s">
        <v>6</v>
      </c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19"/>
      <c r="M30" s="119"/>
      <c r="N30" s="119"/>
      <c r="O30" s="119"/>
    </row>
    <row r="31" spans="1:15" ht="27" customHeight="1" thickBot="1" x14ac:dyDescent="0.3">
      <c r="A31" s="132" t="s">
        <v>7</v>
      </c>
      <c r="B31" s="111" t="s">
        <v>8</v>
      </c>
      <c r="C31" s="112"/>
      <c r="D31" s="113" t="s">
        <v>9</v>
      </c>
      <c r="E31" s="113" t="s">
        <v>10</v>
      </c>
      <c r="F31" s="113" t="s">
        <v>11</v>
      </c>
      <c r="G31" s="113" t="s">
        <v>36</v>
      </c>
      <c r="H31" s="111" t="s">
        <v>32</v>
      </c>
      <c r="I31" s="112"/>
      <c r="J31" s="113" t="s">
        <v>62</v>
      </c>
      <c r="K31" s="63"/>
      <c r="L31" s="63"/>
      <c r="M31" s="113" t="s">
        <v>12</v>
      </c>
      <c r="N31" s="113" t="s">
        <v>35</v>
      </c>
      <c r="O31" s="123" t="s">
        <v>13</v>
      </c>
    </row>
    <row r="32" spans="1:15" ht="0.75" customHeight="1" thickBot="1" x14ac:dyDescent="0.3">
      <c r="A32" s="133"/>
      <c r="B32" s="134"/>
      <c r="C32" s="135"/>
      <c r="D32" s="121"/>
      <c r="E32" s="121"/>
      <c r="F32" s="121"/>
      <c r="G32" s="139"/>
      <c r="H32" s="70" t="s">
        <v>14</v>
      </c>
      <c r="I32" s="71"/>
      <c r="J32" s="114"/>
      <c r="K32" s="64"/>
      <c r="L32" s="64"/>
      <c r="M32" s="114"/>
      <c r="N32" s="121"/>
      <c r="O32" s="124"/>
    </row>
    <row r="33" spans="1:16" ht="26.25" customHeight="1" thickBot="1" x14ac:dyDescent="0.3">
      <c r="A33" s="133"/>
      <c r="B33" s="63" t="s">
        <v>15</v>
      </c>
      <c r="C33" s="65" t="s">
        <v>16</v>
      </c>
      <c r="D33" s="121"/>
      <c r="E33" s="121"/>
      <c r="F33" s="121"/>
      <c r="G33" s="140"/>
      <c r="H33" s="72" t="s">
        <v>33</v>
      </c>
      <c r="I33" s="68" t="s">
        <v>34</v>
      </c>
      <c r="J33" s="114"/>
      <c r="K33" s="68" t="s">
        <v>67</v>
      </c>
      <c r="L33" s="68" t="s">
        <v>68</v>
      </c>
      <c r="M33" s="114"/>
      <c r="N33" s="122"/>
      <c r="O33" s="125"/>
    </row>
    <row r="34" spans="1:16" ht="51.75" customHeight="1" thickBot="1" x14ac:dyDescent="0.3">
      <c r="A34" s="66">
        <v>1</v>
      </c>
      <c r="B34" s="5" t="s">
        <v>140</v>
      </c>
      <c r="C34" s="5" t="s">
        <v>141</v>
      </c>
      <c r="D34" s="5" t="s">
        <v>142</v>
      </c>
      <c r="E34" s="5" t="s">
        <v>156</v>
      </c>
      <c r="F34" s="5" t="s">
        <v>143</v>
      </c>
      <c r="G34" s="29">
        <v>16</v>
      </c>
      <c r="H34" s="29">
        <v>10</v>
      </c>
      <c r="I34" s="29">
        <v>1</v>
      </c>
      <c r="J34" s="6">
        <v>198000</v>
      </c>
      <c r="K34" s="30">
        <v>15000</v>
      </c>
      <c r="L34" s="30">
        <v>5500</v>
      </c>
      <c r="M34" s="30">
        <v>25000</v>
      </c>
      <c r="N34" s="6">
        <v>10400</v>
      </c>
      <c r="O34" s="6">
        <f>SUM(M34:N34)</f>
        <v>35400</v>
      </c>
    </row>
    <row r="35" spans="1:16" ht="57.75" thickBot="1" x14ac:dyDescent="0.3">
      <c r="A35" s="66">
        <v>1</v>
      </c>
      <c r="B35" s="5" t="s">
        <v>144</v>
      </c>
      <c r="C35" s="5" t="s">
        <v>145</v>
      </c>
      <c r="D35" s="5" t="s">
        <v>142</v>
      </c>
      <c r="E35" s="5" t="s">
        <v>156</v>
      </c>
      <c r="F35" s="5" t="s">
        <v>146</v>
      </c>
      <c r="G35" s="29">
        <v>0</v>
      </c>
      <c r="H35" s="29">
        <v>0</v>
      </c>
      <c r="I35" s="29">
        <v>0</v>
      </c>
      <c r="J35" s="6">
        <v>270000</v>
      </c>
      <c r="K35" s="30">
        <v>0</v>
      </c>
      <c r="L35" s="30">
        <v>0</v>
      </c>
      <c r="M35" s="30">
        <v>0</v>
      </c>
      <c r="N35" s="6">
        <v>0</v>
      </c>
      <c r="O35" s="6">
        <f t="shared" ref="O35:O42" si="0">SUM(M35:N35)</f>
        <v>0</v>
      </c>
    </row>
    <row r="36" spans="1:16" ht="72" thickBot="1" x14ac:dyDescent="0.3">
      <c r="A36" s="66">
        <v>1</v>
      </c>
      <c r="B36" s="5" t="s">
        <v>147</v>
      </c>
      <c r="C36" s="5" t="s">
        <v>148</v>
      </c>
      <c r="D36" s="5" t="s">
        <v>142</v>
      </c>
      <c r="E36" s="5" t="s">
        <v>156</v>
      </c>
      <c r="F36" s="5" t="s">
        <v>149</v>
      </c>
      <c r="G36" s="29">
        <v>16</v>
      </c>
      <c r="H36" s="29">
        <v>10</v>
      </c>
      <c r="I36" s="29">
        <v>1</v>
      </c>
      <c r="J36" s="6">
        <v>343333</v>
      </c>
      <c r="K36" s="30">
        <v>15000</v>
      </c>
      <c r="L36" s="30">
        <v>5500</v>
      </c>
      <c r="M36" s="30">
        <v>30000</v>
      </c>
      <c r="N36" s="6">
        <v>11200</v>
      </c>
      <c r="O36" s="6">
        <f t="shared" si="0"/>
        <v>41200</v>
      </c>
    </row>
    <row r="37" spans="1:16" ht="43.5" thickBot="1" x14ac:dyDescent="0.3">
      <c r="A37" s="66">
        <v>1</v>
      </c>
      <c r="B37" s="5" t="s">
        <v>140</v>
      </c>
      <c r="C37" s="5" t="s">
        <v>141</v>
      </c>
      <c r="D37" s="5" t="s">
        <v>142</v>
      </c>
      <c r="E37" s="5" t="s">
        <v>87</v>
      </c>
      <c r="F37" s="5" t="s">
        <v>143</v>
      </c>
      <c r="G37" s="29">
        <v>16</v>
      </c>
      <c r="H37" s="29">
        <v>10</v>
      </c>
      <c r="I37" s="29">
        <v>1</v>
      </c>
      <c r="J37" s="6">
        <v>0</v>
      </c>
      <c r="K37" s="30">
        <v>15000</v>
      </c>
      <c r="L37" s="30">
        <v>5500</v>
      </c>
      <c r="M37" s="30">
        <v>25000</v>
      </c>
      <c r="N37" s="6">
        <v>10400</v>
      </c>
      <c r="O37" s="6">
        <f t="shared" si="0"/>
        <v>35400</v>
      </c>
    </row>
    <row r="38" spans="1:16" ht="57.75" thickBot="1" x14ac:dyDescent="0.3">
      <c r="A38" s="66">
        <v>1</v>
      </c>
      <c r="B38" s="5" t="s">
        <v>144</v>
      </c>
      <c r="C38" s="5" t="s">
        <v>145</v>
      </c>
      <c r="D38" s="5" t="s">
        <v>142</v>
      </c>
      <c r="E38" s="5" t="s">
        <v>87</v>
      </c>
      <c r="F38" s="5" t="s">
        <v>146</v>
      </c>
      <c r="G38" s="29">
        <v>16</v>
      </c>
      <c r="H38" s="29">
        <v>10</v>
      </c>
      <c r="I38" s="29">
        <v>1</v>
      </c>
      <c r="J38" s="6">
        <v>0</v>
      </c>
      <c r="K38" s="30">
        <v>30000</v>
      </c>
      <c r="L38" s="30">
        <v>5500</v>
      </c>
      <c r="M38" s="30">
        <v>50000</v>
      </c>
      <c r="N38" s="6">
        <v>11200</v>
      </c>
      <c r="O38" s="6">
        <f t="shared" si="0"/>
        <v>61200</v>
      </c>
    </row>
    <row r="39" spans="1:16" ht="74.25" customHeight="1" thickBot="1" x14ac:dyDescent="0.3">
      <c r="A39" s="66">
        <v>1</v>
      </c>
      <c r="B39" s="5" t="s">
        <v>147</v>
      </c>
      <c r="C39" s="5" t="s">
        <v>148</v>
      </c>
      <c r="D39" s="5" t="s">
        <v>142</v>
      </c>
      <c r="E39" s="5" t="s">
        <v>87</v>
      </c>
      <c r="F39" s="5" t="s">
        <v>149</v>
      </c>
      <c r="G39" s="29">
        <v>16</v>
      </c>
      <c r="H39" s="29">
        <v>10</v>
      </c>
      <c r="I39" s="29">
        <v>1</v>
      </c>
      <c r="J39" s="6">
        <v>0</v>
      </c>
      <c r="K39" s="30">
        <v>15000</v>
      </c>
      <c r="L39" s="30">
        <v>5500</v>
      </c>
      <c r="M39" s="30">
        <v>30000</v>
      </c>
      <c r="N39" s="6">
        <v>11200</v>
      </c>
      <c r="O39" s="6">
        <f t="shared" si="0"/>
        <v>41200</v>
      </c>
    </row>
    <row r="40" spans="1:16" ht="61.5" customHeight="1" thickBot="1" x14ac:dyDescent="0.3">
      <c r="A40" s="66">
        <v>1</v>
      </c>
      <c r="B40" s="5" t="s">
        <v>140</v>
      </c>
      <c r="C40" s="5" t="s">
        <v>150</v>
      </c>
      <c r="D40" s="5" t="s">
        <v>142</v>
      </c>
      <c r="E40" s="5" t="s">
        <v>151</v>
      </c>
      <c r="F40" s="5" t="s">
        <v>152</v>
      </c>
      <c r="G40" s="29">
        <v>16</v>
      </c>
      <c r="H40" s="29">
        <v>10</v>
      </c>
      <c r="I40" s="29">
        <v>1</v>
      </c>
      <c r="J40" s="6">
        <v>0</v>
      </c>
      <c r="K40" s="30">
        <v>16000</v>
      </c>
      <c r="L40" s="30">
        <v>5500</v>
      </c>
      <c r="M40" s="30">
        <v>25000</v>
      </c>
      <c r="N40" s="6">
        <v>0</v>
      </c>
      <c r="O40" s="6">
        <f t="shared" si="0"/>
        <v>25000</v>
      </c>
    </row>
    <row r="41" spans="1:16" ht="57.75" thickBot="1" x14ac:dyDescent="0.3">
      <c r="A41" s="66">
        <v>1</v>
      </c>
      <c r="B41" s="5" t="s">
        <v>144</v>
      </c>
      <c r="C41" s="5" t="s">
        <v>145</v>
      </c>
      <c r="D41" s="5" t="s">
        <v>142</v>
      </c>
      <c r="E41" s="5" t="s">
        <v>151</v>
      </c>
      <c r="F41" s="5" t="s">
        <v>152</v>
      </c>
      <c r="G41" s="29">
        <v>16</v>
      </c>
      <c r="H41" s="29">
        <v>10</v>
      </c>
      <c r="I41" s="29">
        <v>1</v>
      </c>
      <c r="J41" s="6">
        <v>0</v>
      </c>
      <c r="K41" s="30">
        <v>15000</v>
      </c>
      <c r="L41" s="30">
        <v>5500</v>
      </c>
      <c r="M41" s="30">
        <v>100000</v>
      </c>
      <c r="N41" s="6">
        <v>11200</v>
      </c>
      <c r="O41" s="6">
        <f t="shared" si="0"/>
        <v>111200</v>
      </c>
    </row>
    <row r="42" spans="1:16" ht="72" thickBot="1" x14ac:dyDescent="0.3">
      <c r="A42" s="66">
        <v>1</v>
      </c>
      <c r="B42" s="5" t="s">
        <v>147</v>
      </c>
      <c r="C42" s="5" t="s">
        <v>148</v>
      </c>
      <c r="D42" s="5" t="s">
        <v>142</v>
      </c>
      <c r="E42" s="5" t="s">
        <v>151</v>
      </c>
      <c r="F42" s="5" t="s">
        <v>149</v>
      </c>
      <c r="G42" s="29">
        <v>16</v>
      </c>
      <c r="H42" s="29">
        <v>10</v>
      </c>
      <c r="I42" s="29">
        <v>1</v>
      </c>
      <c r="J42" s="6">
        <v>0</v>
      </c>
      <c r="K42" s="30">
        <v>15000</v>
      </c>
      <c r="L42" s="30">
        <v>5500</v>
      </c>
      <c r="M42" s="30">
        <v>30000</v>
      </c>
      <c r="N42" s="6">
        <v>11200</v>
      </c>
      <c r="O42" s="6">
        <f t="shared" si="0"/>
        <v>41200</v>
      </c>
    </row>
    <row r="43" spans="1:16" ht="15.75" thickBot="1" x14ac:dyDescent="0.3">
      <c r="A43" s="67">
        <f>SUM(A34:A42)</f>
        <v>9</v>
      </c>
      <c r="B43" s="118" t="s">
        <v>17</v>
      </c>
      <c r="C43" s="118"/>
      <c r="D43" s="118"/>
      <c r="E43" s="118"/>
      <c r="F43" s="118"/>
      <c r="G43" s="8">
        <f t="shared" ref="G43:O43" si="1">SUM(G34:G42)</f>
        <v>128</v>
      </c>
      <c r="H43" s="8">
        <f t="shared" si="1"/>
        <v>80</v>
      </c>
      <c r="I43" s="8">
        <f t="shared" si="1"/>
        <v>8</v>
      </c>
      <c r="J43" s="9">
        <f t="shared" si="1"/>
        <v>811333</v>
      </c>
      <c r="K43" s="9">
        <f>SUM(K34:K42)</f>
        <v>136000</v>
      </c>
      <c r="L43" s="9">
        <f t="shared" ref="L43:N43" si="2">SUM(L34:L42)</f>
        <v>44000</v>
      </c>
      <c r="M43" s="9">
        <f t="shared" si="2"/>
        <v>315000</v>
      </c>
      <c r="N43" s="9">
        <f t="shared" si="2"/>
        <v>76800</v>
      </c>
      <c r="O43" s="36">
        <f t="shared" si="1"/>
        <v>391800</v>
      </c>
      <c r="P43" s="61"/>
    </row>
    <row r="44" spans="1:16" ht="15.75" customHeight="1" thickBot="1" x14ac:dyDescent="0.3">
      <c r="A44" s="115" t="s">
        <v>18</v>
      </c>
      <c r="B44" s="116"/>
      <c r="C44" s="116"/>
      <c r="D44" s="116"/>
      <c r="E44" s="116"/>
      <c r="F44" s="116"/>
      <c r="G44" s="116"/>
      <c r="H44" s="31"/>
      <c r="I44" s="32"/>
      <c r="J44" s="33"/>
      <c r="K44" s="33"/>
      <c r="L44" s="33"/>
      <c r="M44" s="36"/>
      <c r="N44" s="36">
        <f>N43*-0.1</f>
        <v>-7680</v>
      </c>
      <c r="O44" s="36">
        <f>SUM(M44:N44)</f>
        <v>-7680</v>
      </c>
      <c r="P44" s="61"/>
    </row>
    <row r="45" spans="1:16" ht="15.75" customHeight="1" thickBot="1" x14ac:dyDescent="0.3">
      <c r="A45" s="117" t="s">
        <v>19</v>
      </c>
      <c r="B45" s="118"/>
      <c r="C45" s="118"/>
      <c r="D45" s="118"/>
      <c r="E45" s="118"/>
      <c r="F45" s="118"/>
      <c r="G45" s="118"/>
      <c r="H45" s="34"/>
      <c r="I45" s="34"/>
      <c r="J45" s="35"/>
      <c r="K45" s="35"/>
      <c r="L45" s="35"/>
      <c r="M45" s="36">
        <f>SUM(M43:M44)</f>
        <v>315000</v>
      </c>
      <c r="N45" s="36">
        <f>SUM(N43:N44)</f>
        <v>69120</v>
      </c>
      <c r="O45" s="36">
        <f>O44+O43</f>
        <v>384120</v>
      </c>
    </row>
    <row r="46" spans="1:16" x14ac:dyDescent="0.25">
      <c r="A46" s="23"/>
      <c r="B46" s="23"/>
      <c r="C46" s="23"/>
      <c r="D46" s="23"/>
      <c r="E46" s="23"/>
      <c r="F46" s="23"/>
      <c r="G46" s="23"/>
      <c r="H46" s="24"/>
      <c r="I46" s="24"/>
      <c r="J46" s="24"/>
      <c r="K46" s="24"/>
      <c r="L46" s="24"/>
      <c r="M46" s="25"/>
      <c r="N46" s="26"/>
      <c r="O46" s="27"/>
    </row>
    <row r="47" spans="1:16" x14ac:dyDescent="0.25">
      <c r="A47" s="41"/>
      <c r="B47" s="41"/>
      <c r="C47" s="41"/>
      <c r="D47" s="41"/>
      <c r="E47" s="41"/>
      <c r="F47" s="41"/>
      <c r="G47" s="41"/>
      <c r="H47" s="19"/>
      <c r="I47" s="19"/>
      <c r="J47" s="42"/>
      <c r="K47" s="42"/>
      <c r="L47" s="42"/>
      <c r="M47" s="42"/>
      <c r="N47" s="42"/>
      <c r="O47" s="22"/>
    </row>
    <row r="48" spans="1:16" x14ac:dyDescent="0.25">
      <c r="A48" s="41"/>
      <c r="B48" s="41"/>
      <c r="C48" s="41"/>
      <c r="D48" s="41"/>
      <c r="E48" s="41"/>
      <c r="F48" s="41"/>
      <c r="G48" s="41"/>
      <c r="H48" s="19"/>
      <c r="I48" s="19"/>
      <c r="J48" s="42"/>
      <c r="K48" s="42"/>
      <c r="L48" s="42"/>
      <c r="M48" s="42"/>
      <c r="N48" s="42"/>
      <c r="O48" s="22"/>
    </row>
    <row r="49" spans="1:17" ht="15.75" thickBot="1" x14ac:dyDescent="0.3">
      <c r="A49" s="131" t="s">
        <v>22</v>
      </c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43"/>
      <c r="O49" s="43"/>
    </row>
    <row r="50" spans="1:17" ht="24.75" customHeight="1" thickBot="1" x14ac:dyDescent="0.3">
      <c r="A50" s="132" t="s">
        <v>7</v>
      </c>
      <c r="B50" s="111" t="s">
        <v>8</v>
      </c>
      <c r="C50" s="112"/>
      <c r="D50" s="113" t="s">
        <v>9</v>
      </c>
      <c r="E50" s="113" t="s">
        <v>10</v>
      </c>
      <c r="F50" s="113" t="s">
        <v>11</v>
      </c>
      <c r="G50" s="113" t="s">
        <v>36</v>
      </c>
      <c r="H50" s="132" t="s">
        <v>32</v>
      </c>
      <c r="I50" s="132"/>
      <c r="J50" s="113" t="s">
        <v>62</v>
      </c>
      <c r="K50" s="63"/>
      <c r="L50" s="63"/>
      <c r="M50" s="113" t="s">
        <v>12</v>
      </c>
      <c r="N50" s="113" t="s">
        <v>35</v>
      </c>
      <c r="O50" s="123" t="s">
        <v>13</v>
      </c>
    </row>
    <row r="51" spans="1:17" ht="3.75" customHeight="1" thickBot="1" x14ac:dyDescent="0.3">
      <c r="A51" s="133"/>
      <c r="B51" s="134"/>
      <c r="C51" s="135"/>
      <c r="D51" s="121"/>
      <c r="E51" s="121"/>
      <c r="F51" s="121"/>
      <c r="G51" s="114"/>
      <c r="H51" s="121" t="s">
        <v>33</v>
      </c>
      <c r="I51" s="121" t="s">
        <v>34</v>
      </c>
      <c r="J51" s="114"/>
      <c r="K51" s="64"/>
      <c r="L51" s="64"/>
      <c r="M51" s="114"/>
      <c r="N51" s="121"/>
      <c r="O51" s="124"/>
    </row>
    <row r="52" spans="1:17" ht="27.75" customHeight="1" thickBot="1" x14ac:dyDescent="0.3">
      <c r="A52" s="133"/>
      <c r="B52" s="63" t="s">
        <v>15</v>
      </c>
      <c r="C52" s="65" t="s">
        <v>16</v>
      </c>
      <c r="D52" s="121"/>
      <c r="E52" s="121"/>
      <c r="F52" s="121"/>
      <c r="G52" s="158"/>
      <c r="H52" s="122"/>
      <c r="I52" s="122"/>
      <c r="J52" s="114"/>
      <c r="K52" s="68" t="s">
        <v>67</v>
      </c>
      <c r="L52" s="68" t="s">
        <v>68</v>
      </c>
      <c r="M52" s="114"/>
      <c r="N52" s="122"/>
      <c r="O52" s="125"/>
    </row>
    <row r="53" spans="1:17" ht="37.5" customHeight="1" thickBot="1" x14ac:dyDescent="0.3">
      <c r="A53" s="66">
        <v>1</v>
      </c>
      <c r="B53" s="5" t="str">
        <f>JULIO!B32</f>
        <v>Elpio Aviles, Angel Adames</v>
      </c>
      <c r="C53" s="5" t="str">
        <f>JULIO!C32</f>
        <v>Control fitosanitario Arroz</v>
      </c>
      <c r="D53" s="5" t="s">
        <v>23</v>
      </c>
      <c r="E53" s="5" t="s">
        <v>125</v>
      </c>
      <c r="F53" s="5" t="s">
        <v>69</v>
      </c>
      <c r="G53" s="29">
        <f>JULIO!G32</f>
        <v>8</v>
      </c>
      <c r="H53" s="29">
        <f>JULIO!H32</f>
        <v>15</v>
      </c>
      <c r="I53" s="29">
        <f>JULIO!I32</f>
        <v>15</v>
      </c>
      <c r="J53" s="6">
        <v>600000</v>
      </c>
      <c r="K53" s="30">
        <f>JULIO!K32</f>
        <v>10400</v>
      </c>
      <c r="L53" s="30">
        <f>JULIO!L32</f>
        <v>3200</v>
      </c>
      <c r="M53" s="30">
        <f>JULIO!M32+AGOSTO!M32+SEPT.!M32</f>
        <v>63800</v>
      </c>
      <c r="N53" s="6">
        <f>JULIO!N32+AGOSTO!N32+SEPT.!N32</f>
        <v>22800</v>
      </c>
      <c r="O53" s="6">
        <f>SUM(M53:N53)</f>
        <v>86600</v>
      </c>
      <c r="P53" s="61"/>
    </row>
    <row r="54" spans="1:17" ht="57.75" thickBot="1" x14ac:dyDescent="0.3">
      <c r="A54" s="66">
        <v>2</v>
      </c>
      <c r="B54" s="5" t="str">
        <f>SEPT.!B34</f>
        <v>Olga  Peralta, Elpidio Aviles, Joselin Cuevas, Aquiles Amile</v>
      </c>
      <c r="C54" s="5" t="s">
        <v>78</v>
      </c>
      <c r="D54" s="5" t="s">
        <v>23</v>
      </c>
      <c r="E54" s="5" t="s">
        <v>90</v>
      </c>
      <c r="F54" s="5" t="s">
        <v>73</v>
      </c>
      <c r="G54" s="29">
        <v>16</v>
      </c>
      <c r="H54" s="29">
        <v>15</v>
      </c>
      <c r="I54" s="29">
        <v>15</v>
      </c>
      <c r="J54" s="6">
        <v>570000</v>
      </c>
      <c r="K54" s="30">
        <f>SEPT.!K34</f>
        <v>10400</v>
      </c>
      <c r="L54" s="30">
        <f>SEPT.!L34</f>
        <v>3800</v>
      </c>
      <c r="M54" s="30">
        <f>SEPT.!M34</f>
        <v>54000</v>
      </c>
      <c r="N54" s="30">
        <f>SEPT.!N34</f>
        <v>68400</v>
      </c>
      <c r="O54" s="6">
        <f t="shared" ref="O54:O60" si="3">SUM(M54:N54)</f>
        <v>122400</v>
      </c>
      <c r="P54" s="61"/>
      <c r="Q54" s="61"/>
    </row>
    <row r="55" spans="1:17" ht="29.25" thickBot="1" x14ac:dyDescent="0.3">
      <c r="A55" s="66">
        <v>3</v>
      </c>
      <c r="B55" s="5" t="s">
        <v>71</v>
      </c>
      <c r="C55" s="5" t="str">
        <f>SEPT.!C35</f>
        <v>Giras tecnica Invernaderos</v>
      </c>
      <c r="D55" s="5" t="s">
        <v>23</v>
      </c>
      <c r="E55" s="5" t="s">
        <v>90</v>
      </c>
      <c r="F55" s="5" t="s">
        <v>73</v>
      </c>
      <c r="G55" s="29">
        <v>16</v>
      </c>
      <c r="H55" s="29">
        <v>15</v>
      </c>
      <c r="I55" s="29">
        <v>15</v>
      </c>
      <c r="J55" s="6">
        <v>0</v>
      </c>
      <c r="K55" s="30">
        <f>SEPT.!K35</f>
        <v>31200</v>
      </c>
      <c r="L55" s="30">
        <f>SEPT.!L35</f>
        <v>11400</v>
      </c>
      <c r="M55" s="30" cm="1">
        <f t="array" ref="M55:N55">SEPT.!M35:N35</f>
        <v>255000</v>
      </c>
      <c r="N55" s="6">
        <v>68400</v>
      </c>
      <c r="O55" s="6">
        <f t="shared" si="3"/>
        <v>323400</v>
      </c>
    </row>
    <row r="56" spans="1:17" ht="15.75" hidden="1" thickBot="1" x14ac:dyDescent="0.3">
      <c r="A56" s="66">
        <v>0</v>
      </c>
      <c r="B56" s="5"/>
      <c r="C56" s="5"/>
      <c r="D56" s="5" t="s">
        <v>23</v>
      </c>
      <c r="E56" s="5"/>
      <c r="F56" s="5"/>
      <c r="G56" s="29"/>
      <c r="H56" s="29"/>
      <c r="I56" s="29"/>
      <c r="J56" s="6"/>
      <c r="K56" s="30"/>
      <c r="L56" s="30"/>
      <c r="M56" s="30"/>
      <c r="N56" s="6"/>
      <c r="O56" s="6">
        <f t="shared" si="3"/>
        <v>0</v>
      </c>
    </row>
    <row r="57" spans="1:17" ht="15.75" hidden="1" thickBot="1" x14ac:dyDescent="0.3">
      <c r="A57" s="66">
        <v>0</v>
      </c>
      <c r="B57" s="5"/>
      <c r="C57" s="5"/>
      <c r="D57" s="5" t="s">
        <v>23</v>
      </c>
      <c r="E57" s="5"/>
      <c r="F57" s="5"/>
      <c r="G57" s="29"/>
      <c r="H57" s="29"/>
      <c r="I57" s="29"/>
      <c r="J57" s="6"/>
      <c r="K57" s="30"/>
      <c r="L57" s="30"/>
      <c r="M57" s="30"/>
      <c r="N57" s="6"/>
      <c r="O57" s="6">
        <f t="shared" si="3"/>
        <v>0</v>
      </c>
    </row>
    <row r="58" spans="1:17" ht="15.75" hidden="1" thickBot="1" x14ac:dyDescent="0.3">
      <c r="A58" s="66">
        <v>0</v>
      </c>
      <c r="B58" s="5"/>
      <c r="C58" s="5"/>
      <c r="D58" s="5" t="s">
        <v>23</v>
      </c>
      <c r="E58" s="5"/>
      <c r="F58" s="5"/>
      <c r="G58" s="29"/>
      <c r="H58" s="29"/>
      <c r="I58" s="29"/>
      <c r="J58" s="6"/>
      <c r="K58" s="30"/>
      <c r="L58" s="30"/>
      <c r="M58" s="30"/>
      <c r="N58" s="6"/>
      <c r="O58" s="6">
        <f t="shared" si="3"/>
        <v>0</v>
      </c>
    </row>
    <row r="59" spans="1:17" ht="15.75" hidden="1" thickBot="1" x14ac:dyDescent="0.3">
      <c r="A59" s="66">
        <v>0</v>
      </c>
      <c r="B59" s="5"/>
      <c r="C59" s="5"/>
      <c r="D59" s="5" t="s">
        <v>23</v>
      </c>
      <c r="E59" s="5"/>
      <c r="F59" s="5"/>
      <c r="G59" s="29"/>
      <c r="H59" s="29"/>
      <c r="I59" s="29"/>
      <c r="J59" s="6"/>
      <c r="K59" s="30"/>
      <c r="L59" s="30"/>
      <c r="M59" s="30"/>
      <c r="N59" s="6"/>
      <c r="O59" s="6">
        <f t="shared" si="3"/>
        <v>0</v>
      </c>
    </row>
    <row r="60" spans="1:17" ht="15.75" hidden="1" thickBot="1" x14ac:dyDescent="0.3">
      <c r="A60" s="66">
        <v>0</v>
      </c>
      <c r="B60" s="5"/>
      <c r="C60" s="5"/>
      <c r="D60" s="5" t="s">
        <v>23</v>
      </c>
      <c r="E60" s="5"/>
      <c r="F60" s="5"/>
      <c r="G60" s="29"/>
      <c r="H60" s="29"/>
      <c r="I60" s="29"/>
      <c r="J60" s="6"/>
      <c r="K60" s="30"/>
      <c r="L60" s="30"/>
      <c r="M60" s="30"/>
      <c r="N60" s="6"/>
      <c r="O60" s="6">
        <f t="shared" si="3"/>
        <v>0</v>
      </c>
    </row>
    <row r="61" spans="1:17" ht="15.75" thickBot="1" x14ac:dyDescent="0.3">
      <c r="A61" s="67">
        <f>SUM(A53:A60)</f>
        <v>6</v>
      </c>
      <c r="B61" s="126" t="s">
        <v>17</v>
      </c>
      <c r="C61" s="127"/>
      <c r="D61" s="127"/>
      <c r="E61" s="127"/>
      <c r="F61" s="128"/>
      <c r="G61" s="8">
        <f t="shared" ref="G61:O61" si="4">SUM(G53:G60)</f>
        <v>40</v>
      </c>
      <c r="H61" s="8">
        <f t="shared" si="4"/>
        <v>45</v>
      </c>
      <c r="I61" s="8">
        <f t="shared" si="4"/>
        <v>45</v>
      </c>
      <c r="J61" s="9">
        <f t="shared" si="4"/>
        <v>1170000</v>
      </c>
      <c r="K61" s="9">
        <f t="shared" si="4"/>
        <v>52000</v>
      </c>
      <c r="L61" s="9">
        <f t="shared" si="4"/>
        <v>18400</v>
      </c>
      <c r="M61" s="17">
        <f t="shared" si="4"/>
        <v>372800</v>
      </c>
      <c r="N61" s="17">
        <f t="shared" si="4"/>
        <v>159600</v>
      </c>
      <c r="O61" s="17">
        <f t="shared" si="4"/>
        <v>532400</v>
      </c>
      <c r="P61" s="62"/>
    </row>
    <row r="62" spans="1:17" ht="15.75" thickBot="1" x14ac:dyDescent="0.3">
      <c r="A62" s="129" t="s">
        <v>18</v>
      </c>
      <c r="B62" s="130"/>
      <c r="C62" s="130"/>
      <c r="D62" s="130"/>
      <c r="E62" s="130"/>
      <c r="F62" s="130"/>
      <c r="G62" s="130"/>
      <c r="H62" s="10"/>
      <c r="I62" s="11"/>
      <c r="J62" s="12"/>
      <c r="K62" s="12"/>
      <c r="L62" s="12"/>
      <c r="M62" s="17"/>
      <c r="N62" s="17">
        <f>-N61*0.1</f>
        <v>-15960</v>
      </c>
      <c r="O62" s="17">
        <f>N62</f>
        <v>-15960</v>
      </c>
    </row>
    <row r="63" spans="1:17" ht="15.75" thickBot="1" x14ac:dyDescent="0.3">
      <c r="A63" s="126" t="s">
        <v>21</v>
      </c>
      <c r="B63" s="127"/>
      <c r="C63" s="127"/>
      <c r="D63" s="127"/>
      <c r="E63" s="127"/>
      <c r="F63" s="127"/>
      <c r="G63" s="127"/>
      <c r="H63" s="15"/>
      <c r="I63" s="15"/>
      <c r="J63" s="16"/>
      <c r="K63" s="16"/>
      <c r="L63" s="16"/>
      <c r="M63" s="17">
        <f>SUM(M61:M62)</f>
        <v>372800</v>
      </c>
      <c r="N63" s="17">
        <f>SUM(N61:N62)</f>
        <v>143640</v>
      </c>
      <c r="O63" s="17">
        <f>O62+O61</f>
        <v>516440</v>
      </c>
    </row>
    <row r="64" spans="1:17" x14ac:dyDescent="0.25">
      <c r="A64" s="48"/>
      <c r="B64" s="48"/>
      <c r="C64" s="48"/>
      <c r="D64" s="48"/>
      <c r="E64" s="48"/>
      <c r="F64" s="48"/>
      <c r="G64" s="48"/>
      <c r="H64" s="49"/>
      <c r="I64" s="49"/>
      <c r="J64" s="50"/>
      <c r="K64" s="50"/>
      <c r="L64" s="50"/>
      <c r="M64" s="51"/>
      <c r="N64" s="52"/>
      <c r="O64" s="52"/>
    </row>
    <row r="65" spans="1:15" x14ac:dyDescent="0.25">
      <c r="A65" s="41"/>
      <c r="B65" s="41"/>
      <c r="C65" s="41"/>
      <c r="D65" s="41"/>
      <c r="E65" s="41"/>
      <c r="F65" s="41"/>
      <c r="G65" s="41"/>
      <c r="H65" s="19"/>
      <c r="I65" s="19"/>
      <c r="J65" s="20"/>
      <c r="K65" s="20"/>
      <c r="L65" s="20"/>
      <c r="M65" s="21"/>
      <c r="N65" s="22"/>
      <c r="O65" s="22"/>
    </row>
    <row r="66" spans="1:15" x14ac:dyDescent="0.25">
      <c r="A66" s="41"/>
      <c r="B66" s="41"/>
      <c r="C66" s="41"/>
      <c r="D66" s="41"/>
      <c r="E66" s="41"/>
      <c r="F66" s="41"/>
      <c r="G66" s="41"/>
      <c r="H66" s="19"/>
      <c r="I66" s="19"/>
      <c r="J66" s="20"/>
      <c r="K66" s="20"/>
      <c r="L66" s="20"/>
      <c r="M66" s="21"/>
      <c r="N66" s="22"/>
      <c r="O66" s="22"/>
    </row>
    <row r="67" spans="1:15" ht="16.5" customHeight="1" thickBot="1" x14ac:dyDescent="0.3">
      <c r="A67" s="131" t="s">
        <v>40</v>
      </c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45"/>
      <c r="O67" s="45"/>
    </row>
    <row r="68" spans="1:15" ht="24" customHeight="1" thickBot="1" x14ac:dyDescent="0.3">
      <c r="A68" s="132" t="s">
        <v>7</v>
      </c>
      <c r="B68" s="111" t="s">
        <v>8</v>
      </c>
      <c r="C68" s="112"/>
      <c r="D68" s="113" t="s">
        <v>9</v>
      </c>
      <c r="E68" s="113" t="s">
        <v>10</v>
      </c>
      <c r="F68" s="113" t="s">
        <v>11</v>
      </c>
      <c r="G68" s="113" t="s">
        <v>36</v>
      </c>
      <c r="H68" s="111" t="s">
        <v>32</v>
      </c>
      <c r="I68" s="112"/>
      <c r="J68" s="113" t="s">
        <v>62</v>
      </c>
      <c r="K68" s="68" t="s">
        <v>67</v>
      </c>
      <c r="L68" s="68" t="s">
        <v>68</v>
      </c>
      <c r="M68" s="113" t="s">
        <v>12</v>
      </c>
      <c r="N68" s="113" t="s">
        <v>35</v>
      </c>
      <c r="O68" s="123" t="s">
        <v>13</v>
      </c>
    </row>
    <row r="69" spans="1:15" ht="8.25" customHeight="1" thickBot="1" x14ac:dyDescent="0.3">
      <c r="A69" s="133"/>
      <c r="B69" s="134"/>
      <c r="C69" s="135"/>
      <c r="D69" s="121"/>
      <c r="E69" s="121"/>
      <c r="F69" s="121"/>
      <c r="G69" s="139"/>
      <c r="H69" s="113" t="s">
        <v>33</v>
      </c>
      <c r="I69" s="113" t="s">
        <v>34</v>
      </c>
      <c r="J69" s="114"/>
      <c r="K69" s="64"/>
      <c r="L69" s="64"/>
      <c r="M69" s="114"/>
      <c r="N69" s="121"/>
      <c r="O69" s="124"/>
    </row>
    <row r="70" spans="1:15" ht="26.25" customHeight="1" thickBot="1" x14ac:dyDescent="0.3">
      <c r="A70" s="133"/>
      <c r="B70" s="63" t="s">
        <v>15</v>
      </c>
      <c r="C70" s="65" t="s">
        <v>16</v>
      </c>
      <c r="D70" s="121"/>
      <c r="E70" s="121"/>
      <c r="F70" s="121"/>
      <c r="G70" s="140"/>
      <c r="H70" s="122"/>
      <c r="I70" s="122"/>
      <c r="J70" s="114"/>
      <c r="K70" s="64"/>
      <c r="L70" s="64"/>
      <c r="M70" s="114"/>
      <c r="N70" s="122"/>
      <c r="O70" s="125"/>
    </row>
    <row r="71" spans="1:15" ht="43.5" thickBot="1" x14ac:dyDescent="0.3">
      <c r="A71" s="66">
        <v>1</v>
      </c>
      <c r="B71" s="5" t="s">
        <v>94</v>
      </c>
      <c r="C71" s="5" t="s">
        <v>95</v>
      </c>
      <c r="D71" s="5" t="s">
        <v>38</v>
      </c>
      <c r="E71" s="5" t="s">
        <v>96</v>
      </c>
      <c r="F71" s="5" t="s">
        <v>97</v>
      </c>
      <c r="G71" s="29">
        <v>16</v>
      </c>
      <c r="H71" s="29"/>
      <c r="I71" s="29"/>
      <c r="J71" s="6">
        <v>500000</v>
      </c>
      <c r="K71" s="30">
        <v>15400</v>
      </c>
      <c r="L71" s="30">
        <v>7200</v>
      </c>
      <c r="M71" s="30"/>
      <c r="N71" s="6">
        <v>11200</v>
      </c>
      <c r="O71" s="6">
        <f>SUM(M71:N71)</f>
        <v>11200</v>
      </c>
    </row>
    <row r="72" spans="1:15" ht="43.5" thickBot="1" x14ac:dyDescent="0.3">
      <c r="A72" s="66">
        <v>1</v>
      </c>
      <c r="B72" s="5" t="s">
        <v>98</v>
      </c>
      <c r="C72" s="5" t="s">
        <v>99</v>
      </c>
      <c r="D72" s="5" t="s">
        <v>38</v>
      </c>
      <c r="E72" s="5" t="s">
        <v>100</v>
      </c>
      <c r="F72" s="5" t="s">
        <v>101</v>
      </c>
      <c r="G72" s="29">
        <v>16</v>
      </c>
      <c r="H72" s="29"/>
      <c r="I72" s="29"/>
      <c r="J72" s="6">
        <v>500000</v>
      </c>
      <c r="K72" s="30">
        <v>15400</v>
      </c>
      <c r="L72" s="30">
        <v>4900</v>
      </c>
      <c r="M72" s="30"/>
      <c r="N72" s="6"/>
      <c r="O72" s="6">
        <f t="shared" ref="O72:O81" si="5">SUM(M72:N72)</f>
        <v>0</v>
      </c>
    </row>
    <row r="73" spans="1:15" ht="43.5" thickBot="1" x14ac:dyDescent="0.3">
      <c r="A73" s="66">
        <v>1</v>
      </c>
      <c r="B73" s="5" t="s">
        <v>102</v>
      </c>
      <c r="C73" s="5" t="s">
        <v>103</v>
      </c>
      <c r="D73" s="5" t="s">
        <v>38</v>
      </c>
      <c r="E73" s="5" t="s">
        <v>104</v>
      </c>
      <c r="F73" s="5" t="s">
        <v>105</v>
      </c>
      <c r="G73" s="29"/>
      <c r="H73" s="29"/>
      <c r="I73" s="29"/>
      <c r="J73" s="6">
        <v>285000</v>
      </c>
      <c r="K73" s="30">
        <v>5200</v>
      </c>
      <c r="L73" s="30">
        <v>6900</v>
      </c>
      <c r="M73" s="30"/>
      <c r="N73" s="6">
        <v>31200</v>
      </c>
      <c r="O73" s="6">
        <f t="shared" si="5"/>
        <v>31200</v>
      </c>
    </row>
    <row r="74" spans="1:15" ht="43.5" thickBot="1" x14ac:dyDescent="0.3">
      <c r="A74" s="66">
        <v>1</v>
      </c>
      <c r="B74" s="5" t="s">
        <v>106</v>
      </c>
      <c r="C74" s="5" t="s">
        <v>107</v>
      </c>
      <c r="D74" s="5" t="s">
        <v>38</v>
      </c>
      <c r="E74" s="5" t="s">
        <v>108</v>
      </c>
      <c r="F74" s="5" t="s">
        <v>97</v>
      </c>
      <c r="G74" s="29"/>
      <c r="H74" s="29"/>
      <c r="I74" s="29"/>
      <c r="J74" s="6"/>
      <c r="K74" s="30">
        <v>7200</v>
      </c>
      <c r="L74" s="30">
        <v>6900</v>
      </c>
      <c r="M74" s="30"/>
      <c r="N74" s="6"/>
      <c r="O74" s="6">
        <f t="shared" si="5"/>
        <v>0</v>
      </c>
    </row>
    <row r="75" spans="1:15" ht="43.5" thickBot="1" x14ac:dyDescent="0.3">
      <c r="A75" s="66">
        <v>1</v>
      </c>
      <c r="B75" s="5" t="s">
        <v>102</v>
      </c>
      <c r="C75" s="5" t="s">
        <v>103</v>
      </c>
      <c r="D75" s="5" t="s">
        <v>38</v>
      </c>
      <c r="E75" s="5" t="s">
        <v>109</v>
      </c>
      <c r="F75" s="5" t="s">
        <v>105</v>
      </c>
      <c r="G75" s="29"/>
      <c r="H75" s="29"/>
      <c r="I75" s="29"/>
      <c r="J75" s="6"/>
      <c r="K75" s="30">
        <v>5600</v>
      </c>
      <c r="L75" s="30">
        <v>9013</v>
      </c>
      <c r="M75" s="30"/>
      <c r="N75" s="6">
        <v>23600</v>
      </c>
      <c r="O75" s="6">
        <f t="shared" si="5"/>
        <v>23600</v>
      </c>
    </row>
    <row r="76" spans="1:15" ht="43.5" thickBot="1" x14ac:dyDescent="0.3">
      <c r="A76" s="66">
        <v>1</v>
      </c>
      <c r="B76" s="5" t="s">
        <v>98</v>
      </c>
      <c r="C76" s="5" t="s">
        <v>110</v>
      </c>
      <c r="D76" s="5" t="s">
        <v>38</v>
      </c>
      <c r="E76" s="5" t="s">
        <v>104</v>
      </c>
      <c r="F76" s="5" t="s">
        <v>101</v>
      </c>
      <c r="G76" s="29"/>
      <c r="H76" s="29"/>
      <c r="I76" s="29"/>
      <c r="J76" s="6"/>
      <c r="K76" s="30">
        <v>4900</v>
      </c>
      <c r="L76" s="30">
        <v>2150</v>
      </c>
      <c r="M76" s="30"/>
      <c r="N76" s="6">
        <v>11200</v>
      </c>
      <c r="O76" s="6">
        <f t="shared" si="5"/>
        <v>11200</v>
      </c>
    </row>
    <row r="77" spans="1:15" ht="43.5" thickBot="1" x14ac:dyDescent="0.3">
      <c r="A77" s="66">
        <v>1</v>
      </c>
      <c r="B77" s="5" t="s">
        <v>102</v>
      </c>
      <c r="C77" s="5" t="s">
        <v>103</v>
      </c>
      <c r="D77" s="5" t="s">
        <v>38</v>
      </c>
      <c r="E77" s="5" t="s">
        <v>111</v>
      </c>
      <c r="F77" s="5" t="s">
        <v>105</v>
      </c>
      <c r="G77" s="29"/>
      <c r="H77" s="29"/>
      <c r="I77" s="29"/>
      <c r="J77" s="6"/>
      <c r="K77" s="30">
        <v>5600</v>
      </c>
      <c r="L77" s="30">
        <v>6450</v>
      </c>
      <c r="M77" s="30"/>
      <c r="N77" s="6">
        <v>17400</v>
      </c>
      <c r="O77" s="6">
        <f t="shared" si="5"/>
        <v>17400</v>
      </c>
    </row>
    <row r="78" spans="1:15" ht="43.5" thickBot="1" x14ac:dyDescent="0.3">
      <c r="A78" s="66">
        <v>1</v>
      </c>
      <c r="B78" s="5" t="s">
        <v>112</v>
      </c>
      <c r="C78" s="5" t="s">
        <v>113</v>
      </c>
      <c r="D78" s="5" t="s">
        <v>38</v>
      </c>
      <c r="E78" s="5" t="s">
        <v>114</v>
      </c>
      <c r="F78" s="5" t="s">
        <v>101</v>
      </c>
      <c r="G78" s="29"/>
      <c r="H78" s="29"/>
      <c r="I78" s="29"/>
      <c r="J78" s="6">
        <v>570000</v>
      </c>
      <c r="K78" s="30">
        <v>6450</v>
      </c>
      <c r="L78" s="30">
        <v>5100</v>
      </c>
      <c r="M78" s="30"/>
      <c r="N78" s="6">
        <v>14400</v>
      </c>
      <c r="O78" s="6">
        <f t="shared" si="5"/>
        <v>14400</v>
      </c>
    </row>
    <row r="79" spans="1:15" ht="43.5" thickBot="1" x14ac:dyDescent="0.3">
      <c r="A79" s="66">
        <v>1</v>
      </c>
      <c r="B79" s="5" t="s">
        <v>115</v>
      </c>
      <c r="C79" s="5" t="s">
        <v>153</v>
      </c>
      <c r="D79" s="5" t="s">
        <v>38</v>
      </c>
      <c r="E79" s="5" t="s">
        <v>117</v>
      </c>
      <c r="F79" s="5" t="s">
        <v>97</v>
      </c>
      <c r="G79" s="29"/>
      <c r="H79" s="29"/>
      <c r="I79" s="29"/>
      <c r="J79" s="6"/>
      <c r="K79" s="30">
        <v>6900</v>
      </c>
      <c r="L79" s="30">
        <v>6000</v>
      </c>
      <c r="M79" s="30"/>
      <c r="N79" s="6">
        <v>15400</v>
      </c>
      <c r="O79" s="6">
        <f t="shared" si="5"/>
        <v>15400</v>
      </c>
    </row>
    <row r="80" spans="1:15" ht="43.5" thickBot="1" x14ac:dyDescent="0.3">
      <c r="A80" s="66">
        <v>1</v>
      </c>
      <c r="B80" s="5" t="s">
        <v>118</v>
      </c>
      <c r="C80" s="5" t="s">
        <v>154</v>
      </c>
      <c r="D80" s="5" t="s">
        <v>38</v>
      </c>
      <c r="E80" s="5" t="s">
        <v>120</v>
      </c>
      <c r="F80" s="5" t="s">
        <v>121</v>
      </c>
      <c r="G80" s="29"/>
      <c r="H80" s="29"/>
      <c r="I80" s="29"/>
      <c r="J80" s="6"/>
      <c r="K80" s="30">
        <v>9500</v>
      </c>
      <c r="L80" s="30">
        <v>3000</v>
      </c>
      <c r="M80" s="30">
        <v>14160</v>
      </c>
      <c r="N80" s="6">
        <v>25000</v>
      </c>
      <c r="O80" s="6">
        <f t="shared" si="5"/>
        <v>39160</v>
      </c>
    </row>
    <row r="81" spans="1:15" ht="43.5" thickBot="1" x14ac:dyDescent="0.3">
      <c r="A81" s="66">
        <v>1</v>
      </c>
      <c r="B81" s="5" t="s">
        <v>112</v>
      </c>
      <c r="C81" s="5" t="s">
        <v>122</v>
      </c>
      <c r="D81" s="5" t="s">
        <v>38</v>
      </c>
      <c r="E81" s="5" t="s">
        <v>123</v>
      </c>
      <c r="F81" s="5" t="s">
        <v>124</v>
      </c>
      <c r="G81" s="29"/>
      <c r="H81" s="29"/>
      <c r="I81" s="29"/>
      <c r="J81" s="6"/>
      <c r="K81" s="30">
        <v>11650</v>
      </c>
      <c r="L81" s="30">
        <v>3500</v>
      </c>
      <c r="M81" s="30">
        <v>10050</v>
      </c>
      <c r="N81" s="6">
        <v>22200</v>
      </c>
      <c r="O81" s="6">
        <f t="shared" si="5"/>
        <v>32250</v>
      </c>
    </row>
    <row r="82" spans="1:15" ht="15.75" thickBot="1" x14ac:dyDescent="0.3">
      <c r="A82" s="37">
        <f>SUM(A71:A81)</f>
        <v>11</v>
      </c>
      <c r="B82" s="126" t="s">
        <v>17</v>
      </c>
      <c r="C82" s="127"/>
      <c r="D82" s="127"/>
      <c r="E82" s="127"/>
      <c r="F82" s="128"/>
      <c r="G82" s="37">
        <f t="shared" ref="G82:O82" si="6">SUM(G71:G81)</f>
        <v>32</v>
      </c>
      <c r="H82" s="37">
        <f t="shared" si="6"/>
        <v>0</v>
      </c>
      <c r="I82" s="37">
        <f t="shared" si="6"/>
        <v>0</v>
      </c>
      <c r="J82" s="38">
        <f t="shared" si="6"/>
        <v>1855000</v>
      </c>
      <c r="K82" s="38">
        <f>SUM(K71:K81)</f>
        <v>93800</v>
      </c>
      <c r="L82" s="38">
        <f>SUM(L71:L81)</f>
        <v>61113</v>
      </c>
      <c r="M82" s="13">
        <f t="shared" si="6"/>
        <v>24210</v>
      </c>
      <c r="N82" s="13">
        <f t="shared" si="6"/>
        <v>171600</v>
      </c>
      <c r="O82" s="13">
        <f t="shared" si="6"/>
        <v>195810</v>
      </c>
    </row>
    <row r="83" spans="1:15" ht="15.75" thickBot="1" x14ac:dyDescent="0.3">
      <c r="A83" s="129" t="s">
        <v>18</v>
      </c>
      <c r="B83" s="130"/>
      <c r="C83" s="130"/>
      <c r="D83" s="130"/>
      <c r="E83" s="130"/>
      <c r="F83" s="130"/>
      <c r="G83" s="141"/>
      <c r="H83" s="39"/>
      <c r="I83" s="39"/>
      <c r="J83" s="13"/>
      <c r="K83" s="13"/>
      <c r="L83" s="13"/>
      <c r="M83" s="13"/>
      <c r="N83" s="13">
        <f>N82*-0.1</f>
        <v>-17160</v>
      </c>
      <c r="O83" s="14">
        <f>SUM(N83:N83)</f>
        <v>-17160</v>
      </c>
    </row>
    <row r="84" spans="1:15" ht="15.75" thickBot="1" x14ac:dyDescent="0.3">
      <c r="A84" s="126" t="s">
        <v>21</v>
      </c>
      <c r="B84" s="127"/>
      <c r="C84" s="127"/>
      <c r="D84" s="127"/>
      <c r="E84" s="127"/>
      <c r="F84" s="127"/>
      <c r="G84" s="128"/>
      <c r="H84" s="40"/>
      <c r="I84" s="40"/>
      <c r="J84" s="13"/>
      <c r="K84" s="13"/>
      <c r="L84" s="13"/>
      <c r="M84" s="13">
        <f>SUM(M82:M83)</f>
        <v>24210</v>
      </c>
      <c r="N84" s="13">
        <f>SUM(N82:N83)</f>
        <v>154440</v>
      </c>
      <c r="O84" s="13">
        <f>SUM(O82:O83)</f>
        <v>178650</v>
      </c>
    </row>
    <row r="85" spans="1:15" x14ac:dyDescent="0.25">
      <c r="A85" s="41"/>
      <c r="B85" s="41"/>
      <c r="C85" s="41"/>
      <c r="D85" s="41"/>
      <c r="E85" s="41"/>
      <c r="F85" s="41"/>
      <c r="G85" s="41"/>
      <c r="H85" s="19"/>
      <c r="I85" s="19"/>
      <c r="J85" s="42"/>
      <c r="K85" s="42"/>
      <c r="L85" s="42"/>
      <c r="M85" s="42"/>
      <c r="N85" s="42"/>
      <c r="O85" s="22"/>
    </row>
    <row r="86" spans="1:15" x14ac:dyDescent="0.25">
      <c r="A86" s="41"/>
      <c r="B86" s="41"/>
      <c r="C86" s="41"/>
      <c r="D86" s="41"/>
      <c r="E86" s="41"/>
      <c r="F86" s="41"/>
      <c r="G86" s="41"/>
      <c r="H86" s="19"/>
      <c r="I86" s="19"/>
      <c r="J86" s="42"/>
      <c r="K86" s="42"/>
      <c r="L86" s="42"/>
      <c r="M86" s="42"/>
      <c r="N86" s="42"/>
      <c r="O86" s="22"/>
    </row>
    <row r="87" spans="1:15" ht="15.75" customHeight="1" thickBot="1" x14ac:dyDescent="0.3">
      <c r="A87" s="131" t="s">
        <v>39</v>
      </c>
      <c r="B87" s="131"/>
      <c r="C87" s="131"/>
      <c r="D87" s="131"/>
      <c r="E87" s="131"/>
      <c r="F87" s="131"/>
      <c r="G87" s="131"/>
      <c r="H87" s="131"/>
      <c r="I87" s="131"/>
      <c r="J87" s="131"/>
      <c r="K87" s="131"/>
      <c r="L87" s="131"/>
      <c r="M87" s="131"/>
      <c r="N87" s="45"/>
      <c r="O87" s="45"/>
    </row>
    <row r="88" spans="1:15" ht="26.25" customHeight="1" thickBot="1" x14ac:dyDescent="0.3">
      <c r="A88" s="132" t="s">
        <v>7</v>
      </c>
      <c r="B88" s="111" t="s">
        <v>8</v>
      </c>
      <c r="C88" s="112"/>
      <c r="D88" s="113" t="s">
        <v>9</v>
      </c>
      <c r="E88" s="113" t="s">
        <v>10</v>
      </c>
      <c r="F88" s="113" t="s">
        <v>11</v>
      </c>
      <c r="G88" s="113" t="s">
        <v>36</v>
      </c>
      <c r="H88" s="111" t="s">
        <v>32</v>
      </c>
      <c r="I88" s="112"/>
      <c r="J88" s="113" t="s">
        <v>62</v>
      </c>
      <c r="K88" s="68" t="s">
        <v>67</v>
      </c>
      <c r="L88" s="68" t="s">
        <v>68</v>
      </c>
      <c r="M88" s="113" t="s">
        <v>12</v>
      </c>
      <c r="N88" s="113" t="s">
        <v>35</v>
      </c>
      <c r="O88" s="123" t="s">
        <v>13</v>
      </c>
    </row>
    <row r="89" spans="1:15" ht="6" customHeight="1" thickBot="1" x14ac:dyDescent="0.3">
      <c r="A89" s="133"/>
      <c r="B89" s="134"/>
      <c r="C89" s="135"/>
      <c r="D89" s="121"/>
      <c r="E89" s="121"/>
      <c r="F89" s="121"/>
      <c r="G89" s="139"/>
      <c r="H89" s="113" t="s">
        <v>33</v>
      </c>
      <c r="I89" s="113" t="s">
        <v>34</v>
      </c>
      <c r="J89" s="114"/>
      <c r="K89" s="64"/>
      <c r="L89" s="64"/>
      <c r="M89" s="114"/>
      <c r="N89" s="121"/>
      <c r="O89" s="124"/>
    </row>
    <row r="90" spans="1:15" ht="26.25" thickBot="1" x14ac:dyDescent="0.3">
      <c r="A90" s="133"/>
      <c r="B90" s="63" t="s">
        <v>15</v>
      </c>
      <c r="C90" s="65" t="s">
        <v>16</v>
      </c>
      <c r="D90" s="121"/>
      <c r="E90" s="121"/>
      <c r="F90" s="121"/>
      <c r="G90" s="140"/>
      <c r="H90" s="122"/>
      <c r="I90" s="122"/>
      <c r="J90" s="114"/>
      <c r="K90" s="64"/>
      <c r="L90" s="64"/>
      <c r="M90" s="114"/>
      <c r="N90" s="122"/>
      <c r="O90" s="125"/>
    </row>
    <row r="91" spans="1:15" ht="43.5" thickBot="1" x14ac:dyDescent="0.3">
      <c r="A91" s="66">
        <v>2</v>
      </c>
      <c r="B91" s="73" t="s">
        <v>79</v>
      </c>
      <c r="C91" s="74" t="s">
        <v>80</v>
      </c>
      <c r="D91" s="73" t="s">
        <v>31</v>
      </c>
      <c r="E91" s="75" t="s">
        <v>81</v>
      </c>
      <c r="F91" s="73" t="s">
        <v>82</v>
      </c>
      <c r="G91" s="76">
        <v>16</v>
      </c>
      <c r="H91" s="76">
        <v>4</v>
      </c>
      <c r="I91" s="76">
        <v>0</v>
      </c>
      <c r="J91" s="77">
        <v>570000</v>
      </c>
      <c r="K91" s="78">
        <v>6000</v>
      </c>
      <c r="L91" s="79">
        <v>5600</v>
      </c>
      <c r="M91" s="79">
        <v>0</v>
      </c>
      <c r="N91" s="79">
        <v>20000</v>
      </c>
      <c r="O91" s="6">
        <f>SUM(M91:N91)</f>
        <v>20000</v>
      </c>
    </row>
    <row r="92" spans="1:15" ht="57.75" thickBot="1" x14ac:dyDescent="0.3">
      <c r="A92" s="66">
        <v>2</v>
      </c>
      <c r="B92" s="73" t="s">
        <v>83</v>
      </c>
      <c r="C92" s="74" t="s">
        <v>84</v>
      </c>
      <c r="D92" s="73" t="s">
        <v>31</v>
      </c>
      <c r="E92" s="75" t="s">
        <v>81</v>
      </c>
      <c r="F92" s="80" t="s">
        <v>85</v>
      </c>
      <c r="G92" s="80">
        <v>16</v>
      </c>
      <c r="H92" s="81">
        <v>10</v>
      </c>
      <c r="I92" s="82">
        <v>0</v>
      </c>
      <c r="J92" s="77">
        <v>570000</v>
      </c>
      <c r="K92" s="79">
        <v>6000</v>
      </c>
      <c r="L92" s="79">
        <v>5600</v>
      </c>
      <c r="M92" s="79">
        <v>0</v>
      </c>
      <c r="N92" s="79">
        <v>0</v>
      </c>
      <c r="O92" s="6">
        <f t="shared" ref="O92:O98" si="7">SUM(M92:N92)</f>
        <v>0</v>
      </c>
    </row>
    <row r="93" spans="1:15" ht="43.5" thickBot="1" x14ac:dyDescent="0.3">
      <c r="A93" s="66">
        <v>1</v>
      </c>
      <c r="B93" s="74" t="s">
        <v>79</v>
      </c>
      <c r="C93" s="74" t="s">
        <v>86</v>
      </c>
      <c r="D93" s="73" t="s">
        <v>31</v>
      </c>
      <c r="E93" s="75" t="s">
        <v>87</v>
      </c>
      <c r="F93" s="73" t="s">
        <v>82</v>
      </c>
      <c r="G93" s="76">
        <v>8</v>
      </c>
      <c r="H93" s="76">
        <v>2</v>
      </c>
      <c r="I93" s="76">
        <v>0</v>
      </c>
      <c r="J93" s="77"/>
      <c r="K93" s="78">
        <v>4250</v>
      </c>
      <c r="L93" s="79">
        <v>2650</v>
      </c>
      <c r="M93" s="79">
        <v>0</v>
      </c>
      <c r="N93" s="79">
        <v>10400</v>
      </c>
      <c r="O93" s="6">
        <f t="shared" si="7"/>
        <v>10400</v>
      </c>
    </row>
    <row r="94" spans="1:15" ht="57.75" thickBot="1" x14ac:dyDescent="0.3">
      <c r="A94" s="66">
        <v>2</v>
      </c>
      <c r="B94" s="74" t="s">
        <v>88</v>
      </c>
      <c r="C94" s="74" t="s">
        <v>84</v>
      </c>
      <c r="D94" s="73" t="s">
        <v>31</v>
      </c>
      <c r="E94" s="75" t="s">
        <v>87</v>
      </c>
      <c r="F94" s="80" t="s">
        <v>85</v>
      </c>
      <c r="G94" s="80">
        <v>16</v>
      </c>
      <c r="H94" s="81">
        <v>7</v>
      </c>
      <c r="I94" s="82">
        <v>0</v>
      </c>
      <c r="J94" s="81"/>
      <c r="K94" s="79">
        <v>6000</v>
      </c>
      <c r="L94" s="79">
        <v>5650</v>
      </c>
      <c r="M94" s="79">
        <v>0</v>
      </c>
      <c r="N94" s="79">
        <v>9600</v>
      </c>
      <c r="O94" s="6">
        <f t="shared" si="7"/>
        <v>9600</v>
      </c>
    </row>
    <row r="95" spans="1:15" ht="43.5" thickBot="1" x14ac:dyDescent="0.3">
      <c r="A95" s="66">
        <v>1</v>
      </c>
      <c r="B95" s="74" t="s">
        <v>89</v>
      </c>
      <c r="C95" s="74" t="s">
        <v>86</v>
      </c>
      <c r="D95" s="73" t="s">
        <v>31</v>
      </c>
      <c r="E95" s="75" t="s">
        <v>90</v>
      </c>
      <c r="F95" s="73" t="s">
        <v>82</v>
      </c>
      <c r="G95" s="76">
        <v>8</v>
      </c>
      <c r="H95" s="76">
        <v>2</v>
      </c>
      <c r="I95" s="76">
        <v>0</v>
      </c>
      <c r="J95" s="77"/>
      <c r="K95" s="78">
        <v>4250</v>
      </c>
      <c r="L95" s="79">
        <v>2650</v>
      </c>
      <c r="M95" s="79">
        <v>0</v>
      </c>
      <c r="N95" s="79">
        <v>20800</v>
      </c>
      <c r="O95" s="6">
        <f t="shared" si="7"/>
        <v>20800</v>
      </c>
    </row>
    <row r="96" spans="1:15" ht="57.75" thickBot="1" x14ac:dyDescent="0.3">
      <c r="A96" s="66">
        <v>2</v>
      </c>
      <c r="B96" s="74" t="s">
        <v>83</v>
      </c>
      <c r="C96" s="74" t="s">
        <v>84</v>
      </c>
      <c r="D96" s="73" t="s">
        <v>31</v>
      </c>
      <c r="E96" s="75" t="s">
        <v>90</v>
      </c>
      <c r="F96" s="80" t="s">
        <v>85</v>
      </c>
      <c r="G96" s="80">
        <v>16</v>
      </c>
      <c r="H96" s="81">
        <v>7</v>
      </c>
      <c r="I96" s="82">
        <v>0</v>
      </c>
      <c r="J96" s="81"/>
      <c r="K96" s="79">
        <v>6000</v>
      </c>
      <c r="L96" s="79">
        <v>5650</v>
      </c>
      <c r="M96" s="79">
        <v>0</v>
      </c>
      <c r="N96" s="79">
        <v>9600</v>
      </c>
      <c r="O96" s="6">
        <f t="shared" si="7"/>
        <v>9600</v>
      </c>
    </row>
    <row r="97" spans="1:15" ht="15.75" hidden="1" thickBot="1" x14ac:dyDescent="0.3">
      <c r="A97" s="66">
        <v>0</v>
      </c>
      <c r="B97" s="5"/>
      <c r="C97" s="5"/>
      <c r="D97" s="5" t="s">
        <v>31</v>
      </c>
      <c r="E97" s="5"/>
      <c r="F97" s="5"/>
      <c r="G97" s="29"/>
      <c r="H97" s="29"/>
      <c r="I97" s="29"/>
      <c r="J97" s="6"/>
      <c r="K97" s="30"/>
      <c r="L97" s="30"/>
      <c r="M97" s="30"/>
      <c r="N97" s="6"/>
      <c r="O97" s="6">
        <f t="shared" si="7"/>
        <v>0</v>
      </c>
    </row>
    <row r="98" spans="1:15" ht="15.75" hidden="1" thickBot="1" x14ac:dyDescent="0.3">
      <c r="A98" s="66">
        <v>0</v>
      </c>
      <c r="B98" s="5"/>
      <c r="C98" s="5"/>
      <c r="D98" s="5" t="s">
        <v>31</v>
      </c>
      <c r="E98" s="5"/>
      <c r="F98" s="5"/>
      <c r="G98" s="29"/>
      <c r="H98" s="29"/>
      <c r="I98" s="29"/>
      <c r="J98" s="6"/>
      <c r="K98" s="30"/>
      <c r="L98" s="30"/>
      <c r="M98" s="30"/>
      <c r="N98" s="6"/>
      <c r="O98" s="6">
        <f t="shared" si="7"/>
        <v>0</v>
      </c>
    </row>
    <row r="99" spans="1:15" ht="15.75" thickBot="1" x14ac:dyDescent="0.3">
      <c r="A99" s="69">
        <f>SUM(A91:A98)</f>
        <v>10</v>
      </c>
      <c r="B99" s="126" t="s">
        <v>17</v>
      </c>
      <c r="C99" s="127"/>
      <c r="D99" s="127"/>
      <c r="E99" s="127"/>
      <c r="F99" s="128"/>
      <c r="G99" s="37">
        <f t="shared" ref="G99:O99" si="8">SUM(G91:G98)</f>
        <v>80</v>
      </c>
      <c r="H99" s="37">
        <f t="shared" si="8"/>
        <v>32</v>
      </c>
      <c r="I99" s="37">
        <f t="shared" si="8"/>
        <v>0</v>
      </c>
      <c r="J99" s="38">
        <f t="shared" si="8"/>
        <v>1140000</v>
      </c>
      <c r="K99" s="38">
        <f t="shared" si="8"/>
        <v>32500</v>
      </c>
      <c r="L99" s="38">
        <f t="shared" si="8"/>
        <v>27800</v>
      </c>
      <c r="M99" s="13">
        <f t="shared" si="8"/>
        <v>0</v>
      </c>
      <c r="N99" s="13">
        <f t="shared" si="8"/>
        <v>70400</v>
      </c>
      <c r="O99" s="13">
        <f t="shared" si="8"/>
        <v>70400</v>
      </c>
    </row>
    <row r="100" spans="1:15" ht="15.75" customHeight="1" thickBot="1" x14ac:dyDescent="0.3">
      <c r="A100" s="129" t="s">
        <v>18</v>
      </c>
      <c r="B100" s="130"/>
      <c r="C100" s="130"/>
      <c r="D100" s="130"/>
      <c r="E100" s="130"/>
      <c r="F100" s="130"/>
      <c r="G100" s="141"/>
      <c r="H100" s="39"/>
      <c r="I100" s="39"/>
      <c r="J100" s="13"/>
      <c r="K100" s="13"/>
      <c r="L100" s="13"/>
      <c r="M100" s="13">
        <f>M99*0.1</f>
        <v>0</v>
      </c>
      <c r="N100" s="13">
        <f>-0.1*N99</f>
        <v>-7040</v>
      </c>
      <c r="O100" s="14">
        <f>SUM(N100:N100)</f>
        <v>-7040</v>
      </c>
    </row>
    <row r="101" spans="1:15" ht="15.75" customHeight="1" thickBot="1" x14ac:dyDescent="0.3">
      <c r="A101" s="126" t="s">
        <v>21</v>
      </c>
      <c r="B101" s="127"/>
      <c r="C101" s="127"/>
      <c r="D101" s="127"/>
      <c r="E101" s="127"/>
      <c r="F101" s="127"/>
      <c r="G101" s="128"/>
      <c r="H101" s="40"/>
      <c r="I101" s="40"/>
      <c r="J101" s="13"/>
      <c r="K101" s="13"/>
      <c r="L101" s="13"/>
      <c r="M101" s="13">
        <f>SUM(M99:M100)</f>
        <v>0</v>
      </c>
      <c r="N101" s="13">
        <f>SUM(N99:N100)</f>
        <v>63360</v>
      </c>
      <c r="O101" s="13">
        <f>SUM(O99:O100)</f>
        <v>63360</v>
      </c>
    </row>
    <row r="102" spans="1:15" x14ac:dyDescent="0.25">
      <c r="A102" s="41"/>
      <c r="B102" s="41"/>
      <c r="C102" s="41"/>
      <c r="D102" s="41"/>
      <c r="E102" s="41"/>
      <c r="F102" s="41"/>
      <c r="G102" s="41"/>
      <c r="H102" s="19"/>
      <c r="I102" s="19"/>
      <c r="J102" s="42"/>
      <c r="K102" s="42"/>
      <c r="L102" s="42"/>
      <c r="M102" s="42"/>
      <c r="N102" s="42"/>
      <c r="O102" s="22"/>
    </row>
    <row r="103" spans="1:15" ht="15.75" thickBot="1" x14ac:dyDescent="0.3">
      <c r="A103" s="41"/>
      <c r="B103" s="41"/>
      <c r="C103" s="41"/>
      <c r="D103" s="41"/>
      <c r="E103" s="41"/>
      <c r="F103" s="41"/>
      <c r="G103" s="41"/>
      <c r="H103" s="19"/>
      <c r="I103" s="19"/>
      <c r="J103" s="42"/>
      <c r="K103" s="42"/>
      <c r="L103" s="42"/>
      <c r="M103" s="42"/>
      <c r="N103" s="42"/>
      <c r="O103" s="22"/>
    </row>
    <row r="104" spans="1:15" ht="30.75" customHeight="1" thickBot="1" x14ac:dyDescent="0.3">
      <c r="A104" s="157" t="s">
        <v>24</v>
      </c>
      <c r="B104" s="157"/>
      <c r="C104" s="157"/>
      <c r="D104" s="157" t="s">
        <v>56</v>
      </c>
      <c r="E104" s="157"/>
      <c r="F104" s="157" t="s">
        <v>63</v>
      </c>
      <c r="G104" s="157"/>
      <c r="H104" s="19"/>
      <c r="I104" s="94" t="s">
        <v>133</v>
      </c>
      <c r="J104" s="106" t="s">
        <v>134</v>
      </c>
      <c r="K104" s="107" t="s">
        <v>135</v>
      </c>
      <c r="L104" s="107" t="s">
        <v>136</v>
      </c>
      <c r="M104" s="108" t="s">
        <v>137</v>
      </c>
      <c r="N104" s="102" t="s">
        <v>21</v>
      </c>
      <c r="O104" s="22"/>
    </row>
    <row r="105" spans="1:15" ht="30.75" customHeight="1" thickBot="1" x14ac:dyDescent="0.3">
      <c r="A105" s="136" t="s">
        <v>91</v>
      </c>
      <c r="B105" s="136"/>
      <c r="C105" s="136"/>
      <c r="D105" s="142">
        <v>8000000</v>
      </c>
      <c r="E105" s="143"/>
      <c r="F105" s="144">
        <f>N108</f>
        <v>1510410</v>
      </c>
      <c r="G105" s="144"/>
      <c r="H105" s="44"/>
      <c r="I105" s="95" t="s">
        <v>67</v>
      </c>
      <c r="J105" s="103">
        <f>K43</f>
        <v>136000</v>
      </c>
      <c r="K105" s="105">
        <f>K99</f>
        <v>32500</v>
      </c>
      <c r="L105" s="105">
        <f>K82</f>
        <v>93800</v>
      </c>
      <c r="M105" s="105">
        <f>K61</f>
        <v>52000</v>
      </c>
      <c r="N105" s="92">
        <f>SUM(J105:M105)</f>
        <v>314300</v>
      </c>
      <c r="O105" s="22"/>
    </row>
    <row r="106" spans="1:15" ht="20.100000000000001" customHeight="1" thickBot="1" x14ac:dyDescent="0.3">
      <c r="A106" s="136" t="s">
        <v>25</v>
      </c>
      <c r="B106" s="136"/>
      <c r="C106" s="136"/>
      <c r="D106" s="138">
        <v>30</v>
      </c>
      <c r="E106" s="138"/>
      <c r="F106" s="151">
        <f>A43+A61+A80+A92+A94+A96</f>
        <v>22</v>
      </c>
      <c r="G106" s="151"/>
      <c r="H106" s="19"/>
      <c r="I106" s="96" t="s">
        <v>138</v>
      </c>
      <c r="J106" s="93">
        <f>L43</f>
        <v>44000</v>
      </c>
      <c r="K106" s="93">
        <f>L99</f>
        <v>27800</v>
      </c>
      <c r="L106" s="93">
        <f>K82</f>
        <v>93800</v>
      </c>
      <c r="M106" s="93">
        <f>L61</f>
        <v>18400</v>
      </c>
      <c r="N106" s="92">
        <f>SUM(J106:M106)</f>
        <v>184000</v>
      </c>
      <c r="O106" s="22"/>
    </row>
    <row r="107" spans="1:15" ht="30.75" customHeight="1" thickBot="1" x14ac:dyDescent="0.3">
      <c r="A107" s="152" t="s">
        <v>92</v>
      </c>
      <c r="B107" s="153"/>
      <c r="C107" s="154"/>
      <c r="D107" s="155">
        <v>60</v>
      </c>
      <c r="E107" s="156"/>
      <c r="F107" s="155">
        <f>A99+A82+A61+A43</f>
        <v>36</v>
      </c>
      <c r="G107" s="156"/>
      <c r="H107" s="19"/>
      <c r="I107" s="97" t="s">
        <v>139</v>
      </c>
      <c r="J107" s="93">
        <f>O43</f>
        <v>391800</v>
      </c>
      <c r="K107" s="103">
        <f>O99</f>
        <v>70400</v>
      </c>
      <c r="L107" s="103">
        <f>O82</f>
        <v>195810</v>
      </c>
      <c r="M107" s="104">
        <f>O61</f>
        <v>532400</v>
      </c>
      <c r="N107" s="92">
        <f>SUM(J107:M107)</f>
        <v>1190410</v>
      </c>
      <c r="O107" s="22"/>
    </row>
    <row r="108" spans="1:15" ht="20.100000000000001" customHeight="1" thickBot="1" x14ac:dyDescent="0.3">
      <c r="A108" s="136" t="s">
        <v>26</v>
      </c>
      <c r="B108" s="136"/>
      <c r="C108" s="136"/>
      <c r="D108" s="137">
        <v>1223</v>
      </c>
      <c r="E108" s="137"/>
      <c r="F108" s="138">
        <f>H99+I99+H82+I82+H61+H43+I43</f>
        <v>165</v>
      </c>
      <c r="G108" s="138"/>
      <c r="H108" s="19"/>
      <c r="I108" s="98" t="s">
        <v>21</v>
      </c>
      <c r="J108" s="99">
        <f>SUM(J105:J107)</f>
        <v>571800</v>
      </c>
      <c r="K108" s="99">
        <f>SUM(K106:K107)</f>
        <v>98200</v>
      </c>
      <c r="L108" s="99">
        <f>SUM(L106:L107)</f>
        <v>289610</v>
      </c>
      <c r="M108" s="100">
        <f>SUM(M106:M107)</f>
        <v>550800</v>
      </c>
      <c r="N108" s="101">
        <f t="shared" ref="N108" si="9">SUM(J108:M108)</f>
        <v>1510410</v>
      </c>
      <c r="O108" s="22"/>
    </row>
    <row r="109" spans="1:15" ht="20.100000000000001" customHeight="1" thickBot="1" x14ac:dyDescent="0.3">
      <c r="A109" s="136" t="s">
        <v>93</v>
      </c>
      <c r="B109" s="136"/>
      <c r="C109" s="136"/>
      <c r="D109" s="137">
        <v>320</v>
      </c>
      <c r="E109" s="137"/>
      <c r="F109" s="137">
        <f>G99+G82+G61+G43</f>
        <v>280</v>
      </c>
      <c r="G109" s="137"/>
      <c r="H109" s="19"/>
      <c r="I109" s="19"/>
      <c r="J109" s="42"/>
      <c r="K109" s="42"/>
      <c r="L109" s="42"/>
      <c r="M109" s="42"/>
      <c r="N109" s="42"/>
      <c r="O109" s="22"/>
    </row>
    <row r="110" spans="1:15" ht="20.100000000000001" customHeight="1" thickBot="1" x14ac:dyDescent="0.3">
      <c r="A110" s="145" t="s">
        <v>27</v>
      </c>
      <c r="B110" s="145"/>
      <c r="C110" s="145"/>
      <c r="D110" s="146">
        <v>2000000</v>
      </c>
      <c r="E110" s="146"/>
      <c r="F110" s="146">
        <f>M99+M82+M61+M43</f>
        <v>712010</v>
      </c>
      <c r="G110" s="146"/>
      <c r="H110" s="44"/>
      <c r="I110" s="44"/>
      <c r="J110" s="42"/>
      <c r="K110" s="42"/>
      <c r="L110" s="42"/>
      <c r="M110" s="42"/>
      <c r="N110" s="42"/>
      <c r="O110" s="22"/>
    </row>
    <row r="111" spans="1:15" ht="20.100000000000001" customHeight="1" thickBot="1" x14ac:dyDescent="0.3">
      <c r="A111" s="145" t="s">
        <v>28</v>
      </c>
      <c r="B111" s="145"/>
      <c r="C111" s="145"/>
      <c r="D111" s="146">
        <v>3540677.96</v>
      </c>
      <c r="E111" s="146"/>
      <c r="F111" s="146">
        <f>N101+N84+N63+N45</f>
        <v>430560</v>
      </c>
      <c r="G111" s="146"/>
      <c r="H111" s="44"/>
      <c r="I111" s="44"/>
      <c r="J111" s="42"/>
      <c r="K111" s="42"/>
      <c r="L111" s="42"/>
      <c r="M111" s="42"/>
      <c r="N111" s="42"/>
      <c r="O111" s="22"/>
    </row>
    <row r="112" spans="1:15" ht="20.100000000000001" customHeight="1" thickBot="1" x14ac:dyDescent="0.3">
      <c r="A112" s="145" t="s">
        <v>29</v>
      </c>
      <c r="B112" s="145"/>
      <c r="C112" s="145"/>
      <c r="D112" s="146">
        <f>979661.02*2</f>
        <v>1959322.04</v>
      </c>
      <c r="E112" s="146"/>
      <c r="F112" s="146">
        <f>JULIO!F88+AGOSTO!F90+SEPT.!F88</f>
        <v>47840</v>
      </c>
      <c r="G112" s="146"/>
      <c r="H112" s="44"/>
      <c r="I112" s="44"/>
      <c r="J112" s="42"/>
      <c r="K112" s="42"/>
      <c r="L112" s="42"/>
      <c r="M112" s="42"/>
      <c r="N112" s="42"/>
      <c r="O112" s="22"/>
    </row>
    <row r="113" spans="1:15" ht="20.100000000000001" customHeight="1" thickBot="1" x14ac:dyDescent="0.3">
      <c r="A113" s="145" t="s">
        <v>30</v>
      </c>
      <c r="B113" s="145"/>
      <c r="C113" s="145"/>
      <c r="D113" s="146">
        <v>500000</v>
      </c>
      <c r="E113" s="146"/>
      <c r="F113" s="150">
        <f>N107</f>
        <v>1190410</v>
      </c>
      <c r="G113" s="150"/>
      <c r="H113" s="44"/>
      <c r="I113" s="44" t="s">
        <v>20</v>
      </c>
      <c r="J113" s="42"/>
      <c r="K113" s="42"/>
      <c r="L113" s="42"/>
      <c r="M113" s="42"/>
      <c r="N113" s="42"/>
      <c r="O113" s="22"/>
    </row>
    <row r="114" spans="1:15" ht="20.100000000000001" customHeight="1" thickBot="1" x14ac:dyDescent="0.3">
      <c r="A114" s="147" t="s">
        <v>126</v>
      </c>
      <c r="B114" s="147"/>
      <c r="C114" s="147"/>
      <c r="D114" s="148">
        <f>D110+D111+D112+D113</f>
        <v>8000000</v>
      </c>
      <c r="E114" s="148"/>
      <c r="F114" s="149"/>
      <c r="G114" s="149"/>
      <c r="H114" s="44"/>
      <c r="I114" s="19"/>
      <c r="J114" s="42"/>
      <c r="K114" s="42"/>
      <c r="L114" s="42"/>
      <c r="M114" s="42"/>
      <c r="N114" s="42"/>
      <c r="O114" s="22"/>
    </row>
    <row r="115" spans="1:15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47"/>
      <c r="K115" s="1"/>
      <c r="L115" s="1"/>
      <c r="M115" s="1"/>
      <c r="N115" s="1"/>
      <c r="O115" s="1"/>
    </row>
    <row r="116" spans="1:15" x14ac:dyDescent="0.25">
      <c r="A116" s="1"/>
      <c r="B116" s="1"/>
      <c r="C116" s="1"/>
      <c r="D116" s="1"/>
      <c r="E116" s="1"/>
      <c r="F116" s="47" t="s">
        <v>20</v>
      </c>
      <c r="G116" s="1"/>
      <c r="H116" s="1"/>
      <c r="I116" s="1"/>
      <c r="J116" s="1"/>
      <c r="K116" s="1"/>
      <c r="L116" s="1"/>
      <c r="M116" s="1"/>
      <c r="N116" s="1"/>
      <c r="O116" s="1"/>
    </row>
    <row r="117" spans="1:15" x14ac:dyDescent="0.25">
      <c r="A117" s="1"/>
      <c r="B117" s="87" t="s">
        <v>127</v>
      </c>
      <c r="C117" s="87"/>
      <c r="D117" s="87"/>
      <c r="E117" s="88" t="s">
        <v>128</v>
      </c>
      <c r="F117" s="88"/>
      <c r="G117" s="1"/>
      <c r="H117" s="1"/>
      <c r="I117" s="1"/>
      <c r="J117" s="1"/>
      <c r="K117" s="1"/>
      <c r="L117" s="1"/>
      <c r="M117" s="1"/>
      <c r="N117" s="1"/>
      <c r="O117" s="1"/>
    </row>
    <row r="118" spans="1:15" x14ac:dyDescent="0.25">
      <c r="A118" s="1"/>
      <c r="B118" s="46"/>
      <c r="C118" s="46"/>
      <c r="D118" s="46"/>
      <c r="E118" s="89"/>
      <c r="F118" s="46"/>
      <c r="G118" s="1"/>
      <c r="H118" s="1"/>
      <c r="I118" s="1"/>
      <c r="J118" s="1"/>
      <c r="K118" s="1"/>
      <c r="L118" s="1"/>
      <c r="M118" s="1"/>
      <c r="N118" s="1"/>
      <c r="O118" s="1"/>
    </row>
    <row r="119" spans="1:15" x14ac:dyDescent="0.25">
      <c r="A119" s="1"/>
      <c r="B119" s="46"/>
      <c r="C119" s="46"/>
      <c r="D119" s="46"/>
      <c r="E119" s="89"/>
      <c r="F119" s="46"/>
      <c r="G119" s="1"/>
      <c r="H119" s="1"/>
      <c r="I119" s="1"/>
      <c r="J119" s="1"/>
      <c r="K119" s="1"/>
      <c r="L119" s="1"/>
      <c r="M119" s="1"/>
      <c r="N119" s="1"/>
      <c r="O119" s="1"/>
    </row>
    <row r="120" spans="1:15" x14ac:dyDescent="0.25">
      <c r="A120" s="1"/>
      <c r="B120" s="46"/>
      <c r="C120" s="46"/>
      <c r="D120" s="46"/>
      <c r="E120" s="89"/>
      <c r="F120" s="46"/>
      <c r="G120" s="1"/>
      <c r="H120" s="1"/>
      <c r="I120" s="1"/>
      <c r="J120" s="1"/>
      <c r="K120" s="1"/>
      <c r="L120" s="1"/>
      <c r="M120" s="1"/>
      <c r="N120" s="1"/>
      <c r="O120" s="1"/>
    </row>
    <row r="121" spans="1:15" x14ac:dyDescent="0.25">
      <c r="A121" s="1"/>
      <c r="B121" s="46"/>
      <c r="C121" s="46"/>
      <c r="D121" s="46"/>
      <c r="E121" s="89"/>
      <c r="F121" s="46"/>
      <c r="G121" s="1"/>
      <c r="H121" s="1"/>
      <c r="I121" s="1"/>
      <c r="J121" s="1"/>
      <c r="K121" s="1"/>
      <c r="L121" s="1"/>
      <c r="M121" s="1"/>
      <c r="N121" s="1"/>
      <c r="O121" s="1"/>
    </row>
    <row r="122" spans="1:15" x14ac:dyDescent="0.25">
      <c r="A122" s="1"/>
      <c r="B122" s="90" t="s">
        <v>129</v>
      </c>
      <c r="C122" s="90"/>
      <c r="D122" s="90"/>
      <c r="E122" s="91" t="s">
        <v>130</v>
      </c>
      <c r="F122" s="9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x14ac:dyDescent="0.25">
      <c r="A123" s="1"/>
      <c r="B123" s="46" t="s">
        <v>131</v>
      </c>
      <c r="C123" s="46"/>
      <c r="D123" s="46"/>
      <c r="E123" s="88" t="s">
        <v>132</v>
      </c>
      <c r="F123" s="88"/>
      <c r="G123" s="1"/>
      <c r="H123" s="1"/>
      <c r="I123" s="1"/>
      <c r="J123" s="1"/>
      <c r="K123" s="1"/>
      <c r="L123" s="1"/>
      <c r="M123" s="1"/>
      <c r="N123" s="1"/>
      <c r="O123" s="1"/>
    </row>
    <row r="124" spans="1:15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1:15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1:15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1:15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1:15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1:15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1:15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1:15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1:15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1:15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1:15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1:15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1:15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1:15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1:15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1:15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1:15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1:15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1:15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1:15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1:15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1:15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1:15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1:15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1:15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1:15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1:15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1:15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1:15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1:15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1:15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1:15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1:15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1:15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1:15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1:15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1:15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1:15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1:15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1:15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1:15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1:15" x14ac:dyDescent="0.2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</sheetData>
  <mergeCells count="111">
    <mergeCell ref="A49:M49"/>
    <mergeCell ref="B50:C51"/>
    <mergeCell ref="D50:D52"/>
    <mergeCell ref="E50:E52"/>
    <mergeCell ref="F50:F52"/>
    <mergeCell ref="G50:G52"/>
    <mergeCell ref="A50:A52"/>
    <mergeCell ref="A1:O1"/>
    <mergeCell ref="A3:O3"/>
    <mergeCell ref="A4:O4"/>
    <mergeCell ref="A6:O6"/>
    <mergeCell ref="A18:F18"/>
    <mergeCell ref="B43:F43"/>
    <mergeCell ref="A13:N13"/>
    <mergeCell ref="A11:N11"/>
    <mergeCell ref="A8:N9"/>
    <mergeCell ref="A31:A33"/>
    <mergeCell ref="J31:J33"/>
    <mergeCell ref="E68:E70"/>
    <mergeCell ref="F68:F70"/>
    <mergeCell ref="G68:G70"/>
    <mergeCell ref="H50:I50"/>
    <mergeCell ref="J50:J52"/>
    <mergeCell ref="M50:M52"/>
    <mergeCell ref="N50:N52"/>
    <mergeCell ref="O50:O52"/>
    <mergeCell ref="H51:H52"/>
    <mergeCell ref="I51:I52"/>
    <mergeCell ref="D106:E106"/>
    <mergeCell ref="F106:G106"/>
    <mergeCell ref="A107:C107"/>
    <mergeCell ref="D107:E107"/>
    <mergeCell ref="F107:G107"/>
    <mergeCell ref="B82:F82"/>
    <mergeCell ref="A83:G83"/>
    <mergeCell ref="A84:G84"/>
    <mergeCell ref="A104:C104"/>
    <mergeCell ref="D104:E104"/>
    <mergeCell ref="F104:G104"/>
    <mergeCell ref="A88:A90"/>
    <mergeCell ref="B88:C89"/>
    <mergeCell ref="D88:D90"/>
    <mergeCell ref="E88:E90"/>
    <mergeCell ref="F88:F90"/>
    <mergeCell ref="G88:G90"/>
    <mergeCell ref="A114:C114"/>
    <mergeCell ref="D114:E114"/>
    <mergeCell ref="F114:G114"/>
    <mergeCell ref="A112:C112"/>
    <mergeCell ref="D112:E112"/>
    <mergeCell ref="F112:G112"/>
    <mergeCell ref="A113:C113"/>
    <mergeCell ref="D113:E113"/>
    <mergeCell ref="F113:G113"/>
    <mergeCell ref="A110:C110"/>
    <mergeCell ref="D110:E110"/>
    <mergeCell ref="F110:G110"/>
    <mergeCell ref="A111:C111"/>
    <mergeCell ref="D111:E111"/>
    <mergeCell ref="F111:G111"/>
    <mergeCell ref="A109:C109"/>
    <mergeCell ref="D109:E109"/>
    <mergeCell ref="F109:G109"/>
    <mergeCell ref="A108:C108"/>
    <mergeCell ref="D108:E108"/>
    <mergeCell ref="F108:G108"/>
    <mergeCell ref="A106:C106"/>
    <mergeCell ref="O31:O33"/>
    <mergeCell ref="N31:N33"/>
    <mergeCell ref="M31:M33"/>
    <mergeCell ref="H31:I31"/>
    <mergeCell ref="G31:G33"/>
    <mergeCell ref="F31:F33"/>
    <mergeCell ref="E31:E33"/>
    <mergeCell ref="D31:D33"/>
    <mergeCell ref="B31:C32"/>
    <mergeCell ref="N88:N90"/>
    <mergeCell ref="O88:O90"/>
    <mergeCell ref="H89:H90"/>
    <mergeCell ref="I89:I90"/>
    <mergeCell ref="B99:F99"/>
    <mergeCell ref="A100:G100"/>
    <mergeCell ref="A101:G101"/>
    <mergeCell ref="A105:C105"/>
    <mergeCell ref="D105:E105"/>
    <mergeCell ref="F105:G105"/>
    <mergeCell ref="A87:M87"/>
    <mergeCell ref="H88:I88"/>
    <mergeCell ref="J88:J90"/>
    <mergeCell ref="M88:M90"/>
    <mergeCell ref="A44:G44"/>
    <mergeCell ref="A45:G45"/>
    <mergeCell ref="A30:O30"/>
    <mergeCell ref="A17:O17"/>
    <mergeCell ref="A20:O20"/>
    <mergeCell ref="A23:O23"/>
    <mergeCell ref="A25:O25"/>
    <mergeCell ref="H68:I68"/>
    <mergeCell ref="J68:J70"/>
    <mergeCell ref="M68:M70"/>
    <mergeCell ref="N68:N70"/>
    <mergeCell ref="O68:O70"/>
    <mergeCell ref="H69:H70"/>
    <mergeCell ref="I69:I70"/>
    <mergeCell ref="B61:F61"/>
    <mergeCell ref="A62:G62"/>
    <mergeCell ref="A63:G63"/>
    <mergeCell ref="A67:M67"/>
    <mergeCell ref="A68:A70"/>
    <mergeCell ref="B68:C69"/>
    <mergeCell ref="D68:D70"/>
  </mergeCells>
  <phoneticPr fontId="16" type="noConversion"/>
  <printOptions horizontalCentered="1"/>
  <pageMargins left="0.23622047244094491" right="0.23622047244094491" top="0.74803149606299213" bottom="0.74803149606299213" header="0.31496062992125984" footer="0.31496062992125984"/>
  <pageSetup scale="45" orientation="landscape" r:id="rId1"/>
  <rowBreaks count="3" manualBreakCount="3">
    <brk id="46" max="14" man="1"/>
    <brk id="65" max="14" man="1"/>
    <brk id="85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Q90"/>
  <sheetViews>
    <sheetView topLeftCell="A34" zoomScale="80" zoomScaleNormal="80" workbookViewId="0">
      <selection activeCell="R16" sqref="R16"/>
    </sheetView>
  </sheetViews>
  <sheetFormatPr baseColWidth="10" defaultRowHeight="15" x14ac:dyDescent="0.25"/>
  <cols>
    <col min="1" max="1" width="4" customWidth="1"/>
    <col min="2" max="2" width="16" customWidth="1"/>
    <col min="3" max="3" width="24.28515625" customWidth="1"/>
    <col min="4" max="4" width="16.85546875" customWidth="1"/>
    <col min="5" max="5" width="11.28515625" customWidth="1"/>
    <col min="6" max="6" width="12.5703125" customWidth="1"/>
    <col min="7" max="8" width="10.5703125" customWidth="1"/>
    <col min="9" max="9" width="11.140625" customWidth="1"/>
    <col min="10" max="12" width="15.7109375" customWidth="1"/>
    <col min="13" max="13" width="15" customWidth="1"/>
    <col min="14" max="14" width="16.140625" customWidth="1"/>
    <col min="15" max="15" width="19.28515625" customWidth="1"/>
  </cols>
  <sheetData>
    <row r="1" spans="1:15" ht="18" x14ac:dyDescent="0.25">
      <c r="A1" s="60" t="s">
        <v>51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5" ht="15.75" customHeight="1" x14ac:dyDescent="0.25">
      <c r="A2" s="160" t="s">
        <v>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</row>
    <row r="3" spans="1:15" ht="15.75" customHeight="1" x14ac:dyDescent="0.25">
      <c r="A3" s="160" t="s">
        <v>50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</row>
    <row r="4" spans="1:15" ht="34.5" customHeight="1" x14ac:dyDescent="0.25">
      <c r="A4" s="161" t="s">
        <v>45</v>
      </c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</row>
    <row r="5" spans="1:15" ht="18" x14ac:dyDescent="0.2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1.25" customHeight="1" x14ac:dyDescent="0.25">
      <c r="A6" s="164" t="s">
        <v>46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</row>
    <row r="7" spans="1:15" ht="25.5" customHeight="1" x14ac:dyDescent="0.25">
      <c r="A7" s="16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</row>
    <row r="8" spans="1:15" ht="27.75" customHeight="1" x14ac:dyDescent="0.25">
      <c r="A8" s="165" t="s">
        <v>59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</row>
    <row r="11" spans="1:15" ht="15.75" customHeight="1" thickBot="1" x14ac:dyDescent="0.3">
      <c r="A11" s="119" t="s">
        <v>6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</row>
    <row r="12" spans="1:15" ht="29.25" customHeight="1" thickBot="1" x14ac:dyDescent="0.3">
      <c r="A12" s="132" t="s">
        <v>7</v>
      </c>
      <c r="B12" s="111" t="s">
        <v>8</v>
      </c>
      <c r="C12" s="112"/>
      <c r="D12" s="113" t="s">
        <v>9</v>
      </c>
      <c r="E12" s="113" t="s">
        <v>10</v>
      </c>
      <c r="F12" s="113" t="s">
        <v>11</v>
      </c>
      <c r="G12" s="113" t="s">
        <v>36</v>
      </c>
      <c r="H12" s="111" t="s">
        <v>32</v>
      </c>
      <c r="I12" s="112"/>
      <c r="J12" s="113" t="s">
        <v>47</v>
      </c>
      <c r="K12" s="63"/>
      <c r="L12" s="63"/>
      <c r="M12" s="113" t="s">
        <v>12</v>
      </c>
      <c r="N12" s="113" t="s">
        <v>35</v>
      </c>
      <c r="O12" s="123" t="s">
        <v>13</v>
      </c>
    </row>
    <row r="13" spans="1:15" ht="15.75" thickBot="1" x14ac:dyDescent="0.3">
      <c r="A13" s="133"/>
      <c r="B13" s="134"/>
      <c r="C13" s="135"/>
      <c r="D13" s="121"/>
      <c r="E13" s="121"/>
      <c r="F13" s="121"/>
      <c r="G13" s="139"/>
      <c r="H13" s="113" t="s">
        <v>33</v>
      </c>
      <c r="I13" s="113" t="s">
        <v>34</v>
      </c>
      <c r="J13" s="114"/>
      <c r="K13" s="68" t="s">
        <v>67</v>
      </c>
      <c r="L13" s="68" t="s">
        <v>68</v>
      </c>
      <c r="M13" s="114"/>
      <c r="N13" s="121"/>
      <c r="O13" s="124"/>
    </row>
    <row r="14" spans="1:15" ht="26.25" thickBot="1" x14ac:dyDescent="0.3">
      <c r="A14" s="133"/>
      <c r="B14" s="63" t="s">
        <v>15</v>
      </c>
      <c r="C14" s="65" t="s">
        <v>16</v>
      </c>
      <c r="D14" s="121"/>
      <c r="E14" s="121"/>
      <c r="F14" s="121"/>
      <c r="G14" s="140"/>
      <c r="H14" s="122"/>
      <c r="I14" s="122"/>
      <c r="J14" s="114"/>
      <c r="K14" s="64"/>
      <c r="L14" s="64"/>
      <c r="M14" s="114"/>
      <c r="N14" s="122"/>
      <c r="O14" s="125"/>
    </row>
    <row r="15" spans="1:15" ht="48.75" customHeight="1" thickBot="1" x14ac:dyDescent="0.3">
      <c r="A15" s="66">
        <v>1</v>
      </c>
      <c r="B15" s="5" t="s">
        <v>140</v>
      </c>
      <c r="C15" s="5" t="s">
        <v>141</v>
      </c>
      <c r="D15" s="5" t="s">
        <v>142</v>
      </c>
      <c r="E15" s="5" t="s">
        <v>156</v>
      </c>
      <c r="F15" s="5" t="s">
        <v>143</v>
      </c>
      <c r="G15" s="29">
        <v>16</v>
      </c>
      <c r="H15" s="29">
        <v>10</v>
      </c>
      <c r="I15" s="29">
        <v>1</v>
      </c>
      <c r="J15" s="6">
        <v>198000</v>
      </c>
      <c r="K15" s="30">
        <v>15000</v>
      </c>
      <c r="L15" s="30">
        <v>5500</v>
      </c>
      <c r="M15" s="30">
        <v>25000</v>
      </c>
      <c r="N15" s="6">
        <v>10400</v>
      </c>
      <c r="O15" s="6">
        <f>SUM(M15:N15)</f>
        <v>35400</v>
      </c>
    </row>
    <row r="16" spans="1:15" ht="57.75" thickBot="1" x14ac:dyDescent="0.3">
      <c r="A16" s="66">
        <v>1</v>
      </c>
      <c r="B16" s="5" t="s">
        <v>144</v>
      </c>
      <c r="C16" s="5" t="s">
        <v>145</v>
      </c>
      <c r="D16" s="5" t="s">
        <v>142</v>
      </c>
      <c r="E16" s="5" t="s">
        <v>156</v>
      </c>
      <c r="F16" s="5" t="s">
        <v>146</v>
      </c>
      <c r="G16" s="29">
        <v>0</v>
      </c>
      <c r="H16" s="29">
        <v>0</v>
      </c>
      <c r="I16" s="29">
        <v>0</v>
      </c>
      <c r="J16" s="6">
        <v>270000</v>
      </c>
      <c r="K16" s="30">
        <v>0</v>
      </c>
      <c r="L16" s="30">
        <v>0</v>
      </c>
      <c r="M16" s="30">
        <v>0</v>
      </c>
      <c r="N16" s="6">
        <v>0</v>
      </c>
      <c r="O16" s="6">
        <f t="shared" ref="O16:O22" si="0">SUM(M16:N16)</f>
        <v>0</v>
      </c>
    </row>
    <row r="17" spans="1:15" ht="72" thickBot="1" x14ac:dyDescent="0.3">
      <c r="A17" s="66">
        <v>1</v>
      </c>
      <c r="B17" s="5" t="s">
        <v>147</v>
      </c>
      <c r="C17" s="5" t="s">
        <v>148</v>
      </c>
      <c r="D17" s="5" t="s">
        <v>142</v>
      </c>
      <c r="E17" s="5" t="s">
        <v>156</v>
      </c>
      <c r="F17" s="5" t="s">
        <v>149</v>
      </c>
      <c r="G17" s="29">
        <v>16</v>
      </c>
      <c r="H17" s="29">
        <v>10</v>
      </c>
      <c r="I17" s="29">
        <v>1</v>
      </c>
      <c r="J17" s="6">
        <v>343333</v>
      </c>
      <c r="K17" s="30">
        <v>15000</v>
      </c>
      <c r="L17" s="30">
        <v>5500</v>
      </c>
      <c r="M17" s="30">
        <v>30000</v>
      </c>
      <c r="N17" s="6">
        <v>11200</v>
      </c>
      <c r="O17" s="6">
        <f t="shared" si="0"/>
        <v>41200</v>
      </c>
    </row>
    <row r="18" spans="1:15" ht="29.25" thickBot="1" x14ac:dyDescent="0.3">
      <c r="A18" s="66">
        <v>0</v>
      </c>
      <c r="B18" s="5"/>
      <c r="C18" s="5"/>
      <c r="D18" s="5" t="s">
        <v>54</v>
      </c>
      <c r="E18" s="5"/>
      <c r="F18" s="5"/>
      <c r="G18" s="29"/>
      <c r="H18" s="29"/>
      <c r="I18" s="29"/>
      <c r="J18" s="6"/>
      <c r="K18" s="30"/>
      <c r="L18" s="30"/>
      <c r="M18" s="30"/>
      <c r="N18" s="6"/>
      <c r="O18" s="6">
        <f t="shared" si="0"/>
        <v>0</v>
      </c>
    </row>
    <row r="19" spans="1:15" ht="29.25" thickBot="1" x14ac:dyDescent="0.3">
      <c r="A19" s="66">
        <v>0</v>
      </c>
      <c r="B19" s="5"/>
      <c r="C19" s="5"/>
      <c r="D19" s="5" t="s">
        <v>54</v>
      </c>
      <c r="E19" s="5"/>
      <c r="F19" s="5"/>
      <c r="G19" s="29"/>
      <c r="H19" s="29"/>
      <c r="I19" s="29"/>
      <c r="J19" s="6"/>
      <c r="K19" s="30"/>
      <c r="L19" s="30"/>
      <c r="M19" s="30"/>
      <c r="N19" s="6"/>
      <c r="O19" s="6">
        <f t="shared" si="0"/>
        <v>0</v>
      </c>
    </row>
    <row r="20" spans="1:15" ht="29.25" thickBot="1" x14ac:dyDescent="0.3">
      <c r="A20" s="66">
        <v>0</v>
      </c>
      <c r="B20" s="5"/>
      <c r="C20" s="5"/>
      <c r="D20" s="5" t="s">
        <v>54</v>
      </c>
      <c r="E20" s="5"/>
      <c r="F20" s="5"/>
      <c r="G20" s="29"/>
      <c r="H20" s="29"/>
      <c r="I20" s="29"/>
      <c r="J20" s="6"/>
      <c r="K20" s="30"/>
      <c r="L20" s="30"/>
      <c r="M20" s="30"/>
      <c r="N20" s="6"/>
      <c r="O20" s="6">
        <f t="shared" si="0"/>
        <v>0</v>
      </c>
    </row>
    <row r="21" spans="1:15" ht="29.25" thickBot="1" x14ac:dyDescent="0.3">
      <c r="A21" s="66">
        <v>0</v>
      </c>
      <c r="B21" s="5"/>
      <c r="C21" s="5"/>
      <c r="D21" s="5" t="s">
        <v>54</v>
      </c>
      <c r="E21" s="5"/>
      <c r="F21" s="5"/>
      <c r="G21" s="29"/>
      <c r="H21" s="29"/>
      <c r="I21" s="29"/>
      <c r="J21" s="6"/>
      <c r="K21" s="30"/>
      <c r="L21" s="30"/>
      <c r="M21" s="30"/>
      <c r="N21" s="6"/>
      <c r="O21" s="6">
        <f t="shared" si="0"/>
        <v>0</v>
      </c>
    </row>
    <row r="22" spans="1:15" ht="29.25" thickBot="1" x14ac:dyDescent="0.3">
      <c r="A22" s="66">
        <v>0</v>
      </c>
      <c r="B22" s="5"/>
      <c r="C22" s="5"/>
      <c r="D22" s="5" t="s">
        <v>54</v>
      </c>
      <c r="E22" s="5"/>
      <c r="F22" s="5"/>
      <c r="G22" s="29"/>
      <c r="H22" s="29"/>
      <c r="I22" s="29"/>
      <c r="J22" s="6"/>
      <c r="K22" s="30"/>
      <c r="L22" s="30"/>
      <c r="M22" s="30"/>
      <c r="N22" s="6"/>
      <c r="O22" s="6">
        <f t="shared" si="0"/>
        <v>0</v>
      </c>
    </row>
    <row r="23" spans="1:15" ht="15.75" thickBot="1" x14ac:dyDescent="0.3">
      <c r="A23" s="67">
        <f>SUM(A15:A22)</f>
        <v>3</v>
      </c>
      <c r="B23" s="118" t="s">
        <v>17</v>
      </c>
      <c r="C23" s="118"/>
      <c r="D23" s="118"/>
      <c r="E23" s="118"/>
      <c r="F23" s="118"/>
      <c r="G23" s="8">
        <f t="shared" ref="G23:O23" si="1">SUM(G15:G22)</f>
        <v>32</v>
      </c>
      <c r="H23" s="8">
        <f t="shared" si="1"/>
        <v>20</v>
      </c>
      <c r="I23" s="8">
        <f t="shared" si="1"/>
        <v>2</v>
      </c>
      <c r="J23" s="36">
        <f>SUM(J15:J22)</f>
        <v>811333</v>
      </c>
      <c r="K23" s="36">
        <f t="shared" ref="K23" si="2">SUM(K15:K22)</f>
        <v>30000</v>
      </c>
      <c r="L23" s="36">
        <f t="shared" ref="L23" si="3">SUM(L15:L22)</f>
        <v>11000</v>
      </c>
      <c r="M23" s="36">
        <f t="shared" ref="M23" si="4">SUM(M15:M22)</f>
        <v>55000</v>
      </c>
      <c r="N23" s="36">
        <f t="shared" ref="N23" si="5">SUM(N15:N22)</f>
        <v>21600</v>
      </c>
      <c r="O23" s="36">
        <f t="shared" si="1"/>
        <v>76600</v>
      </c>
    </row>
    <row r="24" spans="1:15" ht="15.75" customHeight="1" thickBot="1" x14ac:dyDescent="0.3">
      <c r="A24" s="115" t="s">
        <v>18</v>
      </c>
      <c r="B24" s="116"/>
      <c r="C24" s="116"/>
      <c r="D24" s="116"/>
      <c r="E24" s="116"/>
      <c r="F24" s="116"/>
      <c r="G24" s="116"/>
      <c r="H24" s="31"/>
      <c r="I24" s="32"/>
      <c r="J24" s="33"/>
      <c r="K24" s="33"/>
      <c r="L24" s="33"/>
      <c r="M24" s="36"/>
      <c r="N24" s="36">
        <f>N23*-0.1</f>
        <v>-2160</v>
      </c>
      <c r="O24" s="36">
        <f>N24</f>
        <v>-2160</v>
      </c>
    </row>
    <row r="25" spans="1:15" ht="15.75" customHeight="1" thickBot="1" x14ac:dyDescent="0.3">
      <c r="A25" s="117" t="s">
        <v>19</v>
      </c>
      <c r="B25" s="118"/>
      <c r="C25" s="118"/>
      <c r="D25" s="118"/>
      <c r="E25" s="118"/>
      <c r="F25" s="118"/>
      <c r="G25" s="118"/>
      <c r="H25" s="34"/>
      <c r="I25" s="34"/>
      <c r="J25" s="35"/>
      <c r="K25" s="35"/>
      <c r="L25" s="35"/>
      <c r="M25" s="36">
        <f>SUM(M23:M24)</f>
        <v>55000</v>
      </c>
      <c r="N25" s="36">
        <v>1</v>
      </c>
      <c r="O25" s="36">
        <f>O24+O23</f>
        <v>74440</v>
      </c>
    </row>
    <row r="26" spans="1:15" x14ac:dyDescent="0.25">
      <c r="A26" s="23"/>
      <c r="B26" s="23"/>
      <c r="C26" s="23"/>
      <c r="D26" s="23"/>
      <c r="E26" s="23"/>
      <c r="F26" s="23"/>
      <c r="G26" s="23"/>
      <c r="H26" s="24"/>
      <c r="I26" s="24"/>
      <c r="J26" s="24"/>
      <c r="K26" s="24"/>
      <c r="L26" s="24"/>
      <c r="M26" s="25"/>
      <c r="N26" s="26"/>
      <c r="O26" s="27"/>
    </row>
    <row r="27" spans="1:15" x14ac:dyDescent="0.25">
      <c r="A27" s="41"/>
      <c r="B27" s="41"/>
      <c r="C27" s="41"/>
      <c r="D27" s="41"/>
      <c r="E27" s="41"/>
      <c r="F27" s="41"/>
      <c r="G27" s="41"/>
      <c r="H27" s="19"/>
      <c r="I27" s="19"/>
      <c r="J27" s="42"/>
      <c r="K27" s="42"/>
      <c r="L27" s="42"/>
      <c r="M27" s="42"/>
      <c r="N27" s="42"/>
      <c r="O27" s="22"/>
    </row>
    <row r="28" spans="1:15" ht="15.75" customHeight="1" thickBot="1" x14ac:dyDescent="0.3">
      <c r="A28" s="131" t="s">
        <v>22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43"/>
      <c r="O28" s="43"/>
    </row>
    <row r="29" spans="1:15" ht="31.5" customHeight="1" thickBot="1" x14ac:dyDescent="0.3">
      <c r="A29" s="132" t="s">
        <v>7</v>
      </c>
      <c r="B29" s="111" t="s">
        <v>8</v>
      </c>
      <c r="C29" s="112"/>
      <c r="D29" s="113" t="s">
        <v>9</v>
      </c>
      <c r="E29" s="113" t="s">
        <v>10</v>
      </c>
      <c r="F29" s="113" t="s">
        <v>11</v>
      </c>
      <c r="G29" s="113" t="s">
        <v>36</v>
      </c>
      <c r="H29" s="132" t="s">
        <v>32</v>
      </c>
      <c r="I29" s="132"/>
      <c r="J29" s="113" t="s">
        <v>47</v>
      </c>
      <c r="K29" s="63"/>
      <c r="L29" s="63"/>
      <c r="M29" s="113" t="s">
        <v>12</v>
      </c>
      <c r="N29" s="113" t="s">
        <v>35</v>
      </c>
      <c r="O29" s="123" t="s">
        <v>13</v>
      </c>
    </row>
    <row r="30" spans="1:15" ht="15.75" thickBot="1" x14ac:dyDescent="0.3">
      <c r="A30" s="133"/>
      <c r="B30" s="134"/>
      <c r="C30" s="135"/>
      <c r="D30" s="121"/>
      <c r="E30" s="121"/>
      <c r="F30" s="121"/>
      <c r="G30" s="114"/>
      <c r="H30" s="121" t="s">
        <v>33</v>
      </c>
      <c r="I30" s="121" t="s">
        <v>34</v>
      </c>
      <c r="J30" s="114"/>
      <c r="K30" s="64"/>
      <c r="L30" s="64"/>
      <c r="M30" s="114"/>
      <c r="N30" s="121"/>
      <c r="O30" s="124"/>
    </row>
    <row r="31" spans="1:15" ht="26.25" thickBot="1" x14ac:dyDescent="0.3">
      <c r="A31" s="133"/>
      <c r="B31" s="63" t="s">
        <v>15</v>
      </c>
      <c r="C31" s="65" t="s">
        <v>16</v>
      </c>
      <c r="D31" s="121"/>
      <c r="E31" s="121"/>
      <c r="F31" s="121"/>
      <c r="G31" s="158"/>
      <c r="H31" s="122"/>
      <c r="I31" s="122"/>
      <c r="J31" s="114"/>
      <c r="K31" s="68" t="s">
        <v>67</v>
      </c>
      <c r="L31" s="68" t="s">
        <v>68</v>
      </c>
      <c r="M31" s="114"/>
      <c r="N31" s="122"/>
      <c r="O31" s="125"/>
    </row>
    <row r="32" spans="1:15" ht="29.25" thickBot="1" x14ac:dyDescent="0.3">
      <c r="A32" s="66">
        <v>1</v>
      </c>
      <c r="B32" s="5" t="s">
        <v>70</v>
      </c>
      <c r="C32" s="5" t="s">
        <v>77</v>
      </c>
      <c r="D32" s="5" t="s">
        <v>23</v>
      </c>
      <c r="E32" s="5"/>
      <c r="F32" s="5" t="s">
        <v>69</v>
      </c>
      <c r="G32" s="29">
        <v>8</v>
      </c>
      <c r="H32" s="29">
        <v>15</v>
      </c>
      <c r="I32" s="29">
        <v>15</v>
      </c>
      <c r="J32" s="6">
        <v>86600</v>
      </c>
      <c r="K32" s="30">
        <v>10400</v>
      </c>
      <c r="L32" s="30">
        <v>3200</v>
      </c>
      <c r="M32" s="30">
        <v>63800</v>
      </c>
      <c r="N32" s="6">
        <v>22800</v>
      </c>
      <c r="O32" s="6">
        <f>SUM(M32:N32)</f>
        <v>86600</v>
      </c>
    </row>
    <row r="33" spans="1:17" ht="15.75" thickBot="1" x14ac:dyDescent="0.3">
      <c r="A33" s="66">
        <v>0</v>
      </c>
      <c r="B33" s="5"/>
      <c r="C33" s="5"/>
      <c r="D33" s="5" t="s">
        <v>23</v>
      </c>
      <c r="E33" s="5"/>
      <c r="F33" s="5"/>
      <c r="G33" s="29"/>
      <c r="H33" s="29"/>
      <c r="I33" s="29"/>
      <c r="J33" s="6"/>
      <c r="K33" s="30"/>
      <c r="L33" s="30"/>
      <c r="M33" s="30"/>
      <c r="N33" s="6"/>
      <c r="O33" s="6">
        <f t="shared" ref="O33:O37" si="6">SUM(M33:N33)</f>
        <v>0</v>
      </c>
    </row>
    <row r="34" spans="1:17" ht="15.75" thickBot="1" x14ac:dyDescent="0.3">
      <c r="A34" s="66">
        <v>0</v>
      </c>
      <c r="B34" s="5"/>
      <c r="C34" s="5"/>
      <c r="D34" s="5" t="s">
        <v>23</v>
      </c>
      <c r="E34" s="5"/>
      <c r="F34" s="5"/>
      <c r="G34" s="29"/>
      <c r="H34" s="29"/>
      <c r="I34" s="29"/>
      <c r="J34" s="6"/>
      <c r="K34" s="30"/>
      <c r="L34" s="30"/>
      <c r="M34" s="30"/>
      <c r="N34" s="6"/>
      <c r="O34" s="6">
        <f t="shared" si="6"/>
        <v>0</v>
      </c>
    </row>
    <row r="35" spans="1:17" ht="15.75" thickBot="1" x14ac:dyDescent="0.3">
      <c r="A35" s="66">
        <v>0</v>
      </c>
      <c r="B35" s="5"/>
      <c r="C35" s="5"/>
      <c r="D35" s="5" t="s">
        <v>23</v>
      </c>
      <c r="E35" s="5"/>
      <c r="F35" s="5"/>
      <c r="G35" s="29"/>
      <c r="H35" s="29"/>
      <c r="I35" s="29"/>
      <c r="J35" s="6"/>
      <c r="K35" s="30"/>
      <c r="L35" s="30"/>
      <c r="M35" s="30"/>
      <c r="N35" s="6"/>
      <c r="O35" s="6">
        <f t="shared" si="6"/>
        <v>0</v>
      </c>
    </row>
    <row r="36" spans="1:17" ht="15.75" thickBot="1" x14ac:dyDescent="0.3">
      <c r="A36" s="66">
        <v>0</v>
      </c>
      <c r="B36" s="5"/>
      <c r="C36" s="5"/>
      <c r="D36" s="5" t="s">
        <v>23</v>
      </c>
      <c r="E36" s="5"/>
      <c r="F36" s="5"/>
      <c r="G36" s="29"/>
      <c r="H36" s="29"/>
      <c r="I36" s="29"/>
      <c r="J36" s="6"/>
      <c r="K36" s="30"/>
      <c r="L36" s="30"/>
      <c r="M36" s="30"/>
      <c r="N36" s="6"/>
      <c r="O36" s="6">
        <f t="shared" si="6"/>
        <v>0</v>
      </c>
    </row>
    <row r="37" spans="1:17" ht="15.75" thickBot="1" x14ac:dyDescent="0.3">
      <c r="A37" s="66">
        <v>0</v>
      </c>
      <c r="B37" s="5"/>
      <c r="C37" s="5"/>
      <c r="D37" s="5" t="s">
        <v>23</v>
      </c>
      <c r="E37" s="5"/>
      <c r="F37" s="5"/>
      <c r="G37" s="29"/>
      <c r="H37" s="29"/>
      <c r="I37" s="29"/>
      <c r="J37" s="6"/>
      <c r="K37" s="30"/>
      <c r="L37" s="30"/>
      <c r="M37" s="30"/>
      <c r="N37" s="6"/>
      <c r="O37" s="6">
        <f t="shared" si="6"/>
        <v>0</v>
      </c>
    </row>
    <row r="38" spans="1:17" ht="15.75" thickBot="1" x14ac:dyDescent="0.3">
      <c r="A38" s="66">
        <v>0</v>
      </c>
      <c r="B38" s="5"/>
      <c r="C38" s="5"/>
      <c r="D38" s="5" t="s">
        <v>23</v>
      </c>
      <c r="E38" s="5"/>
      <c r="F38" s="5"/>
      <c r="G38" s="29"/>
      <c r="H38" s="29"/>
      <c r="I38" s="29"/>
      <c r="J38" s="6"/>
      <c r="K38" s="30"/>
      <c r="L38" s="30"/>
      <c r="M38" s="30"/>
      <c r="N38" s="6"/>
      <c r="O38" s="6">
        <f t="shared" ref="O38:O39" si="7">SUM(N38:N38)</f>
        <v>0</v>
      </c>
    </row>
    <row r="39" spans="1:17" ht="15.75" thickBot="1" x14ac:dyDescent="0.3">
      <c r="A39" s="66">
        <v>0</v>
      </c>
      <c r="B39" s="5"/>
      <c r="C39" s="5"/>
      <c r="D39" s="5" t="s">
        <v>23</v>
      </c>
      <c r="E39" s="5"/>
      <c r="F39" s="5"/>
      <c r="G39" s="29"/>
      <c r="H39" s="29"/>
      <c r="I39" s="29"/>
      <c r="J39" s="6"/>
      <c r="K39" s="30"/>
      <c r="L39" s="30"/>
      <c r="M39" s="30"/>
      <c r="N39" s="6"/>
      <c r="O39" s="6">
        <f t="shared" si="7"/>
        <v>0</v>
      </c>
    </row>
    <row r="40" spans="1:17" ht="15.75" thickBot="1" x14ac:dyDescent="0.3">
      <c r="A40" s="28">
        <f>SUM(A32:A39)</f>
        <v>1</v>
      </c>
      <c r="B40" s="126" t="s">
        <v>17</v>
      </c>
      <c r="C40" s="127"/>
      <c r="D40" s="127"/>
      <c r="E40" s="127"/>
      <c r="F40" s="128"/>
      <c r="G40" s="8">
        <f t="shared" ref="G40:O40" si="8">SUM(G32:G39)</f>
        <v>8</v>
      </c>
      <c r="H40" s="8">
        <f t="shared" si="8"/>
        <v>15</v>
      </c>
      <c r="I40" s="8">
        <f t="shared" si="8"/>
        <v>15</v>
      </c>
      <c r="J40" s="36">
        <f>SUM(J32:J39)</f>
        <v>86600</v>
      </c>
      <c r="K40" s="36">
        <f t="shared" ref="K40:L40" si="9">SUM(K32:K39)</f>
        <v>10400</v>
      </c>
      <c r="L40" s="36">
        <f t="shared" si="9"/>
        <v>3200</v>
      </c>
      <c r="M40" s="17">
        <f>SUM(M32:M39)</f>
        <v>63800</v>
      </c>
      <c r="N40" s="17">
        <f t="shared" si="8"/>
        <v>22800</v>
      </c>
      <c r="O40" s="17">
        <f t="shared" si="8"/>
        <v>86600</v>
      </c>
    </row>
    <row r="41" spans="1:17" ht="15.75" customHeight="1" thickBot="1" x14ac:dyDescent="0.3">
      <c r="A41" s="129" t="s">
        <v>18</v>
      </c>
      <c r="B41" s="130"/>
      <c r="C41" s="130"/>
      <c r="D41" s="130"/>
      <c r="E41" s="130"/>
      <c r="F41" s="130"/>
      <c r="G41" s="130"/>
      <c r="H41" s="10"/>
      <c r="I41" s="11"/>
      <c r="J41" s="12"/>
      <c r="K41" s="12"/>
      <c r="L41" s="12"/>
      <c r="M41" s="17"/>
      <c r="N41" s="17">
        <f>N40*-0.1</f>
        <v>-2280</v>
      </c>
      <c r="O41" s="17">
        <f>N41</f>
        <v>-2280</v>
      </c>
      <c r="Q41" s="61"/>
    </row>
    <row r="42" spans="1:17" ht="15.75" customHeight="1" thickBot="1" x14ac:dyDescent="0.3">
      <c r="A42" s="126" t="s">
        <v>21</v>
      </c>
      <c r="B42" s="127"/>
      <c r="C42" s="127"/>
      <c r="D42" s="127"/>
      <c r="E42" s="127"/>
      <c r="F42" s="127"/>
      <c r="G42" s="127"/>
      <c r="H42" s="15"/>
      <c r="I42" s="15"/>
      <c r="J42" s="16"/>
      <c r="K42" s="16"/>
      <c r="L42" s="16"/>
      <c r="M42" s="17">
        <f>SUM(M40:M41)</f>
        <v>63800</v>
      </c>
      <c r="N42" s="17">
        <f>SUM(N40:N41)</f>
        <v>20520</v>
      </c>
      <c r="O42" s="17">
        <f>O41+O40</f>
        <v>84320</v>
      </c>
    </row>
    <row r="43" spans="1:17" x14ac:dyDescent="0.25">
      <c r="A43" s="48"/>
      <c r="B43" s="48"/>
      <c r="C43" s="48"/>
      <c r="D43" s="48"/>
      <c r="E43" s="48"/>
      <c r="F43" s="48"/>
      <c r="G43" s="48"/>
      <c r="H43" s="49"/>
      <c r="I43" s="49"/>
      <c r="J43" s="50"/>
      <c r="K43" s="50"/>
      <c r="L43" s="50"/>
      <c r="M43" s="51"/>
      <c r="N43" s="52"/>
      <c r="O43" s="52"/>
    </row>
    <row r="44" spans="1:17" x14ac:dyDescent="0.25">
      <c r="A44" s="41"/>
      <c r="B44" s="41"/>
      <c r="C44" s="41"/>
      <c r="D44" s="41"/>
      <c r="E44" s="41"/>
      <c r="F44" s="41"/>
      <c r="G44" s="41"/>
      <c r="H44" s="19"/>
      <c r="I44" s="19"/>
      <c r="J44" s="20"/>
      <c r="K44" s="20"/>
      <c r="L44" s="20"/>
      <c r="M44" s="21"/>
      <c r="N44" s="22"/>
      <c r="O44" s="22"/>
    </row>
    <row r="45" spans="1:17" x14ac:dyDescent="0.25">
      <c r="A45" s="41"/>
      <c r="B45" s="41"/>
      <c r="C45" s="41"/>
      <c r="D45" s="41"/>
      <c r="E45" s="41"/>
      <c r="F45" s="41"/>
      <c r="G45" s="41"/>
      <c r="H45" s="19"/>
      <c r="I45" s="19"/>
      <c r="J45" s="20"/>
      <c r="K45" s="20"/>
      <c r="L45" s="20"/>
      <c r="M45" s="21"/>
      <c r="N45" s="22"/>
      <c r="O45" s="22"/>
    </row>
    <row r="46" spans="1:17" ht="15.75" customHeight="1" thickBot="1" x14ac:dyDescent="0.3">
      <c r="A46" s="131" t="s">
        <v>40</v>
      </c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45"/>
      <c r="O46" s="45"/>
    </row>
    <row r="47" spans="1:17" ht="27.75" customHeight="1" thickBot="1" x14ac:dyDescent="0.3">
      <c r="A47" s="132" t="s">
        <v>7</v>
      </c>
      <c r="B47" s="111" t="s">
        <v>8</v>
      </c>
      <c r="C47" s="112"/>
      <c r="D47" s="113" t="s">
        <v>9</v>
      </c>
      <c r="E47" s="113" t="s">
        <v>10</v>
      </c>
      <c r="F47" s="113" t="s">
        <v>11</v>
      </c>
      <c r="G47" s="113" t="s">
        <v>36</v>
      </c>
      <c r="H47" s="111" t="s">
        <v>32</v>
      </c>
      <c r="I47" s="112"/>
      <c r="J47" s="113" t="s">
        <v>47</v>
      </c>
      <c r="K47" s="63"/>
      <c r="L47" s="63"/>
      <c r="M47" s="113" t="s">
        <v>12</v>
      </c>
      <c r="N47" s="113" t="s">
        <v>35</v>
      </c>
      <c r="O47" s="123" t="s">
        <v>13</v>
      </c>
    </row>
    <row r="48" spans="1:17" ht="15.75" thickBot="1" x14ac:dyDescent="0.3">
      <c r="A48" s="133"/>
      <c r="B48" s="134"/>
      <c r="C48" s="135"/>
      <c r="D48" s="121"/>
      <c r="E48" s="121"/>
      <c r="F48" s="121"/>
      <c r="G48" s="139"/>
      <c r="H48" s="113" t="s">
        <v>33</v>
      </c>
      <c r="I48" s="113" t="s">
        <v>34</v>
      </c>
      <c r="J48" s="114"/>
      <c r="K48" s="68" t="s">
        <v>67</v>
      </c>
      <c r="L48" s="68" t="s">
        <v>68</v>
      </c>
      <c r="M48" s="114"/>
      <c r="N48" s="121"/>
      <c r="O48" s="124"/>
    </row>
    <row r="49" spans="1:15" ht="26.25" thickBot="1" x14ac:dyDescent="0.3">
      <c r="A49" s="133"/>
      <c r="B49" s="63" t="s">
        <v>15</v>
      </c>
      <c r="C49" s="65" t="s">
        <v>16</v>
      </c>
      <c r="D49" s="121"/>
      <c r="E49" s="121"/>
      <c r="F49" s="121"/>
      <c r="G49" s="140"/>
      <c r="H49" s="122"/>
      <c r="I49" s="122"/>
      <c r="J49" s="114"/>
      <c r="K49" s="68"/>
      <c r="L49" s="68"/>
      <c r="M49" s="114"/>
      <c r="N49" s="122"/>
      <c r="O49" s="125"/>
    </row>
    <row r="50" spans="1:15" ht="48.75" customHeight="1" thickBot="1" x14ac:dyDescent="0.3">
      <c r="A50" s="66">
        <v>1</v>
      </c>
      <c r="B50" s="5" t="s">
        <v>94</v>
      </c>
      <c r="C50" s="5" t="s">
        <v>95</v>
      </c>
      <c r="D50" s="5" t="s">
        <v>38</v>
      </c>
      <c r="E50" s="5" t="s">
        <v>96</v>
      </c>
      <c r="F50" s="5" t="s">
        <v>97</v>
      </c>
      <c r="G50" s="29"/>
      <c r="H50" s="29"/>
      <c r="I50" s="29"/>
      <c r="J50" s="6"/>
      <c r="K50" s="30">
        <v>15400</v>
      </c>
      <c r="L50" s="30">
        <v>7200</v>
      </c>
      <c r="M50" s="30"/>
      <c r="N50" s="6">
        <v>11200</v>
      </c>
      <c r="O50" s="6">
        <f t="shared" ref="O50:O57" si="10">SUM(N50:N50)</f>
        <v>11200</v>
      </c>
    </row>
    <row r="51" spans="1:15" ht="43.5" thickBot="1" x14ac:dyDescent="0.3">
      <c r="A51" s="66">
        <v>1</v>
      </c>
      <c r="B51" s="5" t="s">
        <v>98</v>
      </c>
      <c r="C51" s="5" t="s">
        <v>99</v>
      </c>
      <c r="D51" s="5" t="s">
        <v>38</v>
      </c>
      <c r="E51" s="5" t="s">
        <v>100</v>
      </c>
      <c r="F51" s="5" t="s">
        <v>101</v>
      </c>
      <c r="G51" s="29"/>
      <c r="H51" s="29"/>
      <c r="I51" s="29"/>
      <c r="J51" s="6"/>
      <c r="K51" s="30">
        <v>15400</v>
      </c>
      <c r="L51" s="30">
        <v>4900</v>
      </c>
      <c r="M51" s="30"/>
      <c r="N51" s="6"/>
      <c r="O51" s="6">
        <f t="shared" si="10"/>
        <v>0</v>
      </c>
    </row>
    <row r="52" spans="1:15" ht="43.5" thickBot="1" x14ac:dyDescent="0.3">
      <c r="A52" s="66">
        <v>0</v>
      </c>
      <c r="B52" s="5"/>
      <c r="C52" s="5"/>
      <c r="D52" s="5" t="s">
        <v>38</v>
      </c>
      <c r="E52" s="5"/>
      <c r="F52" s="5"/>
      <c r="G52" s="29"/>
      <c r="H52" s="29"/>
      <c r="I52" s="29"/>
      <c r="J52" s="6"/>
      <c r="K52" s="30"/>
      <c r="L52" s="30"/>
      <c r="M52" s="30"/>
      <c r="N52" s="6"/>
      <c r="O52" s="6">
        <f t="shared" si="10"/>
        <v>0</v>
      </c>
    </row>
    <row r="53" spans="1:15" ht="43.5" thickBot="1" x14ac:dyDescent="0.3">
      <c r="A53" s="66">
        <v>0</v>
      </c>
      <c r="B53" s="5"/>
      <c r="C53" s="5"/>
      <c r="D53" s="5" t="s">
        <v>38</v>
      </c>
      <c r="E53" s="5"/>
      <c r="F53" s="5"/>
      <c r="G53" s="29"/>
      <c r="H53" s="29"/>
      <c r="I53" s="29"/>
      <c r="J53" s="6"/>
      <c r="K53" s="30"/>
      <c r="L53" s="30"/>
      <c r="M53" s="30"/>
      <c r="N53" s="6"/>
      <c r="O53" s="6">
        <f t="shared" si="10"/>
        <v>0</v>
      </c>
    </row>
    <row r="54" spans="1:15" ht="43.5" thickBot="1" x14ac:dyDescent="0.3">
      <c r="A54" s="66">
        <v>0</v>
      </c>
      <c r="B54" s="5"/>
      <c r="C54" s="5"/>
      <c r="D54" s="5" t="s">
        <v>38</v>
      </c>
      <c r="E54" s="5"/>
      <c r="F54" s="5"/>
      <c r="G54" s="29"/>
      <c r="H54" s="29"/>
      <c r="I54" s="29"/>
      <c r="J54" s="6"/>
      <c r="K54" s="30"/>
      <c r="L54" s="30"/>
      <c r="M54" s="30"/>
      <c r="N54" s="6"/>
      <c r="O54" s="6">
        <f t="shared" si="10"/>
        <v>0</v>
      </c>
    </row>
    <row r="55" spans="1:15" ht="43.5" thickBot="1" x14ac:dyDescent="0.3">
      <c r="A55" s="66">
        <v>0</v>
      </c>
      <c r="B55" s="5"/>
      <c r="C55" s="5"/>
      <c r="D55" s="5" t="s">
        <v>38</v>
      </c>
      <c r="E55" s="5"/>
      <c r="F55" s="5"/>
      <c r="G55" s="29"/>
      <c r="H55" s="29"/>
      <c r="I55" s="29"/>
      <c r="J55" s="6"/>
      <c r="K55" s="30"/>
      <c r="L55" s="30"/>
      <c r="M55" s="30"/>
      <c r="N55" s="6"/>
      <c r="O55" s="6">
        <f t="shared" si="10"/>
        <v>0</v>
      </c>
    </row>
    <row r="56" spans="1:15" ht="43.5" thickBot="1" x14ac:dyDescent="0.3">
      <c r="A56" s="66">
        <v>0</v>
      </c>
      <c r="B56" s="5"/>
      <c r="C56" s="5"/>
      <c r="D56" s="5" t="s">
        <v>38</v>
      </c>
      <c r="E56" s="5"/>
      <c r="F56" s="5"/>
      <c r="G56" s="29"/>
      <c r="H56" s="29"/>
      <c r="I56" s="29"/>
      <c r="J56" s="6"/>
      <c r="K56" s="30"/>
      <c r="L56" s="30"/>
      <c r="M56" s="30"/>
      <c r="N56" s="6"/>
      <c r="O56" s="6">
        <f t="shared" si="10"/>
        <v>0</v>
      </c>
    </row>
    <row r="57" spans="1:15" ht="43.5" thickBot="1" x14ac:dyDescent="0.3">
      <c r="A57" s="66">
        <v>0</v>
      </c>
      <c r="B57" s="5"/>
      <c r="C57" s="5"/>
      <c r="D57" s="5" t="s">
        <v>38</v>
      </c>
      <c r="E57" s="5"/>
      <c r="F57" s="5"/>
      <c r="G57" s="29"/>
      <c r="H57" s="29"/>
      <c r="I57" s="29"/>
      <c r="J57" s="6"/>
      <c r="K57" s="30"/>
      <c r="L57" s="30"/>
      <c r="M57" s="30"/>
      <c r="N57" s="6"/>
      <c r="O57" s="6">
        <f t="shared" si="10"/>
        <v>0</v>
      </c>
    </row>
    <row r="58" spans="1:15" ht="15.75" thickBot="1" x14ac:dyDescent="0.3">
      <c r="A58" s="37">
        <f>SUM(A50:A57)</f>
        <v>2</v>
      </c>
      <c r="B58" s="126" t="s">
        <v>17</v>
      </c>
      <c r="C58" s="127"/>
      <c r="D58" s="127"/>
      <c r="E58" s="127"/>
      <c r="F58" s="128"/>
      <c r="G58" s="37">
        <f t="shared" ref="G58:O58" si="11">SUM(G50:G57)</f>
        <v>0</v>
      </c>
      <c r="H58" s="37">
        <f t="shared" si="11"/>
        <v>0</v>
      </c>
      <c r="I58" s="37">
        <f t="shared" si="11"/>
        <v>0</v>
      </c>
      <c r="J58" s="36">
        <f>SUM(J50:J57)</f>
        <v>0</v>
      </c>
      <c r="K58" s="13">
        <f t="shared" si="11"/>
        <v>30800</v>
      </c>
      <c r="L58" s="13">
        <f t="shared" si="11"/>
        <v>12100</v>
      </c>
      <c r="M58" s="13">
        <f t="shared" si="11"/>
        <v>0</v>
      </c>
      <c r="N58" s="13">
        <f t="shared" si="11"/>
        <v>11200</v>
      </c>
      <c r="O58" s="13">
        <f t="shared" si="11"/>
        <v>11200</v>
      </c>
    </row>
    <row r="59" spans="1:15" ht="15.75" customHeight="1" thickBot="1" x14ac:dyDescent="0.3">
      <c r="A59" s="129" t="s">
        <v>18</v>
      </c>
      <c r="B59" s="130"/>
      <c r="C59" s="130"/>
      <c r="D59" s="130"/>
      <c r="E59" s="130"/>
      <c r="F59" s="130"/>
      <c r="G59" s="141"/>
      <c r="H59" s="39"/>
      <c r="I59" s="39"/>
      <c r="J59" s="13"/>
      <c r="K59" s="13"/>
      <c r="L59" s="13"/>
      <c r="M59" s="13">
        <f>M58*0.1</f>
        <v>0</v>
      </c>
      <c r="N59" s="13">
        <f>-0.1*N58</f>
        <v>-1120</v>
      </c>
      <c r="O59" s="14">
        <f>SUM(N59:N59)</f>
        <v>-1120</v>
      </c>
    </row>
    <row r="60" spans="1:15" ht="15.75" customHeight="1" thickBot="1" x14ac:dyDescent="0.3">
      <c r="A60" s="126" t="s">
        <v>21</v>
      </c>
      <c r="B60" s="127"/>
      <c r="C60" s="127"/>
      <c r="D60" s="127"/>
      <c r="E60" s="127"/>
      <c r="F60" s="127"/>
      <c r="G60" s="128"/>
      <c r="H60" s="40"/>
      <c r="I60" s="40"/>
      <c r="J60" s="13"/>
      <c r="K60" s="13"/>
      <c r="L60" s="13"/>
      <c r="M60" s="13">
        <f>SUM(M58:M59)</f>
        <v>0</v>
      </c>
      <c r="N60" s="13">
        <f>SUM(N58:N59)</f>
        <v>10080</v>
      </c>
      <c r="O60" s="13">
        <f>SUM(O58:O59)</f>
        <v>10080</v>
      </c>
    </row>
    <row r="61" spans="1:15" x14ac:dyDescent="0.25">
      <c r="A61" s="41"/>
      <c r="B61" s="41"/>
      <c r="C61" s="41"/>
      <c r="D61" s="41"/>
      <c r="E61" s="41"/>
      <c r="F61" s="41"/>
      <c r="G61" s="41"/>
      <c r="H61" s="19"/>
      <c r="I61" s="19"/>
      <c r="J61" s="42"/>
      <c r="K61" s="42"/>
      <c r="L61" s="42"/>
      <c r="M61" s="42"/>
      <c r="N61" s="42"/>
      <c r="O61" s="22"/>
    </row>
    <row r="62" spans="1:15" x14ac:dyDescent="0.25">
      <c r="A62" s="41"/>
      <c r="B62" s="41"/>
      <c r="C62" s="41"/>
      <c r="D62" s="41"/>
      <c r="E62" s="41"/>
      <c r="F62" s="41"/>
      <c r="G62" s="41"/>
      <c r="H62" s="19"/>
      <c r="I62" s="19"/>
      <c r="J62" s="42"/>
      <c r="K62" s="42"/>
      <c r="L62" s="42"/>
      <c r="M62" s="42"/>
      <c r="N62" s="42"/>
      <c r="O62" s="22"/>
    </row>
    <row r="63" spans="1:15" ht="15.75" thickBot="1" x14ac:dyDescent="0.3">
      <c r="A63" s="131" t="s">
        <v>39</v>
      </c>
      <c r="B63" s="131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45"/>
      <c r="O63" s="45"/>
    </row>
    <row r="64" spans="1:15" ht="30" customHeight="1" thickBot="1" x14ac:dyDescent="0.3">
      <c r="A64" s="132" t="s">
        <v>7</v>
      </c>
      <c r="B64" s="111" t="s">
        <v>8</v>
      </c>
      <c r="C64" s="112"/>
      <c r="D64" s="113" t="s">
        <v>9</v>
      </c>
      <c r="E64" s="113" t="s">
        <v>10</v>
      </c>
      <c r="F64" s="113" t="s">
        <v>11</v>
      </c>
      <c r="G64" s="113" t="s">
        <v>36</v>
      </c>
      <c r="H64" s="111" t="s">
        <v>32</v>
      </c>
      <c r="I64" s="112"/>
      <c r="J64" s="113" t="s">
        <v>47</v>
      </c>
      <c r="K64" s="63"/>
      <c r="L64" s="63"/>
      <c r="M64" s="113" t="s">
        <v>12</v>
      </c>
      <c r="N64" s="113" t="s">
        <v>35</v>
      </c>
      <c r="O64" s="123" t="s">
        <v>13</v>
      </c>
    </row>
    <row r="65" spans="1:15" ht="15.75" thickBot="1" x14ac:dyDescent="0.3">
      <c r="A65" s="133"/>
      <c r="B65" s="134"/>
      <c r="C65" s="135"/>
      <c r="D65" s="121"/>
      <c r="E65" s="121"/>
      <c r="F65" s="121"/>
      <c r="G65" s="139"/>
      <c r="H65" s="113" t="s">
        <v>33</v>
      </c>
      <c r="I65" s="113" t="s">
        <v>34</v>
      </c>
      <c r="J65" s="114"/>
      <c r="K65" s="68" t="s">
        <v>67</v>
      </c>
      <c r="L65" s="68" t="s">
        <v>68</v>
      </c>
      <c r="M65" s="114"/>
      <c r="N65" s="121"/>
      <c r="O65" s="124"/>
    </row>
    <row r="66" spans="1:15" ht="26.25" thickBot="1" x14ac:dyDescent="0.3">
      <c r="A66" s="133"/>
      <c r="B66" s="63" t="s">
        <v>15</v>
      </c>
      <c r="C66" s="65" t="s">
        <v>16</v>
      </c>
      <c r="D66" s="121"/>
      <c r="E66" s="121"/>
      <c r="F66" s="121"/>
      <c r="G66" s="140"/>
      <c r="H66" s="122"/>
      <c r="I66" s="122"/>
      <c r="J66" s="114"/>
      <c r="K66" s="68"/>
      <c r="L66" s="68"/>
      <c r="M66" s="114"/>
      <c r="N66" s="122"/>
      <c r="O66" s="125"/>
    </row>
    <row r="67" spans="1:15" ht="43.5" thickBot="1" x14ac:dyDescent="0.3">
      <c r="A67" s="66">
        <v>1</v>
      </c>
      <c r="B67" s="73" t="s">
        <v>79</v>
      </c>
      <c r="C67" s="74" t="s">
        <v>80</v>
      </c>
      <c r="D67" s="73" t="s">
        <v>31</v>
      </c>
      <c r="E67" s="75" t="s">
        <v>81</v>
      </c>
      <c r="F67" s="73" t="s">
        <v>82</v>
      </c>
      <c r="G67" s="76">
        <v>16</v>
      </c>
      <c r="H67" s="76">
        <v>4</v>
      </c>
      <c r="I67" s="76">
        <v>0</v>
      </c>
      <c r="J67" s="77"/>
      <c r="K67" s="78">
        <v>6000</v>
      </c>
      <c r="L67" s="79">
        <v>5600</v>
      </c>
      <c r="M67" s="79">
        <v>0</v>
      </c>
      <c r="N67" s="79">
        <v>20000</v>
      </c>
      <c r="O67" s="6">
        <f t="shared" ref="O67:O74" si="12">SUM(N67:N67)</f>
        <v>20000</v>
      </c>
    </row>
    <row r="68" spans="1:15" ht="57.75" thickBot="1" x14ac:dyDescent="0.3">
      <c r="A68" s="66">
        <v>1</v>
      </c>
      <c r="B68" s="73" t="s">
        <v>83</v>
      </c>
      <c r="C68" s="74" t="s">
        <v>84</v>
      </c>
      <c r="D68" s="73" t="s">
        <v>31</v>
      </c>
      <c r="E68" s="75" t="s">
        <v>81</v>
      </c>
      <c r="F68" s="80" t="s">
        <v>85</v>
      </c>
      <c r="G68" s="80">
        <v>16</v>
      </c>
      <c r="H68" s="81">
        <v>10</v>
      </c>
      <c r="I68" s="82">
        <v>0</v>
      </c>
      <c r="J68" s="81"/>
      <c r="K68" s="79">
        <v>6000</v>
      </c>
      <c r="L68" s="79">
        <v>5600</v>
      </c>
      <c r="M68" s="79">
        <v>0</v>
      </c>
      <c r="N68" s="79">
        <v>0</v>
      </c>
      <c r="O68" s="6">
        <f t="shared" si="12"/>
        <v>0</v>
      </c>
    </row>
    <row r="69" spans="1:15" ht="15.75" thickBot="1" x14ac:dyDescent="0.3">
      <c r="A69" s="66">
        <v>0</v>
      </c>
      <c r="B69" s="5"/>
      <c r="C69" s="5"/>
      <c r="D69" s="5" t="s">
        <v>31</v>
      </c>
      <c r="E69" s="5"/>
      <c r="F69" s="5"/>
      <c r="G69" s="29"/>
      <c r="H69" s="29"/>
      <c r="I69" s="29"/>
      <c r="J69" s="6"/>
      <c r="K69" s="30"/>
      <c r="L69" s="30"/>
      <c r="M69" s="30"/>
      <c r="N69" s="6"/>
      <c r="O69" s="6">
        <f t="shared" si="12"/>
        <v>0</v>
      </c>
    </row>
    <row r="70" spans="1:15" ht="15.75" thickBot="1" x14ac:dyDescent="0.3">
      <c r="A70" s="66">
        <v>0</v>
      </c>
      <c r="B70" s="5"/>
      <c r="C70" s="5"/>
      <c r="D70" s="5" t="s">
        <v>31</v>
      </c>
      <c r="E70" s="5"/>
      <c r="F70" s="5"/>
      <c r="G70" s="29"/>
      <c r="H70" s="29"/>
      <c r="I70" s="29"/>
      <c r="J70" s="6"/>
      <c r="K70" s="30"/>
      <c r="L70" s="30"/>
      <c r="M70" s="30"/>
      <c r="N70" s="6"/>
      <c r="O70" s="6">
        <f t="shared" si="12"/>
        <v>0</v>
      </c>
    </row>
    <row r="71" spans="1:15" ht="15.75" thickBot="1" x14ac:dyDescent="0.3">
      <c r="A71" s="66">
        <v>0</v>
      </c>
      <c r="B71" s="5"/>
      <c r="C71" s="5"/>
      <c r="D71" s="5" t="s">
        <v>31</v>
      </c>
      <c r="E71" s="5"/>
      <c r="F71" s="5"/>
      <c r="G71" s="29"/>
      <c r="H71" s="29"/>
      <c r="I71" s="29"/>
      <c r="J71" s="6"/>
      <c r="K71" s="30"/>
      <c r="L71" s="30"/>
      <c r="M71" s="30"/>
      <c r="N71" s="6"/>
      <c r="O71" s="6">
        <f t="shared" si="12"/>
        <v>0</v>
      </c>
    </row>
    <row r="72" spans="1:15" ht="15.75" thickBot="1" x14ac:dyDescent="0.3">
      <c r="A72" s="66">
        <v>0</v>
      </c>
      <c r="B72" s="5"/>
      <c r="C72" s="5"/>
      <c r="D72" s="5" t="s">
        <v>31</v>
      </c>
      <c r="E72" s="5"/>
      <c r="F72" s="5"/>
      <c r="G72" s="29"/>
      <c r="H72" s="29"/>
      <c r="I72" s="29"/>
      <c r="J72" s="6"/>
      <c r="K72" s="30"/>
      <c r="L72" s="30"/>
      <c r="M72" s="30"/>
      <c r="N72" s="6"/>
      <c r="O72" s="6">
        <f t="shared" si="12"/>
        <v>0</v>
      </c>
    </row>
    <row r="73" spans="1:15" ht="15.75" thickBot="1" x14ac:dyDescent="0.3">
      <c r="A73" s="66">
        <v>0</v>
      </c>
      <c r="B73" s="5"/>
      <c r="C73" s="5"/>
      <c r="D73" s="5" t="s">
        <v>31</v>
      </c>
      <c r="E73" s="5"/>
      <c r="F73" s="5"/>
      <c r="G73" s="29"/>
      <c r="H73" s="29"/>
      <c r="I73" s="29"/>
      <c r="J73" s="6"/>
      <c r="K73" s="30"/>
      <c r="L73" s="30"/>
      <c r="M73" s="30"/>
      <c r="N73" s="6"/>
      <c r="O73" s="6">
        <f t="shared" si="12"/>
        <v>0</v>
      </c>
    </row>
    <row r="74" spans="1:15" ht="15.75" thickBot="1" x14ac:dyDescent="0.3">
      <c r="A74" s="66">
        <v>0</v>
      </c>
      <c r="B74" s="5"/>
      <c r="C74" s="5"/>
      <c r="D74" s="5" t="s">
        <v>31</v>
      </c>
      <c r="E74" s="5"/>
      <c r="F74" s="5"/>
      <c r="G74" s="29"/>
      <c r="H74" s="29"/>
      <c r="I74" s="29"/>
      <c r="J74" s="6"/>
      <c r="K74" s="30"/>
      <c r="L74" s="30"/>
      <c r="M74" s="30"/>
      <c r="N74" s="6"/>
      <c r="O74" s="6">
        <f t="shared" si="12"/>
        <v>0</v>
      </c>
    </row>
    <row r="75" spans="1:15" ht="15.75" thickBot="1" x14ac:dyDescent="0.3">
      <c r="A75" s="37">
        <f>SUM(A67:A74)</f>
        <v>2</v>
      </c>
      <c r="B75" s="126" t="s">
        <v>17</v>
      </c>
      <c r="C75" s="127"/>
      <c r="D75" s="127"/>
      <c r="E75" s="127"/>
      <c r="F75" s="128"/>
      <c r="G75" s="37">
        <f t="shared" ref="G75:O75" si="13">SUM(G67:G74)</f>
        <v>32</v>
      </c>
      <c r="H75" s="37">
        <f t="shared" si="13"/>
        <v>14</v>
      </c>
      <c r="I75" s="37">
        <f t="shared" si="13"/>
        <v>0</v>
      </c>
      <c r="J75" s="36">
        <f>SUM(J67:J74)</f>
        <v>0</v>
      </c>
      <c r="K75" s="36">
        <f ca="1">SUM(K67:K75)</f>
        <v>12000</v>
      </c>
      <c r="L75" s="36">
        <f t="shared" ref="L75:M75" ca="1" si="14">SUM(L67:L75)</f>
        <v>11200</v>
      </c>
      <c r="M75" s="36">
        <f t="shared" ca="1" si="14"/>
        <v>0</v>
      </c>
      <c r="N75" s="13">
        <f t="shared" si="13"/>
        <v>20000</v>
      </c>
      <c r="O75" s="13">
        <f t="shared" si="13"/>
        <v>20000</v>
      </c>
    </row>
    <row r="76" spans="1:15" ht="15.75" thickBot="1" x14ac:dyDescent="0.3">
      <c r="A76" s="129" t="s">
        <v>18</v>
      </c>
      <c r="B76" s="130"/>
      <c r="C76" s="130"/>
      <c r="D76" s="130"/>
      <c r="E76" s="130"/>
      <c r="F76" s="130"/>
      <c r="G76" s="141"/>
      <c r="H76" s="39"/>
      <c r="I76" s="39"/>
      <c r="J76" s="13"/>
      <c r="K76" s="13"/>
      <c r="L76" s="13"/>
      <c r="M76" s="13">
        <f ca="1">M75*0.1</f>
        <v>0</v>
      </c>
      <c r="N76" s="13">
        <f>-0.1*N75</f>
        <v>-2000</v>
      </c>
      <c r="O76" s="14">
        <f>SUM(N76:N76)</f>
        <v>-2000</v>
      </c>
    </row>
    <row r="77" spans="1:15" ht="15.75" thickBot="1" x14ac:dyDescent="0.3">
      <c r="A77" s="126" t="s">
        <v>21</v>
      </c>
      <c r="B77" s="127"/>
      <c r="C77" s="127"/>
      <c r="D77" s="127"/>
      <c r="E77" s="127"/>
      <c r="F77" s="127"/>
      <c r="G77" s="128"/>
      <c r="H77" s="40"/>
      <c r="I77" s="40"/>
      <c r="J77" s="13"/>
      <c r="K77" s="13"/>
      <c r="L77" s="13"/>
      <c r="M77" s="13">
        <f ca="1">SUM(M75:M76)</f>
        <v>0</v>
      </c>
      <c r="N77" s="13">
        <f>SUM(N75:N76)</f>
        <v>18000</v>
      </c>
      <c r="O77" s="13">
        <f>SUM(O75:O76)</f>
        <v>18000</v>
      </c>
    </row>
    <row r="79" spans="1:15" ht="15.75" thickBot="1" x14ac:dyDescent="0.3"/>
    <row r="80" spans="1:15" ht="24.95" customHeight="1" thickBot="1" x14ac:dyDescent="0.3">
      <c r="A80" s="157" t="s">
        <v>24</v>
      </c>
      <c r="B80" s="157"/>
      <c r="C80" s="157"/>
      <c r="D80" s="157" t="s">
        <v>56</v>
      </c>
      <c r="E80" s="157"/>
      <c r="F80" s="157" t="s">
        <v>64</v>
      </c>
      <c r="G80" s="157"/>
    </row>
    <row r="81" spans="1:10" ht="24.95" customHeight="1" thickBot="1" x14ac:dyDescent="0.3">
      <c r="A81" s="136" t="s">
        <v>48</v>
      </c>
      <c r="B81" s="136"/>
      <c r="C81" s="136"/>
      <c r="D81" s="142">
        <v>8000000</v>
      </c>
      <c r="E81" s="143"/>
      <c r="F81" s="144">
        <f>O75+O58+O40+O23</f>
        <v>194400</v>
      </c>
      <c r="G81" s="144"/>
    </row>
    <row r="82" spans="1:10" ht="24.95" customHeight="1" thickBot="1" x14ac:dyDescent="0.3">
      <c r="A82" s="136" t="s">
        <v>25</v>
      </c>
      <c r="B82" s="136"/>
      <c r="C82" s="136"/>
      <c r="D82" s="138">
        <v>30</v>
      </c>
      <c r="E82" s="138"/>
      <c r="F82" s="151">
        <f>A68+A32</f>
        <v>2</v>
      </c>
      <c r="G82" s="151"/>
    </row>
    <row r="83" spans="1:10" ht="33" customHeight="1" thickBot="1" x14ac:dyDescent="0.3">
      <c r="A83" s="152" t="s">
        <v>92</v>
      </c>
      <c r="B83" s="153"/>
      <c r="C83" s="154"/>
      <c r="D83" s="155">
        <v>60</v>
      </c>
      <c r="E83" s="156"/>
      <c r="F83" s="155">
        <f>A75+A58+A40+A23</f>
        <v>8</v>
      </c>
      <c r="G83" s="156"/>
    </row>
    <row r="84" spans="1:10" ht="24.95" customHeight="1" thickBot="1" x14ac:dyDescent="0.3">
      <c r="A84" s="136" t="s">
        <v>26</v>
      </c>
      <c r="B84" s="136"/>
      <c r="C84" s="136"/>
      <c r="D84" s="137">
        <v>1223</v>
      </c>
      <c r="E84" s="137"/>
      <c r="F84" s="138">
        <f>(H75+I75+H58+I58+H40+I40+H23+I23)</f>
        <v>66</v>
      </c>
      <c r="G84" s="138"/>
    </row>
    <row r="85" spans="1:10" ht="24.95" customHeight="1" thickBot="1" x14ac:dyDescent="0.3">
      <c r="A85" s="136" t="s">
        <v>37</v>
      </c>
      <c r="B85" s="136"/>
      <c r="C85" s="136"/>
      <c r="D85" s="137">
        <v>320</v>
      </c>
      <c r="E85" s="137"/>
      <c r="F85" s="137">
        <f>G75+G58+G40+G23</f>
        <v>72</v>
      </c>
      <c r="G85" s="137"/>
      <c r="J85" s="61"/>
    </row>
    <row r="86" spans="1:10" ht="24.95" customHeight="1" thickBot="1" x14ac:dyDescent="0.3">
      <c r="A86" s="145" t="s">
        <v>27</v>
      </c>
      <c r="B86" s="145"/>
      <c r="C86" s="145"/>
      <c r="D86" s="146">
        <v>2000000</v>
      </c>
      <c r="E86" s="146"/>
      <c r="F86" s="146">
        <f>M42</f>
        <v>63800</v>
      </c>
      <c r="G86" s="146"/>
      <c r="J86" s="84"/>
    </row>
    <row r="87" spans="1:10" ht="24.95" customHeight="1" thickBot="1" x14ac:dyDescent="0.3">
      <c r="A87" s="145" t="s">
        <v>28</v>
      </c>
      <c r="B87" s="145"/>
      <c r="C87" s="145"/>
      <c r="D87" s="146">
        <v>3540677.96</v>
      </c>
      <c r="E87" s="146"/>
      <c r="F87" s="146">
        <f>N77+N60+N42+N25</f>
        <v>48601</v>
      </c>
      <c r="G87" s="146"/>
      <c r="J87" s="85">
        <f>J85+J86</f>
        <v>0</v>
      </c>
    </row>
    <row r="88" spans="1:10" ht="24.95" customHeight="1" thickBot="1" x14ac:dyDescent="0.3">
      <c r="A88" s="145" t="s">
        <v>29</v>
      </c>
      <c r="B88" s="145"/>
      <c r="C88" s="145"/>
      <c r="D88" s="146">
        <f>979661.02*2</f>
        <v>1959322.04</v>
      </c>
      <c r="E88" s="146"/>
      <c r="F88" s="146">
        <f>-(N76+N59+N41+N24)</f>
        <v>7560</v>
      </c>
      <c r="G88" s="146"/>
      <c r="J88" s="85"/>
    </row>
    <row r="89" spans="1:10" ht="24.95" customHeight="1" thickBot="1" x14ac:dyDescent="0.3">
      <c r="A89" s="145" t="s">
        <v>30</v>
      </c>
      <c r="B89" s="145"/>
      <c r="C89" s="145"/>
      <c r="D89" s="146">
        <v>500000</v>
      </c>
      <c r="E89" s="146"/>
      <c r="F89" s="150">
        <f>F86+F87+F88</f>
        <v>119961</v>
      </c>
      <c r="G89" s="150"/>
    </row>
    <row r="90" spans="1:10" ht="24.95" customHeight="1" thickBot="1" x14ac:dyDescent="0.3">
      <c r="A90" s="147" t="s">
        <v>126</v>
      </c>
      <c r="B90" s="147"/>
      <c r="C90" s="147"/>
      <c r="D90" s="148">
        <f>D86+D87+D88+D89</f>
        <v>8000000</v>
      </c>
      <c r="E90" s="148"/>
      <c r="F90" s="149">
        <f>F86+F87+F88</f>
        <v>119961</v>
      </c>
      <c r="G90" s="149"/>
    </row>
  </sheetData>
  <mergeCells count="106">
    <mergeCell ref="A11:O11"/>
    <mergeCell ref="A12:A14"/>
    <mergeCell ref="B12:C13"/>
    <mergeCell ref="D12:D14"/>
    <mergeCell ref="E12:E14"/>
    <mergeCell ref="F12:F14"/>
    <mergeCell ref="G12:G14"/>
    <mergeCell ref="H12:I12"/>
    <mergeCell ref="A2:O2"/>
    <mergeCell ref="A3:O3"/>
    <mergeCell ref="J12:J14"/>
    <mergeCell ref="M12:M14"/>
    <mergeCell ref="N12:N14"/>
    <mergeCell ref="O12:O14"/>
    <mergeCell ref="A6:O7"/>
    <mergeCell ref="A8:O8"/>
    <mergeCell ref="A4:O4"/>
    <mergeCell ref="B23:F23"/>
    <mergeCell ref="H13:H14"/>
    <mergeCell ref="I13:I14"/>
    <mergeCell ref="A59:G59"/>
    <mergeCell ref="A24:G24"/>
    <mergeCell ref="A25:G25"/>
    <mergeCell ref="A28:M28"/>
    <mergeCell ref="A29:A31"/>
    <mergeCell ref="B29:C30"/>
    <mergeCell ref="D29:D31"/>
    <mergeCell ref="E29:E31"/>
    <mergeCell ref="F29:F31"/>
    <mergeCell ref="O29:O31"/>
    <mergeCell ref="H30:H31"/>
    <mergeCell ref="I30:I31"/>
    <mergeCell ref="B40:F40"/>
    <mergeCell ref="A41:G41"/>
    <mergeCell ref="G29:G31"/>
    <mergeCell ref="H29:I29"/>
    <mergeCell ref="J29:J31"/>
    <mergeCell ref="M29:M31"/>
    <mergeCell ref="N29:N31"/>
    <mergeCell ref="N47:N49"/>
    <mergeCell ref="O47:O49"/>
    <mergeCell ref="H48:H49"/>
    <mergeCell ref="I48:I49"/>
    <mergeCell ref="B58:F58"/>
    <mergeCell ref="A42:G42"/>
    <mergeCell ref="A46:M46"/>
    <mergeCell ref="A47:A49"/>
    <mergeCell ref="B47:C48"/>
    <mergeCell ref="D47:D49"/>
    <mergeCell ref="E47:E49"/>
    <mergeCell ref="F47:F49"/>
    <mergeCell ref="G47:G49"/>
    <mergeCell ref="H47:I47"/>
    <mergeCell ref="J47:J49"/>
    <mergeCell ref="M47:M49"/>
    <mergeCell ref="N64:N66"/>
    <mergeCell ref="O64:O66"/>
    <mergeCell ref="H65:H66"/>
    <mergeCell ref="I65:I66"/>
    <mergeCell ref="B75:F75"/>
    <mergeCell ref="A60:G60"/>
    <mergeCell ref="A63:M63"/>
    <mergeCell ref="A64:A66"/>
    <mergeCell ref="B64:C65"/>
    <mergeCell ref="D64:D66"/>
    <mergeCell ref="E64:E66"/>
    <mergeCell ref="F64:F66"/>
    <mergeCell ref="G64:G66"/>
    <mergeCell ref="H64:I64"/>
    <mergeCell ref="J64:J66"/>
    <mergeCell ref="M64:M66"/>
    <mergeCell ref="A81:C81"/>
    <mergeCell ref="D81:E81"/>
    <mergeCell ref="F81:G81"/>
    <mergeCell ref="A82:C82"/>
    <mergeCell ref="D82:E82"/>
    <mergeCell ref="F82:G82"/>
    <mergeCell ref="A76:G76"/>
    <mergeCell ref="A77:G77"/>
    <mergeCell ref="A80:C80"/>
    <mergeCell ref="D80:E80"/>
    <mergeCell ref="F80:G80"/>
    <mergeCell ref="A89:C89"/>
    <mergeCell ref="D89:E89"/>
    <mergeCell ref="F89:G89"/>
    <mergeCell ref="A90:C90"/>
    <mergeCell ref="D90:E90"/>
    <mergeCell ref="F90:G90"/>
    <mergeCell ref="A87:C87"/>
    <mergeCell ref="D87:E87"/>
    <mergeCell ref="F87:G87"/>
    <mergeCell ref="A88:C88"/>
    <mergeCell ref="D88:E88"/>
    <mergeCell ref="F88:G88"/>
    <mergeCell ref="A85:C85"/>
    <mergeCell ref="D85:E85"/>
    <mergeCell ref="F85:G85"/>
    <mergeCell ref="A86:C86"/>
    <mergeCell ref="D86:E86"/>
    <mergeCell ref="F86:G86"/>
    <mergeCell ref="A83:C83"/>
    <mergeCell ref="D83:E83"/>
    <mergeCell ref="F83:G83"/>
    <mergeCell ref="A84:C84"/>
    <mergeCell ref="D84:E84"/>
    <mergeCell ref="F84:G84"/>
  </mergeCells>
  <pageMargins left="0.25" right="0.25" top="0.75" bottom="0.75" header="0.3" footer="0.3"/>
  <pageSetup scale="70" orientation="landscape" r:id="rId1"/>
  <rowBreaks count="4" manualBreakCount="4">
    <brk id="25" max="12" man="1"/>
    <brk id="43" max="12" man="1"/>
    <brk id="61" max="12" man="1"/>
    <brk id="77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P92"/>
  <sheetViews>
    <sheetView topLeftCell="A37" zoomScale="80" zoomScaleNormal="80" workbookViewId="0">
      <selection activeCell="R53" sqref="R53"/>
    </sheetView>
  </sheetViews>
  <sheetFormatPr baseColWidth="10" defaultRowHeight="15" x14ac:dyDescent="0.25"/>
  <cols>
    <col min="1" max="1" width="4" customWidth="1"/>
    <col min="2" max="2" width="16" customWidth="1"/>
    <col min="3" max="3" width="24.28515625" customWidth="1"/>
    <col min="4" max="4" width="16.85546875" customWidth="1"/>
    <col min="5" max="5" width="11.28515625" customWidth="1"/>
    <col min="6" max="6" width="12.5703125" customWidth="1"/>
    <col min="7" max="8" width="10.5703125" customWidth="1"/>
    <col min="9" max="9" width="11.140625" customWidth="1"/>
    <col min="10" max="12" width="15.7109375" customWidth="1"/>
    <col min="13" max="13" width="15" customWidth="1"/>
    <col min="14" max="14" width="16.140625" customWidth="1"/>
    <col min="15" max="15" width="19.28515625" customWidth="1"/>
  </cols>
  <sheetData>
    <row r="1" spans="1:16" ht="18" x14ac:dyDescent="0.25">
      <c r="A1" s="60"/>
      <c r="B1" s="60"/>
      <c r="C1" s="60" t="s">
        <v>52</v>
      </c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pans="1:16" ht="20.25" customHeight="1" x14ac:dyDescent="0.25">
      <c r="A2" s="160" t="s">
        <v>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</row>
    <row r="3" spans="1:16" ht="15.75" x14ac:dyDescent="0.25">
      <c r="A3" s="160" t="s">
        <v>50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</row>
    <row r="4" spans="1:16" ht="18" x14ac:dyDescent="0.25">
      <c r="A4" s="161"/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</row>
    <row r="5" spans="1:16" ht="18" x14ac:dyDescent="0.25">
      <c r="A5" s="161" t="s">
        <v>45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</row>
    <row r="6" spans="1:16" ht="31.5" customHeight="1" x14ac:dyDescent="0.25">
      <c r="A6" s="164" t="s">
        <v>46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</row>
    <row r="7" spans="1:16" ht="21.75" customHeight="1" x14ac:dyDescent="0.25">
      <c r="A7" s="16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</row>
    <row r="8" spans="1:16" ht="24.75" customHeight="1" x14ac:dyDescent="0.25">
      <c r="A8" s="165" t="s">
        <v>60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</row>
    <row r="9" spans="1:16" ht="10.5" customHeight="1" x14ac:dyDescent="0.25"/>
    <row r="11" spans="1:16" ht="15.75" thickBot="1" x14ac:dyDescent="0.3">
      <c r="A11" s="119" t="s">
        <v>6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</row>
    <row r="12" spans="1:16" ht="24" customHeight="1" thickBot="1" x14ac:dyDescent="0.3">
      <c r="A12" s="132" t="s">
        <v>7</v>
      </c>
      <c r="B12" s="111" t="s">
        <v>8</v>
      </c>
      <c r="C12" s="112"/>
      <c r="D12" s="113" t="s">
        <v>9</v>
      </c>
      <c r="E12" s="113" t="s">
        <v>10</v>
      </c>
      <c r="F12" s="113" t="s">
        <v>11</v>
      </c>
      <c r="G12" s="113" t="s">
        <v>36</v>
      </c>
      <c r="H12" s="111" t="s">
        <v>32</v>
      </c>
      <c r="I12" s="112"/>
      <c r="J12" s="113" t="s">
        <v>49</v>
      </c>
      <c r="K12" s="63"/>
      <c r="L12" s="63"/>
      <c r="M12" s="113" t="s">
        <v>12</v>
      </c>
      <c r="N12" s="113" t="s">
        <v>35</v>
      </c>
      <c r="O12" s="123" t="s">
        <v>13</v>
      </c>
    </row>
    <row r="13" spans="1:16" ht="15.75" thickBot="1" x14ac:dyDescent="0.3">
      <c r="A13" s="133"/>
      <c r="B13" s="134"/>
      <c r="C13" s="135"/>
      <c r="D13" s="121"/>
      <c r="E13" s="121"/>
      <c r="F13" s="121"/>
      <c r="G13" s="139"/>
      <c r="H13" s="113" t="s">
        <v>33</v>
      </c>
      <c r="I13" s="113" t="s">
        <v>34</v>
      </c>
      <c r="J13" s="114"/>
      <c r="K13" s="68" t="s">
        <v>68</v>
      </c>
      <c r="L13" s="68" t="s">
        <v>67</v>
      </c>
      <c r="M13" s="114"/>
      <c r="N13" s="121"/>
      <c r="O13" s="124"/>
    </row>
    <row r="14" spans="1:16" ht="26.25" thickBot="1" x14ac:dyDescent="0.3">
      <c r="A14" s="133"/>
      <c r="B14" s="63" t="s">
        <v>15</v>
      </c>
      <c r="C14" s="65" t="s">
        <v>16</v>
      </c>
      <c r="D14" s="121"/>
      <c r="E14" s="121"/>
      <c r="F14" s="121"/>
      <c r="G14" s="140"/>
      <c r="H14" s="122"/>
      <c r="I14" s="122"/>
      <c r="J14" s="114"/>
      <c r="K14" s="64"/>
      <c r="L14" s="64"/>
      <c r="M14" s="114"/>
      <c r="N14" s="122"/>
      <c r="O14" s="125"/>
    </row>
    <row r="15" spans="1:16" ht="43.5" thickBot="1" x14ac:dyDescent="0.3">
      <c r="A15" s="66">
        <v>1</v>
      </c>
      <c r="B15" s="5" t="s">
        <v>140</v>
      </c>
      <c r="C15" s="5" t="s">
        <v>141</v>
      </c>
      <c r="D15" s="5" t="s">
        <v>142</v>
      </c>
      <c r="E15" s="5" t="s">
        <v>87</v>
      </c>
      <c r="F15" s="5" t="s">
        <v>143</v>
      </c>
      <c r="G15" s="29">
        <v>16</v>
      </c>
      <c r="H15" s="29">
        <v>10</v>
      </c>
      <c r="I15" s="29">
        <v>1</v>
      </c>
      <c r="J15" s="6">
        <v>162600</v>
      </c>
      <c r="K15" s="30">
        <v>5500</v>
      </c>
      <c r="L15" s="30">
        <v>15000</v>
      </c>
      <c r="M15" s="30">
        <v>25000</v>
      </c>
      <c r="N15" s="6">
        <v>10400</v>
      </c>
      <c r="O15" s="6">
        <f>SUM(M15:N15)</f>
        <v>35400</v>
      </c>
    </row>
    <row r="16" spans="1:16" ht="57.75" thickBot="1" x14ac:dyDescent="0.3">
      <c r="A16" s="66">
        <v>1</v>
      </c>
      <c r="B16" s="5" t="s">
        <v>144</v>
      </c>
      <c r="C16" s="5" t="s">
        <v>145</v>
      </c>
      <c r="D16" s="5" t="s">
        <v>142</v>
      </c>
      <c r="E16" s="5" t="s">
        <v>87</v>
      </c>
      <c r="F16" s="5" t="s">
        <v>146</v>
      </c>
      <c r="G16" s="29">
        <v>16</v>
      </c>
      <c r="H16" s="29">
        <v>10</v>
      </c>
      <c r="I16" s="29">
        <v>1</v>
      </c>
      <c r="J16" s="6">
        <v>270000</v>
      </c>
      <c r="K16" s="30">
        <v>5500</v>
      </c>
      <c r="L16" s="30">
        <v>30000</v>
      </c>
      <c r="M16" s="30">
        <v>50000</v>
      </c>
      <c r="N16" s="6">
        <v>11200</v>
      </c>
      <c r="O16" s="6">
        <f t="shared" ref="O16:O21" si="0">SUM(M16:N16)</f>
        <v>61200</v>
      </c>
    </row>
    <row r="17" spans="1:15" ht="72" thickBot="1" x14ac:dyDescent="0.3">
      <c r="A17" s="66">
        <v>1</v>
      </c>
      <c r="B17" s="5" t="s">
        <v>147</v>
      </c>
      <c r="C17" s="5" t="s">
        <v>148</v>
      </c>
      <c r="D17" s="5" t="s">
        <v>142</v>
      </c>
      <c r="E17" s="5" t="s">
        <v>87</v>
      </c>
      <c r="F17" s="5" t="s">
        <v>149</v>
      </c>
      <c r="G17" s="29">
        <v>16</v>
      </c>
      <c r="H17" s="29">
        <v>10</v>
      </c>
      <c r="I17" s="29">
        <v>1</v>
      </c>
      <c r="J17" s="6">
        <v>302133</v>
      </c>
      <c r="K17" s="30">
        <v>5500</v>
      </c>
      <c r="L17" s="30">
        <v>15000</v>
      </c>
      <c r="M17" s="30">
        <v>30000</v>
      </c>
      <c r="N17" s="6">
        <v>11200</v>
      </c>
      <c r="O17" s="6">
        <f t="shared" si="0"/>
        <v>41200</v>
      </c>
    </row>
    <row r="18" spans="1:15" ht="29.25" thickBot="1" x14ac:dyDescent="0.3">
      <c r="A18" s="66">
        <v>0</v>
      </c>
      <c r="B18" s="5"/>
      <c r="C18" s="5"/>
      <c r="D18" s="5" t="s">
        <v>54</v>
      </c>
      <c r="E18" s="5"/>
      <c r="F18" s="5"/>
      <c r="G18" s="29"/>
      <c r="H18" s="29"/>
      <c r="I18" s="29"/>
      <c r="J18" s="6"/>
      <c r="K18" s="30"/>
      <c r="L18" s="30"/>
      <c r="M18" s="30"/>
      <c r="N18" s="6"/>
      <c r="O18" s="6">
        <f t="shared" si="0"/>
        <v>0</v>
      </c>
    </row>
    <row r="19" spans="1:15" ht="29.25" thickBot="1" x14ac:dyDescent="0.3">
      <c r="A19" s="66">
        <v>0</v>
      </c>
      <c r="B19" s="5"/>
      <c r="C19" s="5"/>
      <c r="D19" s="5" t="s">
        <v>54</v>
      </c>
      <c r="E19" s="5"/>
      <c r="F19" s="5"/>
      <c r="G19" s="29"/>
      <c r="H19" s="29"/>
      <c r="I19" s="29"/>
      <c r="J19" s="6"/>
      <c r="K19" s="30"/>
      <c r="L19" s="30"/>
      <c r="M19" s="30"/>
      <c r="N19" s="6"/>
      <c r="O19" s="6">
        <f t="shared" si="0"/>
        <v>0</v>
      </c>
    </row>
    <row r="20" spans="1:15" ht="29.25" thickBot="1" x14ac:dyDescent="0.3">
      <c r="A20" s="66">
        <v>0</v>
      </c>
      <c r="B20" s="5"/>
      <c r="C20" s="5"/>
      <c r="D20" s="5" t="s">
        <v>54</v>
      </c>
      <c r="E20" s="5"/>
      <c r="F20" s="5"/>
      <c r="G20" s="29"/>
      <c r="H20" s="29"/>
      <c r="I20" s="29"/>
      <c r="J20" s="6"/>
      <c r="K20" s="30"/>
      <c r="L20" s="30"/>
      <c r="M20" s="30"/>
      <c r="N20" s="6"/>
      <c r="O20" s="6">
        <f t="shared" si="0"/>
        <v>0</v>
      </c>
    </row>
    <row r="21" spans="1:15" ht="29.25" thickBot="1" x14ac:dyDescent="0.3">
      <c r="A21" s="66">
        <v>0</v>
      </c>
      <c r="B21" s="5"/>
      <c r="C21" s="5"/>
      <c r="D21" s="5" t="s">
        <v>54</v>
      </c>
      <c r="E21" s="5"/>
      <c r="F21" s="5"/>
      <c r="G21" s="29"/>
      <c r="H21" s="29"/>
      <c r="I21" s="29"/>
      <c r="J21" s="6"/>
      <c r="K21" s="30"/>
      <c r="L21" s="30"/>
      <c r="M21" s="30"/>
      <c r="N21" s="6"/>
      <c r="O21" s="6">
        <f t="shared" si="0"/>
        <v>0</v>
      </c>
    </row>
    <row r="22" spans="1:15" ht="29.25" thickBot="1" x14ac:dyDescent="0.3">
      <c r="A22" s="66">
        <v>0</v>
      </c>
      <c r="B22" s="5"/>
      <c r="C22" s="5"/>
      <c r="D22" s="5" t="s">
        <v>54</v>
      </c>
      <c r="E22" s="5"/>
      <c r="F22" s="5"/>
      <c r="G22" s="29"/>
      <c r="H22" s="29"/>
      <c r="I22" s="29"/>
      <c r="J22" s="6"/>
      <c r="K22" s="30"/>
      <c r="L22" s="30"/>
      <c r="M22" s="30"/>
      <c r="N22" s="6"/>
      <c r="O22" s="6">
        <f t="shared" ref="O22" si="1">SUM(M22:N22)</f>
        <v>0</v>
      </c>
    </row>
    <row r="23" spans="1:15" ht="15.75" thickBot="1" x14ac:dyDescent="0.3">
      <c r="A23" s="67">
        <f>SUM(A15:A22)</f>
        <v>3</v>
      </c>
      <c r="B23" s="118" t="s">
        <v>17</v>
      </c>
      <c r="C23" s="118"/>
      <c r="D23" s="118"/>
      <c r="E23" s="118"/>
      <c r="F23" s="118"/>
      <c r="G23" s="8">
        <f t="shared" ref="G23:O23" si="2">SUM(G15:G22)</f>
        <v>48</v>
      </c>
      <c r="H23" s="8">
        <f t="shared" si="2"/>
        <v>30</v>
      </c>
      <c r="I23" s="8">
        <f t="shared" si="2"/>
        <v>3</v>
      </c>
      <c r="J23" s="36">
        <f>SUM(J15:J22)</f>
        <v>734733</v>
      </c>
      <c r="K23" s="36">
        <f t="shared" ref="K23:L23" si="3">SUM(K15:K22)</f>
        <v>16500</v>
      </c>
      <c r="L23" s="36">
        <f t="shared" si="3"/>
        <v>60000</v>
      </c>
      <c r="M23" s="36">
        <f t="shared" si="2"/>
        <v>105000</v>
      </c>
      <c r="N23" s="36">
        <f t="shared" si="2"/>
        <v>32800</v>
      </c>
      <c r="O23" s="36">
        <f t="shared" si="2"/>
        <v>137800</v>
      </c>
    </row>
    <row r="24" spans="1:15" ht="15.75" thickBot="1" x14ac:dyDescent="0.3">
      <c r="A24" s="115" t="s">
        <v>18</v>
      </c>
      <c r="B24" s="116"/>
      <c r="C24" s="116"/>
      <c r="D24" s="116"/>
      <c r="E24" s="116"/>
      <c r="F24" s="116"/>
      <c r="G24" s="116"/>
      <c r="H24" s="31"/>
      <c r="I24" s="32"/>
      <c r="J24" s="33"/>
      <c r="K24" s="33"/>
      <c r="L24" s="33"/>
      <c r="M24" s="36"/>
      <c r="N24" s="36">
        <f>N23*-0.1</f>
        <v>-3280</v>
      </c>
      <c r="O24" s="36">
        <f>N24</f>
        <v>-3280</v>
      </c>
    </row>
    <row r="25" spans="1:15" ht="15.75" thickBot="1" x14ac:dyDescent="0.3">
      <c r="A25" s="117" t="s">
        <v>19</v>
      </c>
      <c r="B25" s="118"/>
      <c r="C25" s="118"/>
      <c r="D25" s="118"/>
      <c r="E25" s="118"/>
      <c r="F25" s="118"/>
      <c r="G25" s="118"/>
      <c r="H25" s="34"/>
      <c r="I25" s="34"/>
      <c r="J25" s="35"/>
      <c r="K25" s="35"/>
      <c r="L25" s="35"/>
      <c r="M25" s="36">
        <f>SUM(M23:M24)</f>
        <v>105000</v>
      </c>
      <c r="N25" s="36">
        <f>SUM(N23:N24)</f>
        <v>29520</v>
      </c>
      <c r="O25" s="36">
        <f>O24+O23</f>
        <v>134520</v>
      </c>
    </row>
    <row r="26" spans="1:15" x14ac:dyDescent="0.25">
      <c r="A26" s="23"/>
      <c r="B26" s="23"/>
      <c r="C26" s="23"/>
      <c r="D26" s="23"/>
      <c r="E26" s="23"/>
      <c r="F26" s="23"/>
      <c r="G26" s="23"/>
      <c r="H26" s="24"/>
      <c r="I26" s="24"/>
      <c r="J26" s="24"/>
      <c r="K26" s="24"/>
      <c r="L26" s="24"/>
      <c r="M26" s="25"/>
      <c r="N26" s="26"/>
      <c r="O26" s="27"/>
    </row>
    <row r="27" spans="1:15" x14ac:dyDescent="0.25">
      <c r="A27" s="41"/>
      <c r="B27" s="41"/>
      <c r="C27" s="41"/>
      <c r="D27" s="41"/>
      <c r="E27" s="41"/>
      <c r="F27" s="41"/>
      <c r="G27" s="41"/>
      <c r="H27" s="19"/>
      <c r="I27" s="19"/>
      <c r="J27" s="42"/>
      <c r="K27" s="42"/>
      <c r="L27" s="42"/>
      <c r="M27" s="42"/>
      <c r="N27" s="42"/>
      <c r="O27" s="22"/>
    </row>
    <row r="28" spans="1:15" ht="15.75" thickBot="1" x14ac:dyDescent="0.3">
      <c r="A28" s="131" t="s">
        <v>22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43"/>
      <c r="O28" s="43"/>
    </row>
    <row r="29" spans="1:15" ht="29.25" customHeight="1" thickBot="1" x14ac:dyDescent="0.3">
      <c r="A29" s="132" t="s">
        <v>7</v>
      </c>
      <c r="B29" s="111" t="s">
        <v>8</v>
      </c>
      <c r="C29" s="112"/>
      <c r="D29" s="113" t="s">
        <v>9</v>
      </c>
      <c r="E29" s="113" t="s">
        <v>10</v>
      </c>
      <c r="F29" s="113" t="s">
        <v>11</v>
      </c>
      <c r="G29" s="113" t="s">
        <v>36</v>
      </c>
      <c r="H29" s="132" t="s">
        <v>32</v>
      </c>
      <c r="I29" s="132"/>
      <c r="J29" s="113" t="s">
        <v>49</v>
      </c>
      <c r="K29" s="63"/>
      <c r="L29" s="63"/>
      <c r="M29" s="113" t="s">
        <v>12</v>
      </c>
      <c r="N29" s="113" t="s">
        <v>35</v>
      </c>
      <c r="O29" s="123" t="s">
        <v>13</v>
      </c>
    </row>
    <row r="30" spans="1:15" ht="15.75" thickBot="1" x14ac:dyDescent="0.3">
      <c r="A30" s="133"/>
      <c r="B30" s="134"/>
      <c r="C30" s="135"/>
      <c r="D30" s="121"/>
      <c r="E30" s="121"/>
      <c r="F30" s="121"/>
      <c r="G30" s="114"/>
      <c r="H30" s="121" t="s">
        <v>33</v>
      </c>
      <c r="I30" s="121" t="s">
        <v>34</v>
      </c>
      <c r="J30" s="114"/>
      <c r="K30" s="68" t="s">
        <v>68</v>
      </c>
      <c r="L30" s="68" t="s">
        <v>67</v>
      </c>
      <c r="M30" s="114"/>
      <c r="N30" s="121"/>
      <c r="O30" s="124"/>
    </row>
    <row r="31" spans="1:15" ht="26.25" thickBot="1" x14ac:dyDescent="0.3">
      <c r="A31" s="133"/>
      <c r="B31" s="63" t="s">
        <v>15</v>
      </c>
      <c r="C31" s="65" t="s">
        <v>16</v>
      </c>
      <c r="D31" s="121"/>
      <c r="E31" s="121"/>
      <c r="F31" s="121"/>
      <c r="G31" s="158"/>
      <c r="H31" s="122"/>
      <c r="I31" s="122"/>
      <c r="J31" s="114"/>
      <c r="K31" s="64"/>
      <c r="L31" s="64"/>
      <c r="M31" s="114"/>
      <c r="N31" s="122"/>
      <c r="O31" s="125"/>
    </row>
    <row r="32" spans="1:15" ht="15.75" thickBot="1" x14ac:dyDescent="0.3">
      <c r="A32" s="66">
        <v>0</v>
      </c>
      <c r="B32" s="5"/>
      <c r="C32" s="5"/>
      <c r="D32" s="5" t="s">
        <v>23</v>
      </c>
      <c r="E32" s="5"/>
      <c r="F32" s="5"/>
      <c r="G32" s="29"/>
      <c r="H32" s="29"/>
      <c r="I32" s="29"/>
      <c r="J32" s="6"/>
      <c r="K32" s="30"/>
      <c r="L32" s="30"/>
      <c r="M32" s="30"/>
      <c r="N32" s="6"/>
      <c r="O32" s="6">
        <f t="shared" ref="O32:O39" si="4">SUM(N32:N32)</f>
        <v>0</v>
      </c>
    </row>
    <row r="33" spans="1:15" ht="15.75" thickBot="1" x14ac:dyDescent="0.3">
      <c r="A33" s="66">
        <v>0</v>
      </c>
      <c r="B33" s="5"/>
      <c r="C33" s="5"/>
      <c r="D33" s="5" t="s">
        <v>23</v>
      </c>
      <c r="E33" s="5"/>
      <c r="F33" s="5"/>
      <c r="G33" s="29"/>
      <c r="H33" s="29"/>
      <c r="I33" s="29"/>
      <c r="J33" s="6"/>
      <c r="K33" s="30"/>
      <c r="L33" s="30"/>
      <c r="M33" s="30"/>
      <c r="N33" s="6"/>
      <c r="O33" s="6">
        <f t="shared" si="4"/>
        <v>0</v>
      </c>
    </row>
    <row r="34" spans="1:15" ht="15.75" thickBot="1" x14ac:dyDescent="0.3">
      <c r="A34" s="66">
        <v>0</v>
      </c>
      <c r="B34" s="5"/>
      <c r="C34" s="5"/>
      <c r="D34" s="5" t="s">
        <v>23</v>
      </c>
      <c r="E34" s="5"/>
      <c r="F34" s="5"/>
      <c r="G34" s="29"/>
      <c r="H34" s="29"/>
      <c r="I34" s="29"/>
      <c r="J34" s="6"/>
      <c r="K34" s="30"/>
      <c r="L34" s="30"/>
      <c r="M34" s="30"/>
      <c r="N34" s="6"/>
      <c r="O34" s="6">
        <f t="shared" si="4"/>
        <v>0</v>
      </c>
    </row>
    <row r="35" spans="1:15" ht="15.75" thickBot="1" x14ac:dyDescent="0.3">
      <c r="A35" s="66">
        <v>0</v>
      </c>
      <c r="B35" s="5"/>
      <c r="C35" s="5"/>
      <c r="D35" s="5" t="s">
        <v>23</v>
      </c>
      <c r="E35" s="5"/>
      <c r="F35" s="5"/>
      <c r="G35" s="29"/>
      <c r="H35" s="29"/>
      <c r="I35" s="29"/>
      <c r="J35" s="6"/>
      <c r="K35" s="30"/>
      <c r="L35" s="30"/>
      <c r="M35" s="30"/>
      <c r="N35" s="6"/>
      <c r="O35" s="6">
        <f t="shared" si="4"/>
        <v>0</v>
      </c>
    </row>
    <row r="36" spans="1:15" ht="15.75" thickBot="1" x14ac:dyDescent="0.3">
      <c r="A36" s="66">
        <v>0</v>
      </c>
      <c r="B36" s="5"/>
      <c r="C36" s="5"/>
      <c r="D36" s="5" t="s">
        <v>23</v>
      </c>
      <c r="E36" s="5"/>
      <c r="F36" s="5"/>
      <c r="G36" s="29"/>
      <c r="H36" s="29"/>
      <c r="I36" s="29"/>
      <c r="J36" s="6"/>
      <c r="K36" s="30"/>
      <c r="L36" s="30"/>
      <c r="M36" s="30"/>
      <c r="N36" s="6"/>
      <c r="O36" s="6">
        <f t="shared" si="4"/>
        <v>0</v>
      </c>
    </row>
    <row r="37" spans="1:15" ht="15.75" thickBot="1" x14ac:dyDescent="0.3">
      <c r="A37" s="66">
        <v>0</v>
      </c>
      <c r="B37" s="5"/>
      <c r="C37" s="5"/>
      <c r="D37" s="5" t="s">
        <v>23</v>
      </c>
      <c r="E37" s="5"/>
      <c r="F37" s="5"/>
      <c r="G37" s="29"/>
      <c r="H37" s="29"/>
      <c r="I37" s="29"/>
      <c r="J37" s="6"/>
      <c r="K37" s="30"/>
      <c r="L37" s="30"/>
      <c r="M37" s="30"/>
      <c r="N37" s="6"/>
      <c r="O37" s="6">
        <f t="shared" si="4"/>
        <v>0</v>
      </c>
    </row>
    <row r="38" spans="1:15" ht="15.75" thickBot="1" x14ac:dyDescent="0.3">
      <c r="A38" s="66">
        <v>0</v>
      </c>
      <c r="B38" s="5"/>
      <c r="C38" s="5"/>
      <c r="D38" s="5" t="s">
        <v>23</v>
      </c>
      <c r="E38" s="5"/>
      <c r="F38" s="5"/>
      <c r="G38" s="29"/>
      <c r="H38" s="29"/>
      <c r="I38" s="29"/>
      <c r="J38" s="6"/>
      <c r="K38" s="30"/>
      <c r="L38" s="30"/>
      <c r="M38" s="30"/>
      <c r="N38" s="6"/>
      <c r="O38" s="6">
        <f t="shared" si="4"/>
        <v>0</v>
      </c>
    </row>
    <row r="39" spans="1:15" ht="15.75" thickBot="1" x14ac:dyDescent="0.3">
      <c r="A39" s="66">
        <v>0</v>
      </c>
      <c r="B39" s="5"/>
      <c r="C39" s="5"/>
      <c r="D39" s="5" t="s">
        <v>23</v>
      </c>
      <c r="E39" s="5"/>
      <c r="F39" s="5"/>
      <c r="G39" s="29"/>
      <c r="H39" s="29"/>
      <c r="I39" s="29"/>
      <c r="J39" s="6"/>
      <c r="K39" s="30"/>
      <c r="L39" s="30"/>
      <c r="M39" s="30"/>
      <c r="N39" s="6"/>
      <c r="O39" s="6">
        <f t="shared" si="4"/>
        <v>0</v>
      </c>
    </row>
    <row r="40" spans="1:15" ht="15.75" thickBot="1" x14ac:dyDescent="0.3">
      <c r="A40" s="67">
        <f>SUM(A32:A39)</f>
        <v>0</v>
      </c>
      <c r="B40" s="126" t="s">
        <v>17</v>
      </c>
      <c r="C40" s="127"/>
      <c r="D40" s="127"/>
      <c r="E40" s="127"/>
      <c r="F40" s="128"/>
      <c r="G40" s="8">
        <f t="shared" ref="G40:O40" si="5">SUM(G32:G39)</f>
        <v>0</v>
      </c>
      <c r="H40" s="8">
        <f t="shared" si="5"/>
        <v>0</v>
      </c>
      <c r="I40" s="8">
        <f t="shared" si="5"/>
        <v>0</v>
      </c>
      <c r="J40" s="36">
        <f>SUM(J32:J39)</f>
        <v>0</v>
      </c>
      <c r="K40" s="36"/>
      <c r="L40" s="36"/>
      <c r="M40" s="17">
        <f t="shared" si="5"/>
        <v>0</v>
      </c>
      <c r="N40" s="17">
        <f t="shared" si="5"/>
        <v>0</v>
      </c>
      <c r="O40" s="17">
        <f t="shared" si="5"/>
        <v>0</v>
      </c>
    </row>
    <row r="41" spans="1:15" ht="15.75" thickBot="1" x14ac:dyDescent="0.3">
      <c r="A41" s="129" t="s">
        <v>18</v>
      </c>
      <c r="B41" s="130"/>
      <c r="C41" s="130"/>
      <c r="D41" s="130"/>
      <c r="E41" s="130"/>
      <c r="F41" s="130"/>
      <c r="G41" s="130"/>
      <c r="H41" s="10"/>
      <c r="I41" s="11"/>
      <c r="J41" s="12"/>
      <c r="K41" s="12"/>
      <c r="L41" s="12"/>
      <c r="M41" s="17">
        <f>0.1*M40</f>
        <v>0</v>
      </c>
      <c r="N41" s="17">
        <f>N40*-0.1</f>
        <v>0</v>
      </c>
      <c r="O41" s="17">
        <f>N41</f>
        <v>0</v>
      </c>
    </row>
    <row r="42" spans="1:15" ht="15.75" thickBot="1" x14ac:dyDescent="0.3">
      <c r="A42" s="126" t="s">
        <v>21</v>
      </c>
      <c r="B42" s="127"/>
      <c r="C42" s="127"/>
      <c r="D42" s="127"/>
      <c r="E42" s="127"/>
      <c r="F42" s="127"/>
      <c r="G42" s="127"/>
      <c r="H42" s="15"/>
      <c r="I42" s="15"/>
      <c r="J42" s="16"/>
      <c r="K42" s="16"/>
      <c r="L42" s="16"/>
      <c r="M42" s="17">
        <f>SUM(M40:M41)</f>
        <v>0</v>
      </c>
      <c r="N42" s="17">
        <f>SUM(N40:N41)</f>
        <v>0</v>
      </c>
      <c r="O42" s="17">
        <f>O41+O40</f>
        <v>0</v>
      </c>
    </row>
    <row r="43" spans="1:15" x14ac:dyDescent="0.25">
      <c r="A43" s="48"/>
      <c r="B43" s="48"/>
      <c r="C43" s="48"/>
      <c r="D43" s="48"/>
      <c r="E43" s="48"/>
      <c r="F43" s="48"/>
      <c r="G43" s="48"/>
      <c r="H43" s="49"/>
      <c r="I43" s="49"/>
      <c r="J43" s="50"/>
      <c r="K43" s="50"/>
      <c r="L43" s="50"/>
      <c r="M43" s="51"/>
      <c r="N43" s="52"/>
      <c r="O43" s="52"/>
    </row>
    <row r="44" spans="1:15" x14ac:dyDescent="0.25">
      <c r="A44" s="41"/>
      <c r="B44" s="41"/>
      <c r="C44" s="41"/>
      <c r="D44" s="41"/>
      <c r="E44" s="41"/>
      <c r="F44" s="41"/>
      <c r="G44" s="41"/>
      <c r="H44" s="19"/>
      <c r="I44" s="19"/>
      <c r="J44" s="20"/>
      <c r="K44" s="20"/>
      <c r="L44" s="20"/>
      <c r="M44" s="21"/>
      <c r="N44" s="22"/>
      <c r="O44" s="22"/>
    </row>
    <row r="45" spans="1:15" x14ac:dyDescent="0.25">
      <c r="A45" s="41"/>
      <c r="B45" s="41"/>
      <c r="C45" s="41"/>
      <c r="D45" s="41"/>
      <c r="E45" s="41"/>
      <c r="F45" s="41"/>
      <c r="G45" s="41"/>
      <c r="H45" s="19"/>
      <c r="I45" s="19"/>
      <c r="J45" s="20"/>
      <c r="K45" s="20"/>
      <c r="L45" s="20"/>
      <c r="M45" s="21"/>
      <c r="N45" s="22"/>
      <c r="O45" s="22"/>
    </row>
    <row r="46" spans="1:15" ht="15.75" thickBot="1" x14ac:dyDescent="0.3">
      <c r="A46" s="131" t="s">
        <v>40</v>
      </c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45"/>
      <c r="O46" s="45"/>
    </row>
    <row r="47" spans="1:15" ht="28.5" customHeight="1" thickBot="1" x14ac:dyDescent="0.3">
      <c r="A47" s="132" t="s">
        <v>7</v>
      </c>
      <c r="B47" s="111" t="s">
        <v>8</v>
      </c>
      <c r="C47" s="112"/>
      <c r="D47" s="113" t="s">
        <v>9</v>
      </c>
      <c r="E47" s="113" t="s">
        <v>10</v>
      </c>
      <c r="F47" s="113" t="s">
        <v>11</v>
      </c>
      <c r="G47" s="113" t="s">
        <v>36</v>
      </c>
      <c r="H47" s="111" t="s">
        <v>32</v>
      </c>
      <c r="I47" s="112"/>
      <c r="J47" s="113" t="s">
        <v>49</v>
      </c>
      <c r="K47" s="63"/>
      <c r="L47" s="63"/>
      <c r="M47" s="113" t="s">
        <v>12</v>
      </c>
      <c r="N47" s="113" t="s">
        <v>35</v>
      </c>
      <c r="O47" s="123" t="s">
        <v>13</v>
      </c>
    </row>
    <row r="48" spans="1:15" ht="15.75" thickBot="1" x14ac:dyDescent="0.3">
      <c r="A48" s="133"/>
      <c r="B48" s="134"/>
      <c r="C48" s="135"/>
      <c r="D48" s="121"/>
      <c r="E48" s="121"/>
      <c r="F48" s="121"/>
      <c r="G48" s="139"/>
      <c r="H48" s="113" t="s">
        <v>33</v>
      </c>
      <c r="I48" s="113" t="s">
        <v>34</v>
      </c>
      <c r="J48" s="114"/>
      <c r="K48" s="68" t="s">
        <v>68</v>
      </c>
      <c r="L48" s="68" t="s">
        <v>67</v>
      </c>
      <c r="M48" s="114"/>
      <c r="N48" s="121"/>
      <c r="O48" s="124"/>
    </row>
    <row r="49" spans="1:15" ht="26.25" thickBot="1" x14ac:dyDescent="0.3">
      <c r="A49" s="133"/>
      <c r="B49" s="63" t="s">
        <v>15</v>
      </c>
      <c r="C49" s="65" t="s">
        <v>16</v>
      </c>
      <c r="D49" s="121"/>
      <c r="E49" s="121"/>
      <c r="F49" s="121"/>
      <c r="G49" s="140"/>
      <c r="H49" s="122"/>
      <c r="I49" s="122"/>
      <c r="J49" s="114"/>
      <c r="K49" s="64"/>
      <c r="L49" s="64"/>
      <c r="M49" s="114"/>
      <c r="N49" s="122"/>
      <c r="O49" s="125"/>
    </row>
    <row r="50" spans="1:15" ht="43.5" thickBot="1" x14ac:dyDescent="0.3">
      <c r="A50" s="66">
        <v>1</v>
      </c>
      <c r="B50" s="5" t="s">
        <v>102</v>
      </c>
      <c r="C50" s="5" t="s">
        <v>103</v>
      </c>
      <c r="D50" s="5" t="s">
        <v>38</v>
      </c>
      <c r="E50" s="5" t="s">
        <v>104</v>
      </c>
      <c r="F50" s="5" t="s">
        <v>105</v>
      </c>
      <c r="G50" s="29">
        <v>8</v>
      </c>
      <c r="H50" s="29"/>
      <c r="I50" s="29"/>
      <c r="J50" s="6"/>
      <c r="K50" s="30">
        <v>5200</v>
      </c>
      <c r="L50" s="30">
        <v>6900</v>
      </c>
      <c r="M50" s="30"/>
      <c r="N50" s="6">
        <v>31200</v>
      </c>
      <c r="O50" s="6">
        <f t="shared" ref="O50:O57" si="6">SUM(N50:N50)</f>
        <v>31200</v>
      </c>
    </row>
    <row r="51" spans="1:15" ht="43.5" thickBot="1" x14ac:dyDescent="0.3">
      <c r="A51" s="66">
        <v>1</v>
      </c>
      <c r="B51" s="5" t="s">
        <v>106</v>
      </c>
      <c r="C51" s="5" t="s">
        <v>107</v>
      </c>
      <c r="D51" s="5" t="s">
        <v>38</v>
      </c>
      <c r="E51" s="5" t="s">
        <v>108</v>
      </c>
      <c r="F51" s="5" t="s">
        <v>97</v>
      </c>
      <c r="G51" s="29">
        <v>8</v>
      </c>
      <c r="H51" s="29"/>
      <c r="I51" s="29"/>
      <c r="J51" s="6"/>
      <c r="K51" s="30">
        <v>7200</v>
      </c>
      <c r="L51" s="30">
        <v>6900</v>
      </c>
      <c r="M51" s="30"/>
      <c r="N51" s="6"/>
      <c r="O51" s="6">
        <f t="shared" si="6"/>
        <v>0</v>
      </c>
    </row>
    <row r="52" spans="1:15" ht="43.5" thickBot="1" x14ac:dyDescent="0.3">
      <c r="A52" s="66">
        <v>1</v>
      </c>
      <c r="B52" s="5" t="s">
        <v>102</v>
      </c>
      <c r="C52" s="5" t="s">
        <v>103</v>
      </c>
      <c r="D52" s="5" t="s">
        <v>38</v>
      </c>
      <c r="E52" s="5" t="s">
        <v>109</v>
      </c>
      <c r="F52" s="5" t="s">
        <v>105</v>
      </c>
      <c r="G52" s="29">
        <v>8</v>
      </c>
      <c r="H52" s="29"/>
      <c r="I52" s="29"/>
      <c r="J52" s="6"/>
      <c r="K52" s="30">
        <v>5600</v>
      </c>
      <c r="L52" s="30">
        <v>9013</v>
      </c>
      <c r="M52" s="30"/>
      <c r="N52" s="6">
        <v>23600</v>
      </c>
      <c r="O52" s="6">
        <f t="shared" si="6"/>
        <v>23600</v>
      </c>
    </row>
    <row r="53" spans="1:15" ht="43.5" thickBot="1" x14ac:dyDescent="0.3">
      <c r="A53" s="66">
        <v>1</v>
      </c>
      <c r="B53" s="5" t="s">
        <v>98</v>
      </c>
      <c r="C53" s="5" t="s">
        <v>110</v>
      </c>
      <c r="D53" s="5" t="s">
        <v>38</v>
      </c>
      <c r="E53" s="5" t="s">
        <v>104</v>
      </c>
      <c r="F53" s="5" t="s">
        <v>101</v>
      </c>
      <c r="G53" s="29">
        <v>8</v>
      </c>
      <c r="H53" s="29"/>
      <c r="I53" s="29"/>
      <c r="J53" s="6"/>
      <c r="K53" s="30">
        <v>4900</v>
      </c>
      <c r="L53" s="30">
        <v>2150</v>
      </c>
      <c r="M53" s="30"/>
      <c r="N53" s="6">
        <v>11200</v>
      </c>
      <c r="O53" s="6">
        <f t="shared" si="6"/>
        <v>11200</v>
      </c>
    </row>
    <row r="54" spans="1:15" ht="43.5" thickBot="1" x14ac:dyDescent="0.3">
      <c r="A54" s="66">
        <v>1</v>
      </c>
      <c r="B54" s="5" t="s">
        <v>102</v>
      </c>
      <c r="C54" s="5" t="s">
        <v>103</v>
      </c>
      <c r="D54" s="5" t="s">
        <v>38</v>
      </c>
      <c r="E54" s="5" t="s">
        <v>111</v>
      </c>
      <c r="F54" s="5" t="s">
        <v>105</v>
      </c>
      <c r="G54" s="29">
        <v>16</v>
      </c>
      <c r="H54" s="29"/>
      <c r="I54" s="29"/>
      <c r="J54" s="6"/>
      <c r="K54" s="30">
        <v>5600</v>
      </c>
      <c r="L54" s="30">
        <v>6450</v>
      </c>
      <c r="M54" s="30"/>
      <c r="N54" s="6">
        <v>17400</v>
      </c>
      <c r="O54" s="6">
        <f t="shared" si="6"/>
        <v>17400</v>
      </c>
    </row>
    <row r="55" spans="1:15" ht="43.5" thickBot="1" x14ac:dyDescent="0.3">
      <c r="A55" s="66">
        <v>0</v>
      </c>
      <c r="B55" s="5"/>
      <c r="C55" s="5"/>
      <c r="D55" s="5" t="s">
        <v>38</v>
      </c>
      <c r="E55" s="5"/>
      <c r="F55" s="5"/>
      <c r="G55" s="29"/>
      <c r="H55" s="29"/>
      <c r="I55" s="29"/>
      <c r="J55" s="6"/>
      <c r="K55" s="30"/>
      <c r="L55" s="30"/>
      <c r="M55" s="30"/>
      <c r="N55" s="6"/>
      <c r="O55" s="6">
        <f t="shared" si="6"/>
        <v>0</v>
      </c>
    </row>
    <row r="56" spans="1:15" ht="43.5" thickBot="1" x14ac:dyDescent="0.3">
      <c r="A56" s="66">
        <v>0</v>
      </c>
      <c r="B56" s="5"/>
      <c r="C56" s="5"/>
      <c r="D56" s="5" t="s">
        <v>38</v>
      </c>
      <c r="E56" s="5"/>
      <c r="F56" s="5"/>
      <c r="G56" s="29"/>
      <c r="H56" s="29"/>
      <c r="I56" s="29"/>
      <c r="J56" s="6"/>
      <c r="K56" s="30"/>
      <c r="L56" s="30"/>
      <c r="M56" s="30"/>
      <c r="N56" s="6"/>
      <c r="O56" s="6">
        <f t="shared" si="6"/>
        <v>0</v>
      </c>
    </row>
    <row r="57" spans="1:15" ht="43.5" thickBot="1" x14ac:dyDescent="0.3">
      <c r="A57" s="66">
        <v>0</v>
      </c>
      <c r="B57" s="5"/>
      <c r="C57" s="5"/>
      <c r="D57" s="5" t="s">
        <v>38</v>
      </c>
      <c r="E57" s="5"/>
      <c r="F57" s="5"/>
      <c r="G57" s="29"/>
      <c r="H57" s="29"/>
      <c r="I57" s="29"/>
      <c r="J57" s="6"/>
      <c r="K57" s="30"/>
      <c r="L57" s="30"/>
      <c r="M57" s="30"/>
      <c r="N57" s="6"/>
      <c r="O57" s="6">
        <f t="shared" si="6"/>
        <v>0</v>
      </c>
    </row>
    <row r="58" spans="1:15" ht="15.75" thickBot="1" x14ac:dyDescent="0.3">
      <c r="A58" s="37">
        <f>SUM(A50:A57)</f>
        <v>5</v>
      </c>
      <c r="B58" s="126" t="s">
        <v>17</v>
      </c>
      <c r="C58" s="127"/>
      <c r="D58" s="127"/>
      <c r="E58" s="127"/>
      <c r="F58" s="128"/>
      <c r="G58" s="37">
        <f t="shared" ref="G58:O58" si="7">SUM(G50:G57)</f>
        <v>48</v>
      </c>
      <c r="H58" s="37">
        <f t="shared" si="7"/>
        <v>0</v>
      </c>
      <c r="I58" s="37">
        <f t="shared" si="7"/>
        <v>0</v>
      </c>
      <c r="J58" s="36">
        <f>SUM(J50:J57)</f>
        <v>0</v>
      </c>
      <c r="K58" s="36">
        <f>SUM(K50:K57)</f>
        <v>28500</v>
      </c>
      <c r="L58" s="36">
        <f>SUM(L50:L57)</f>
        <v>31413</v>
      </c>
      <c r="M58" s="36">
        <f>SUM(M50:M57)</f>
        <v>0</v>
      </c>
      <c r="N58" s="36">
        <f>SUM(N50:N57)</f>
        <v>83400</v>
      </c>
      <c r="O58" s="13">
        <f t="shared" si="7"/>
        <v>83400</v>
      </c>
    </row>
    <row r="59" spans="1:15" ht="15.75" thickBot="1" x14ac:dyDescent="0.3">
      <c r="A59" s="129" t="s">
        <v>18</v>
      </c>
      <c r="B59" s="130"/>
      <c r="C59" s="130"/>
      <c r="D59" s="130"/>
      <c r="E59" s="130"/>
      <c r="F59" s="130"/>
      <c r="G59" s="141"/>
      <c r="H59" s="39"/>
      <c r="I59" s="39"/>
      <c r="J59" s="13"/>
      <c r="K59" s="13"/>
      <c r="L59" s="13"/>
      <c r="M59" s="13">
        <f>M58*0.1</f>
        <v>0</v>
      </c>
      <c r="N59" s="13">
        <f>-0.1*N58</f>
        <v>-8340</v>
      </c>
      <c r="O59" s="14">
        <f>SUM(N59:N59)</f>
        <v>-8340</v>
      </c>
    </row>
    <row r="60" spans="1:15" ht="15.75" thickBot="1" x14ac:dyDescent="0.3">
      <c r="A60" s="126" t="s">
        <v>21</v>
      </c>
      <c r="B60" s="127"/>
      <c r="C60" s="127"/>
      <c r="D60" s="127"/>
      <c r="E60" s="127"/>
      <c r="F60" s="127"/>
      <c r="G60" s="128"/>
      <c r="H60" s="40"/>
      <c r="I60" s="40"/>
      <c r="J60" s="13"/>
      <c r="K60" s="13"/>
      <c r="L60" s="13"/>
      <c r="M60" s="13">
        <f>SUM(M58:M59)</f>
        <v>0</v>
      </c>
      <c r="N60" s="13">
        <f>SUM(N58:N59)</f>
        <v>75060</v>
      </c>
      <c r="O60" s="13">
        <f>SUM(O58:O59)</f>
        <v>75060</v>
      </c>
    </row>
    <row r="61" spans="1:15" x14ac:dyDescent="0.25">
      <c r="A61" s="41"/>
      <c r="B61" s="41"/>
      <c r="C61" s="41"/>
      <c r="D61" s="41"/>
      <c r="E61" s="41"/>
      <c r="F61" s="41"/>
      <c r="G61" s="41"/>
      <c r="H61" s="19"/>
      <c r="I61" s="19"/>
      <c r="J61" s="42"/>
      <c r="K61" s="42"/>
      <c r="L61" s="42"/>
      <c r="M61" s="42"/>
      <c r="N61" s="42"/>
      <c r="O61" s="22"/>
    </row>
    <row r="62" spans="1:15" x14ac:dyDescent="0.25">
      <c r="A62" s="41"/>
      <c r="B62" s="41"/>
      <c r="C62" s="41"/>
      <c r="D62" s="41"/>
      <c r="E62" s="41"/>
      <c r="F62" s="41"/>
      <c r="G62" s="41"/>
      <c r="H62" s="19"/>
      <c r="I62" s="19"/>
      <c r="J62" s="42"/>
      <c r="K62" s="42"/>
      <c r="L62" s="42"/>
      <c r="M62" s="42"/>
      <c r="N62" s="42"/>
      <c r="O62" s="22"/>
    </row>
    <row r="63" spans="1:15" x14ac:dyDescent="0.25">
      <c r="A63" s="41"/>
      <c r="B63" s="41"/>
      <c r="C63" s="41"/>
      <c r="D63" s="41"/>
      <c r="E63" s="41"/>
      <c r="F63" s="41"/>
      <c r="G63" s="41"/>
      <c r="H63" s="19"/>
      <c r="I63" s="19"/>
      <c r="J63" s="42"/>
      <c r="K63" s="42"/>
      <c r="L63" s="42"/>
      <c r="M63" s="42"/>
      <c r="N63" s="42"/>
      <c r="O63" s="22"/>
    </row>
    <row r="64" spans="1:15" ht="15.75" thickBot="1" x14ac:dyDescent="0.3">
      <c r="A64" s="131" t="s">
        <v>39</v>
      </c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45"/>
      <c r="O64" s="45"/>
    </row>
    <row r="65" spans="1:15" ht="33.75" customHeight="1" thickBot="1" x14ac:dyDescent="0.3">
      <c r="A65" s="132" t="s">
        <v>7</v>
      </c>
      <c r="B65" s="111" t="s">
        <v>8</v>
      </c>
      <c r="C65" s="112"/>
      <c r="D65" s="113" t="s">
        <v>9</v>
      </c>
      <c r="E65" s="113" t="s">
        <v>10</v>
      </c>
      <c r="F65" s="113" t="s">
        <v>11</v>
      </c>
      <c r="G65" s="113" t="s">
        <v>36</v>
      </c>
      <c r="H65" s="111" t="s">
        <v>32</v>
      </c>
      <c r="I65" s="112"/>
      <c r="J65" s="113" t="s">
        <v>49</v>
      </c>
      <c r="K65" s="63"/>
      <c r="L65" s="63"/>
      <c r="M65" s="113" t="s">
        <v>12</v>
      </c>
      <c r="N65" s="113" t="s">
        <v>35</v>
      </c>
      <c r="O65" s="123" t="s">
        <v>13</v>
      </c>
    </row>
    <row r="66" spans="1:15" ht="15.75" thickBot="1" x14ac:dyDescent="0.3">
      <c r="A66" s="133"/>
      <c r="B66" s="134"/>
      <c r="C66" s="135"/>
      <c r="D66" s="121"/>
      <c r="E66" s="121"/>
      <c r="F66" s="121"/>
      <c r="G66" s="139"/>
      <c r="H66" s="113" t="s">
        <v>33</v>
      </c>
      <c r="I66" s="113" t="s">
        <v>34</v>
      </c>
      <c r="J66" s="114"/>
      <c r="K66" s="68" t="s">
        <v>68</v>
      </c>
      <c r="L66" s="68" t="s">
        <v>67</v>
      </c>
      <c r="M66" s="114"/>
      <c r="N66" s="121"/>
      <c r="O66" s="124"/>
    </row>
    <row r="67" spans="1:15" ht="26.25" thickBot="1" x14ac:dyDescent="0.3">
      <c r="A67" s="133"/>
      <c r="B67" s="63" t="s">
        <v>15</v>
      </c>
      <c r="C67" s="65" t="s">
        <v>16</v>
      </c>
      <c r="D67" s="121"/>
      <c r="E67" s="121"/>
      <c r="F67" s="121"/>
      <c r="G67" s="140"/>
      <c r="H67" s="122"/>
      <c r="I67" s="122"/>
      <c r="J67" s="114"/>
      <c r="K67" s="64"/>
      <c r="L67" s="64"/>
      <c r="M67" s="114"/>
      <c r="N67" s="122"/>
      <c r="O67" s="125"/>
    </row>
    <row r="68" spans="1:15" ht="43.5" thickBot="1" x14ac:dyDescent="0.3">
      <c r="A68" s="66">
        <v>1</v>
      </c>
      <c r="B68" s="74" t="s">
        <v>79</v>
      </c>
      <c r="C68" s="74" t="s">
        <v>86</v>
      </c>
      <c r="D68" s="73" t="s">
        <v>31</v>
      </c>
      <c r="E68" s="75" t="s">
        <v>87</v>
      </c>
      <c r="F68" s="73" t="s">
        <v>82</v>
      </c>
      <c r="G68" s="76">
        <v>8</v>
      </c>
      <c r="H68" s="76">
        <v>2</v>
      </c>
      <c r="I68" s="76">
        <v>0</v>
      </c>
      <c r="J68" s="77"/>
      <c r="K68" s="78">
        <v>4250</v>
      </c>
      <c r="L68" s="79">
        <v>2650</v>
      </c>
      <c r="M68" s="79">
        <v>0</v>
      </c>
      <c r="N68" s="79">
        <v>10400</v>
      </c>
      <c r="O68" s="6">
        <f>SUM(M68:N68)</f>
        <v>10400</v>
      </c>
    </row>
    <row r="69" spans="1:15" ht="57.75" thickBot="1" x14ac:dyDescent="0.3">
      <c r="A69" s="66">
        <v>1</v>
      </c>
      <c r="B69" s="74" t="s">
        <v>88</v>
      </c>
      <c r="C69" s="74" t="s">
        <v>84</v>
      </c>
      <c r="D69" s="73" t="s">
        <v>31</v>
      </c>
      <c r="E69" s="75" t="s">
        <v>87</v>
      </c>
      <c r="F69" s="80" t="s">
        <v>85</v>
      </c>
      <c r="G69" s="80">
        <v>16</v>
      </c>
      <c r="H69" s="81">
        <v>7</v>
      </c>
      <c r="I69" s="82">
        <v>0</v>
      </c>
      <c r="J69" s="81"/>
      <c r="K69" s="79">
        <v>6000</v>
      </c>
      <c r="L69" s="79">
        <v>5650</v>
      </c>
      <c r="M69" s="79">
        <v>0</v>
      </c>
      <c r="N69" s="79">
        <v>9600</v>
      </c>
      <c r="O69" s="6">
        <f t="shared" ref="O69:O75" si="8">SUM(M69:N69)</f>
        <v>9600</v>
      </c>
    </row>
    <row r="70" spans="1:15" ht="15.75" thickBot="1" x14ac:dyDescent="0.3">
      <c r="A70" s="66">
        <v>0</v>
      </c>
      <c r="B70" s="5"/>
      <c r="C70" s="5"/>
      <c r="D70" s="5" t="s">
        <v>31</v>
      </c>
      <c r="E70" s="5"/>
      <c r="F70" s="5"/>
      <c r="G70" s="29"/>
      <c r="H70" s="29"/>
      <c r="I70" s="29"/>
      <c r="J70" s="6"/>
      <c r="K70" s="30"/>
      <c r="L70" s="30"/>
      <c r="M70" s="30"/>
      <c r="N70" s="6"/>
      <c r="O70" s="6">
        <f t="shared" si="8"/>
        <v>0</v>
      </c>
    </row>
    <row r="71" spans="1:15" ht="15.75" thickBot="1" x14ac:dyDescent="0.3">
      <c r="A71" s="66">
        <v>0</v>
      </c>
      <c r="B71" s="5"/>
      <c r="C71" s="5"/>
      <c r="D71" s="5" t="s">
        <v>31</v>
      </c>
      <c r="E71" s="5"/>
      <c r="F71" s="5"/>
      <c r="G71" s="29"/>
      <c r="H71" s="29"/>
      <c r="I71" s="29"/>
      <c r="J71" s="6"/>
      <c r="K71" s="30"/>
      <c r="L71" s="30"/>
      <c r="M71" s="30"/>
      <c r="N71" s="6"/>
      <c r="O71" s="6">
        <f t="shared" si="8"/>
        <v>0</v>
      </c>
    </row>
    <row r="72" spans="1:15" ht="15.75" thickBot="1" x14ac:dyDescent="0.3">
      <c r="A72" s="66">
        <v>0</v>
      </c>
      <c r="B72" s="5"/>
      <c r="C72" s="5"/>
      <c r="D72" s="5" t="s">
        <v>31</v>
      </c>
      <c r="E72" s="5"/>
      <c r="F72" s="5"/>
      <c r="G72" s="29"/>
      <c r="H72" s="29"/>
      <c r="I72" s="29"/>
      <c r="J72" s="6"/>
      <c r="K72" s="30"/>
      <c r="L72" s="30"/>
      <c r="M72" s="30"/>
      <c r="N72" s="6"/>
      <c r="O72" s="6">
        <f t="shared" si="8"/>
        <v>0</v>
      </c>
    </row>
    <row r="73" spans="1:15" ht="15.75" thickBot="1" x14ac:dyDescent="0.3">
      <c r="A73" s="66">
        <v>0</v>
      </c>
      <c r="B73" s="5"/>
      <c r="C73" s="5"/>
      <c r="D73" s="5" t="s">
        <v>31</v>
      </c>
      <c r="E73" s="5"/>
      <c r="F73" s="5"/>
      <c r="G73" s="29"/>
      <c r="H73" s="29"/>
      <c r="I73" s="29"/>
      <c r="J73" s="6"/>
      <c r="K73" s="30"/>
      <c r="L73" s="30"/>
      <c r="M73" s="30"/>
      <c r="N73" s="6"/>
      <c r="O73" s="6">
        <f t="shared" si="8"/>
        <v>0</v>
      </c>
    </row>
    <row r="74" spans="1:15" ht="15.75" thickBot="1" x14ac:dyDescent="0.3">
      <c r="A74" s="66">
        <v>0</v>
      </c>
      <c r="B74" s="5"/>
      <c r="C74" s="5"/>
      <c r="D74" s="5" t="s">
        <v>31</v>
      </c>
      <c r="E74" s="5"/>
      <c r="F74" s="5"/>
      <c r="G74" s="29"/>
      <c r="H74" s="29"/>
      <c r="I74" s="29"/>
      <c r="J74" s="6"/>
      <c r="K74" s="30"/>
      <c r="L74" s="30"/>
      <c r="M74" s="30"/>
      <c r="N74" s="6"/>
      <c r="O74" s="6">
        <f t="shared" si="8"/>
        <v>0</v>
      </c>
    </row>
    <row r="75" spans="1:15" ht="15.75" thickBot="1" x14ac:dyDescent="0.3">
      <c r="A75" s="66">
        <v>0</v>
      </c>
      <c r="B75" s="5"/>
      <c r="C75" s="5"/>
      <c r="D75" s="5" t="s">
        <v>31</v>
      </c>
      <c r="E75" s="5"/>
      <c r="F75" s="5"/>
      <c r="G75" s="29"/>
      <c r="H75" s="29"/>
      <c r="I75" s="29"/>
      <c r="J75" s="6"/>
      <c r="K75" s="30"/>
      <c r="L75" s="30"/>
      <c r="M75" s="30"/>
      <c r="N75" s="6"/>
      <c r="O75" s="6">
        <f t="shared" si="8"/>
        <v>0</v>
      </c>
    </row>
    <row r="76" spans="1:15" ht="15.75" thickBot="1" x14ac:dyDescent="0.3">
      <c r="A76" s="37">
        <f>SUM(A68:A75)</f>
        <v>2</v>
      </c>
      <c r="B76" s="126" t="s">
        <v>17</v>
      </c>
      <c r="C76" s="127"/>
      <c r="D76" s="127"/>
      <c r="E76" s="127"/>
      <c r="F76" s="128"/>
      <c r="G76" s="37">
        <f t="shared" ref="G76:O76" si="9">SUM(G68:G75)</f>
        <v>24</v>
      </c>
      <c r="H76" s="37">
        <f t="shared" si="9"/>
        <v>9</v>
      </c>
      <c r="I76" s="37">
        <f t="shared" si="9"/>
        <v>0</v>
      </c>
      <c r="J76" s="36">
        <f>SUM(J68:J75)</f>
        <v>0</v>
      </c>
      <c r="K76" s="36">
        <f>SUM(K68:K75)</f>
        <v>10250</v>
      </c>
      <c r="L76" s="36">
        <f t="shared" ref="L76:N76" si="10">SUM(L68:L75)</f>
        <v>8300</v>
      </c>
      <c r="M76" s="36">
        <f t="shared" si="10"/>
        <v>0</v>
      </c>
      <c r="N76" s="36">
        <f t="shared" si="10"/>
        <v>20000</v>
      </c>
      <c r="O76" s="13">
        <f t="shared" si="9"/>
        <v>20000</v>
      </c>
    </row>
    <row r="77" spans="1:15" ht="15.75" thickBot="1" x14ac:dyDescent="0.3">
      <c r="A77" s="129" t="s">
        <v>18</v>
      </c>
      <c r="B77" s="130"/>
      <c r="C77" s="130"/>
      <c r="D77" s="130"/>
      <c r="E77" s="130"/>
      <c r="F77" s="130"/>
      <c r="G77" s="141"/>
      <c r="H77" s="39"/>
      <c r="I77" s="39"/>
      <c r="J77" s="13"/>
      <c r="K77" s="13"/>
      <c r="L77" s="13"/>
      <c r="M77" s="13">
        <f>M76*0.1</f>
        <v>0</v>
      </c>
      <c r="N77" s="13">
        <f>-0.1*N76</f>
        <v>-2000</v>
      </c>
      <c r="O77" s="14">
        <f>SUM(N77:N77)</f>
        <v>-2000</v>
      </c>
    </row>
    <row r="78" spans="1:15" ht="15.75" thickBot="1" x14ac:dyDescent="0.3">
      <c r="A78" s="126" t="s">
        <v>21</v>
      </c>
      <c r="B78" s="127"/>
      <c r="C78" s="127"/>
      <c r="D78" s="127"/>
      <c r="E78" s="127"/>
      <c r="F78" s="127"/>
      <c r="G78" s="128"/>
      <c r="H78" s="40"/>
      <c r="I78" s="40"/>
      <c r="J78" s="13"/>
      <c r="K78" s="13"/>
      <c r="L78" s="13"/>
      <c r="M78" s="13">
        <f>SUM(M76:M77)</f>
        <v>0</v>
      </c>
      <c r="N78" s="13">
        <f>SUM(N76:N77)</f>
        <v>18000</v>
      </c>
      <c r="O78" s="13">
        <f>SUM(O76:O77)</f>
        <v>18000</v>
      </c>
    </row>
    <row r="81" spans="1:7" ht="15.75" thickBot="1" x14ac:dyDescent="0.3"/>
    <row r="82" spans="1:7" ht="24.95" customHeight="1" thickBot="1" x14ac:dyDescent="0.3">
      <c r="A82" s="157" t="s">
        <v>24</v>
      </c>
      <c r="B82" s="157"/>
      <c r="C82" s="157"/>
      <c r="D82" s="157" t="s">
        <v>56</v>
      </c>
      <c r="E82" s="157"/>
      <c r="F82" s="157" t="s">
        <v>65</v>
      </c>
      <c r="G82" s="157"/>
    </row>
    <row r="83" spans="1:7" ht="24.95" customHeight="1" thickBot="1" x14ac:dyDescent="0.3">
      <c r="A83" s="136" t="s">
        <v>48</v>
      </c>
      <c r="B83" s="136"/>
      <c r="C83" s="136"/>
      <c r="D83" s="142">
        <v>8000000</v>
      </c>
      <c r="E83" s="143"/>
      <c r="F83" s="144">
        <f>F92</f>
        <v>241200</v>
      </c>
      <c r="G83" s="144"/>
    </row>
    <row r="84" spans="1:7" ht="24.95" customHeight="1" thickBot="1" x14ac:dyDescent="0.3">
      <c r="A84" s="136" t="s">
        <v>25</v>
      </c>
      <c r="B84" s="136"/>
      <c r="C84" s="136"/>
      <c r="D84" s="138">
        <v>30</v>
      </c>
      <c r="E84" s="138"/>
      <c r="F84" s="151">
        <f>A69</f>
        <v>1</v>
      </c>
      <c r="G84" s="151"/>
    </row>
    <row r="85" spans="1:7" ht="31.5" customHeight="1" thickBot="1" x14ac:dyDescent="0.3">
      <c r="A85" s="152" t="s">
        <v>92</v>
      </c>
      <c r="B85" s="153"/>
      <c r="C85" s="154"/>
      <c r="D85" s="155">
        <v>60</v>
      </c>
      <c r="E85" s="156"/>
      <c r="F85" s="155">
        <f>A76+A58+A40+A23</f>
        <v>10</v>
      </c>
      <c r="G85" s="156"/>
    </row>
    <row r="86" spans="1:7" ht="24.95" customHeight="1" thickBot="1" x14ac:dyDescent="0.3">
      <c r="A86" s="136" t="s">
        <v>26</v>
      </c>
      <c r="B86" s="136"/>
      <c r="C86" s="136"/>
      <c r="D86" s="137">
        <v>1223</v>
      </c>
      <c r="E86" s="137"/>
      <c r="F86" s="138">
        <f>H76+I76+H58+I58+H40+I40+H23+I23</f>
        <v>42</v>
      </c>
      <c r="G86" s="138"/>
    </row>
    <row r="87" spans="1:7" ht="24.95" customHeight="1" thickBot="1" x14ac:dyDescent="0.3">
      <c r="A87" s="136" t="s">
        <v>37</v>
      </c>
      <c r="B87" s="136"/>
      <c r="C87" s="136"/>
      <c r="D87" s="137">
        <v>320</v>
      </c>
      <c r="E87" s="137"/>
      <c r="F87" s="137">
        <f>G76+G58+G40+G23</f>
        <v>120</v>
      </c>
      <c r="G87" s="137"/>
    </row>
    <row r="88" spans="1:7" ht="24.95" customHeight="1" thickBot="1" x14ac:dyDescent="0.3">
      <c r="A88" s="145" t="s">
        <v>27</v>
      </c>
      <c r="B88" s="145"/>
      <c r="C88" s="145"/>
      <c r="D88" s="146">
        <v>2000000</v>
      </c>
      <c r="E88" s="146"/>
      <c r="F88" s="146">
        <f>M76+M58+M40+M23</f>
        <v>105000</v>
      </c>
      <c r="G88" s="146"/>
    </row>
    <row r="89" spans="1:7" ht="24.95" customHeight="1" thickBot="1" x14ac:dyDescent="0.3">
      <c r="A89" s="145" t="s">
        <v>28</v>
      </c>
      <c r="B89" s="145"/>
      <c r="C89" s="145"/>
      <c r="D89" s="146">
        <v>3540677.96</v>
      </c>
      <c r="E89" s="146"/>
      <c r="F89" s="146">
        <f>N78+N60+N42+N25</f>
        <v>122580</v>
      </c>
      <c r="G89" s="146"/>
    </row>
    <row r="90" spans="1:7" ht="24.95" customHeight="1" thickBot="1" x14ac:dyDescent="0.3">
      <c r="A90" s="145" t="s">
        <v>29</v>
      </c>
      <c r="B90" s="145"/>
      <c r="C90" s="145"/>
      <c r="D90" s="146">
        <f>979661.02*2</f>
        <v>1959322.04</v>
      </c>
      <c r="E90" s="146"/>
      <c r="F90" s="146">
        <f>-(N77+N59+N41+N24)</f>
        <v>13620</v>
      </c>
      <c r="G90" s="146"/>
    </row>
    <row r="91" spans="1:7" ht="24.95" customHeight="1" thickBot="1" x14ac:dyDescent="0.3">
      <c r="A91" s="145" t="s">
        <v>30</v>
      </c>
      <c r="B91" s="145"/>
      <c r="C91" s="145"/>
      <c r="D91" s="146">
        <v>500000</v>
      </c>
      <c r="E91" s="146"/>
      <c r="F91" s="150">
        <v>0</v>
      </c>
      <c r="G91" s="150"/>
    </row>
    <row r="92" spans="1:7" ht="24.95" customHeight="1" thickBot="1" x14ac:dyDescent="0.3">
      <c r="A92" s="147" t="s">
        <v>126</v>
      </c>
      <c r="B92" s="147"/>
      <c r="C92" s="147"/>
      <c r="D92" s="148">
        <f>D88+D89+D90+D91</f>
        <v>8000000</v>
      </c>
      <c r="E92" s="148"/>
      <c r="F92" s="149">
        <f>F88+F89+F90</f>
        <v>241200</v>
      </c>
      <c r="G92" s="149"/>
    </row>
  </sheetData>
  <mergeCells count="107">
    <mergeCell ref="A42:G42"/>
    <mergeCell ref="A59:G59"/>
    <mergeCell ref="A60:G60"/>
    <mergeCell ref="A2:O2"/>
    <mergeCell ref="A3:O3"/>
    <mergeCell ref="A4:O4"/>
    <mergeCell ref="B23:F23"/>
    <mergeCell ref="A24:G24"/>
    <mergeCell ref="A25:G25"/>
    <mergeCell ref="A28:M28"/>
    <mergeCell ref="A29:A31"/>
    <mergeCell ref="B29:C30"/>
    <mergeCell ref="D29:D31"/>
    <mergeCell ref="E29:E31"/>
    <mergeCell ref="F29:F31"/>
    <mergeCell ref="G29:G31"/>
    <mergeCell ref="H29:I29"/>
    <mergeCell ref="J29:J31"/>
    <mergeCell ref="M29:M31"/>
    <mergeCell ref="N29:N31"/>
    <mergeCell ref="O29:O31"/>
    <mergeCell ref="H30:H31"/>
    <mergeCell ref="I30:I31"/>
    <mergeCell ref="B40:F40"/>
    <mergeCell ref="A41:G41"/>
    <mergeCell ref="A11:O11"/>
    <mergeCell ref="A12:A14"/>
    <mergeCell ref="B12:C13"/>
    <mergeCell ref="D12:D14"/>
    <mergeCell ref="E12:E14"/>
    <mergeCell ref="F12:F14"/>
    <mergeCell ref="G12:G14"/>
    <mergeCell ref="H12:I12"/>
    <mergeCell ref="J12:J14"/>
    <mergeCell ref="M12:M14"/>
    <mergeCell ref="N12:N14"/>
    <mergeCell ref="O12:O14"/>
    <mergeCell ref="H13:H14"/>
    <mergeCell ref="I13:I14"/>
    <mergeCell ref="N47:N49"/>
    <mergeCell ref="O47:O49"/>
    <mergeCell ref="H48:H49"/>
    <mergeCell ref="I48:I49"/>
    <mergeCell ref="B58:F58"/>
    <mergeCell ref="A46:M46"/>
    <mergeCell ref="A47:A49"/>
    <mergeCell ref="B47:C48"/>
    <mergeCell ref="D47:D49"/>
    <mergeCell ref="E47:E49"/>
    <mergeCell ref="F47:F49"/>
    <mergeCell ref="G47:G49"/>
    <mergeCell ref="H47:I47"/>
    <mergeCell ref="J47:J49"/>
    <mergeCell ref="M47:M49"/>
    <mergeCell ref="A64:M64"/>
    <mergeCell ref="A65:A67"/>
    <mergeCell ref="B65:C66"/>
    <mergeCell ref="D65:D67"/>
    <mergeCell ref="E65:E67"/>
    <mergeCell ref="F65:F67"/>
    <mergeCell ref="G65:G67"/>
    <mergeCell ref="H65:I65"/>
    <mergeCell ref="J65:J67"/>
    <mergeCell ref="M65:M67"/>
    <mergeCell ref="A77:G77"/>
    <mergeCell ref="A78:G78"/>
    <mergeCell ref="A82:C82"/>
    <mergeCell ref="D82:E82"/>
    <mergeCell ref="F82:G82"/>
    <mergeCell ref="N65:N67"/>
    <mergeCell ref="O65:O67"/>
    <mergeCell ref="H66:H67"/>
    <mergeCell ref="I66:I67"/>
    <mergeCell ref="B76:F76"/>
    <mergeCell ref="A86:C86"/>
    <mergeCell ref="D86:E86"/>
    <mergeCell ref="F86:G86"/>
    <mergeCell ref="A83:C83"/>
    <mergeCell ref="D83:E83"/>
    <mergeCell ref="F83:G83"/>
    <mergeCell ref="A84:C84"/>
    <mergeCell ref="D84:E84"/>
    <mergeCell ref="F84:G84"/>
    <mergeCell ref="A8:O8"/>
    <mergeCell ref="A6:O7"/>
    <mergeCell ref="A5:O5"/>
    <mergeCell ref="A91:C91"/>
    <mergeCell ref="D91:E91"/>
    <mergeCell ref="F91:G91"/>
    <mergeCell ref="A92:C92"/>
    <mergeCell ref="D92:E92"/>
    <mergeCell ref="F92:G92"/>
    <mergeCell ref="A89:C89"/>
    <mergeCell ref="D89:E89"/>
    <mergeCell ref="F89:G89"/>
    <mergeCell ref="A90:C90"/>
    <mergeCell ref="D90:E90"/>
    <mergeCell ref="F90:G90"/>
    <mergeCell ref="A87:C87"/>
    <mergeCell ref="D87:E87"/>
    <mergeCell ref="F87:G87"/>
    <mergeCell ref="A88:C88"/>
    <mergeCell ref="D88:E88"/>
    <mergeCell ref="F88:G88"/>
    <mergeCell ref="A85:C85"/>
    <mergeCell ref="D85:E85"/>
    <mergeCell ref="F85:G85"/>
  </mergeCells>
  <pageMargins left="0.25" right="0.25" top="0.75" bottom="0.75" header="0.3" footer="0.3"/>
  <pageSetup scale="71" orientation="landscape" r:id="rId1"/>
  <rowBreaks count="3" manualBreakCount="3">
    <brk id="25" max="12" man="1"/>
    <brk id="43" max="12" man="1"/>
    <brk id="79" max="12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R90"/>
  <sheetViews>
    <sheetView topLeftCell="A43" zoomScale="80" zoomScaleNormal="80" workbookViewId="0">
      <selection activeCell="S51" sqref="S51"/>
    </sheetView>
  </sheetViews>
  <sheetFormatPr baseColWidth="10" defaultRowHeight="15" x14ac:dyDescent="0.25"/>
  <cols>
    <col min="1" max="1" width="4" customWidth="1"/>
    <col min="2" max="2" width="16" customWidth="1"/>
    <col min="3" max="3" width="24.28515625" customWidth="1"/>
    <col min="4" max="4" width="16.85546875" customWidth="1"/>
    <col min="5" max="5" width="11.28515625" customWidth="1"/>
    <col min="6" max="6" width="12.5703125" customWidth="1"/>
    <col min="7" max="8" width="10.5703125" customWidth="1"/>
    <col min="9" max="9" width="11.140625" customWidth="1"/>
    <col min="10" max="12" width="15.7109375" customWidth="1"/>
    <col min="13" max="13" width="15" customWidth="1"/>
    <col min="14" max="14" width="16.140625" customWidth="1"/>
    <col min="15" max="15" width="18.85546875" customWidth="1"/>
    <col min="16" max="16" width="16.7109375" hidden="1" customWidth="1"/>
  </cols>
  <sheetData>
    <row r="1" spans="1:17" ht="18" x14ac:dyDescent="0.25">
      <c r="A1" s="60"/>
      <c r="B1" s="60"/>
      <c r="C1" s="159" t="s">
        <v>0</v>
      </c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60"/>
      <c r="Q1" s="60"/>
    </row>
    <row r="2" spans="1:17" ht="15.75" customHeight="1" x14ac:dyDescent="0.25">
      <c r="A2" s="160" t="s">
        <v>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7" ht="15.75" customHeight="1" x14ac:dyDescent="0.25">
      <c r="A3" s="160" t="s">
        <v>50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</row>
    <row r="4" spans="1:17" ht="18" customHeight="1" x14ac:dyDescent="0.25">
      <c r="A4" s="161"/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  <c r="O4" s="161"/>
      <c r="P4" s="161"/>
    </row>
    <row r="5" spans="1:17" ht="18" x14ac:dyDescent="0.25">
      <c r="A5" s="161" t="s">
        <v>45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8"/>
    </row>
    <row r="6" spans="1:17" ht="24" customHeight="1" x14ac:dyDescent="0.25">
      <c r="A6" s="164" t="s">
        <v>46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58"/>
    </row>
    <row r="7" spans="1:17" ht="18" customHeight="1" x14ac:dyDescent="0.25">
      <c r="A7" s="16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58"/>
    </row>
    <row r="8" spans="1:17" ht="6" customHeight="1" x14ac:dyDescent="0.2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8"/>
    </row>
    <row r="9" spans="1:17" ht="18" customHeight="1" x14ac:dyDescent="0.25">
      <c r="A9" s="165" t="s">
        <v>61</v>
      </c>
      <c r="B9" s="165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59"/>
    </row>
    <row r="10" spans="1:17" ht="15.75" customHeight="1" x14ac:dyDescent="0.25"/>
    <row r="11" spans="1:17" ht="15.75" customHeight="1" thickBot="1" x14ac:dyDescent="0.3">
      <c r="A11" s="119" t="s">
        <v>6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46"/>
    </row>
    <row r="12" spans="1:17" ht="30" customHeight="1" thickBot="1" x14ac:dyDescent="0.3">
      <c r="A12" s="132" t="s">
        <v>7</v>
      </c>
      <c r="B12" s="111" t="s">
        <v>8</v>
      </c>
      <c r="C12" s="112"/>
      <c r="D12" s="113" t="s">
        <v>9</v>
      </c>
      <c r="E12" s="113" t="s">
        <v>10</v>
      </c>
      <c r="F12" s="113" t="s">
        <v>11</v>
      </c>
      <c r="G12" s="113" t="s">
        <v>36</v>
      </c>
      <c r="H12" s="111" t="s">
        <v>32</v>
      </c>
      <c r="I12" s="112"/>
      <c r="J12" s="113" t="s">
        <v>53</v>
      </c>
      <c r="K12" s="63"/>
      <c r="L12" s="63"/>
      <c r="M12" s="113" t="s">
        <v>12</v>
      </c>
      <c r="N12" s="113" t="s">
        <v>35</v>
      </c>
      <c r="O12" s="123" t="s">
        <v>13</v>
      </c>
      <c r="P12" s="46"/>
    </row>
    <row r="13" spans="1:17" ht="15.75" thickBot="1" x14ac:dyDescent="0.3">
      <c r="A13" s="133"/>
      <c r="B13" s="134"/>
      <c r="C13" s="135"/>
      <c r="D13" s="121"/>
      <c r="E13" s="121"/>
      <c r="F13" s="121"/>
      <c r="G13" s="139"/>
      <c r="H13" s="113" t="s">
        <v>33</v>
      </c>
      <c r="I13" s="113" t="s">
        <v>34</v>
      </c>
      <c r="J13" s="114"/>
      <c r="K13" s="64"/>
      <c r="L13" s="64"/>
      <c r="M13" s="114"/>
      <c r="N13" s="121"/>
      <c r="O13" s="124"/>
    </row>
    <row r="14" spans="1:17" ht="26.25" thickBot="1" x14ac:dyDescent="0.3">
      <c r="A14" s="133"/>
      <c r="B14" s="63" t="s">
        <v>15</v>
      </c>
      <c r="C14" s="65" t="s">
        <v>16</v>
      </c>
      <c r="D14" s="121"/>
      <c r="E14" s="121"/>
      <c r="F14" s="121"/>
      <c r="G14" s="140"/>
      <c r="H14" s="122"/>
      <c r="I14" s="122"/>
      <c r="J14" s="114"/>
      <c r="K14" s="109" t="s">
        <v>67</v>
      </c>
      <c r="L14" s="83" t="s">
        <v>68</v>
      </c>
      <c r="M14" s="114"/>
      <c r="N14" s="122"/>
      <c r="O14" s="125"/>
    </row>
    <row r="15" spans="1:17" ht="72" thickBot="1" x14ac:dyDescent="0.3">
      <c r="A15" s="66">
        <v>1</v>
      </c>
      <c r="B15" s="5" t="s">
        <v>140</v>
      </c>
      <c r="C15" s="5" t="s">
        <v>150</v>
      </c>
      <c r="D15" s="5" t="s">
        <v>142</v>
      </c>
      <c r="E15" s="5" t="s">
        <v>151</v>
      </c>
      <c r="F15" s="5" t="s">
        <v>152</v>
      </c>
      <c r="G15" s="29">
        <v>16</v>
      </c>
      <c r="H15" s="29">
        <v>10</v>
      </c>
      <c r="I15" s="29">
        <v>1</v>
      </c>
      <c r="J15" s="6">
        <v>128200</v>
      </c>
      <c r="K15" s="30">
        <v>16000</v>
      </c>
      <c r="L15" s="30">
        <v>5500</v>
      </c>
      <c r="M15" s="30">
        <v>25000</v>
      </c>
      <c r="N15" s="6">
        <v>0</v>
      </c>
      <c r="O15" s="6">
        <f>SUM(M15:N15)</f>
        <v>25000</v>
      </c>
    </row>
    <row r="16" spans="1:17" ht="50.25" customHeight="1" thickBot="1" x14ac:dyDescent="0.3">
      <c r="A16" s="66">
        <v>1</v>
      </c>
      <c r="B16" s="5" t="s">
        <v>144</v>
      </c>
      <c r="C16" s="5" t="s">
        <v>145</v>
      </c>
      <c r="D16" s="5" t="s">
        <v>142</v>
      </c>
      <c r="E16" s="5" t="s">
        <v>151</v>
      </c>
      <c r="F16" s="5" t="s">
        <v>152</v>
      </c>
      <c r="G16" s="29">
        <v>16</v>
      </c>
      <c r="H16" s="29">
        <v>10</v>
      </c>
      <c r="I16" s="29">
        <v>1</v>
      </c>
      <c r="J16" s="6">
        <v>208800</v>
      </c>
      <c r="K16" s="30">
        <v>15000</v>
      </c>
      <c r="L16" s="30">
        <v>5500</v>
      </c>
      <c r="M16" s="30">
        <v>100000</v>
      </c>
      <c r="N16" s="6">
        <v>11200</v>
      </c>
      <c r="O16" s="6">
        <f t="shared" ref="O16:O22" si="0">SUM(M16:N16)</f>
        <v>111200</v>
      </c>
    </row>
    <row r="17" spans="1:15" ht="72" thickBot="1" x14ac:dyDescent="0.3">
      <c r="A17" s="66">
        <v>1</v>
      </c>
      <c r="B17" s="5" t="s">
        <v>147</v>
      </c>
      <c r="C17" s="5" t="s">
        <v>148</v>
      </c>
      <c r="D17" s="5" t="s">
        <v>142</v>
      </c>
      <c r="E17" s="5" t="s">
        <v>151</v>
      </c>
      <c r="F17" s="5" t="s">
        <v>149</v>
      </c>
      <c r="G17" s="29">
        <v>16</v>
      </c>
      <c r="H17" s="29">
        <v>10</v>
      </c>
      <c r="I17" s="29">
        <v>1</v>
      </c>
      <c r="J17" s="6">
        <v>260933</v>
      </c>
      <c r="K17" s="30">
        <v>15000</v>
      </c>
      <c r="L17" s="30">
        <v>5500</v>
      </c>
      <c r="M17" s="30">
        <v>30000</v>
      </c>
      <c r="N17" s="6">
        <v>11200</v>
      </c>
      <c r="O17" s="6">
        <f t="shared" si="0"/>
        <v>41200</v>
      </c>
    </row>
    <row r="18" spans="1:15" ht="29.25" thickBot="1" x14ac:dyDescent="0.3">
      <c r="A18" s="66">
        <v>0</v>
      </c>
      <c r="B18" s="5"/>
      <c r="C18" s="5"/>
      <c r="D18" s="5" t="s">
        <v>54</v>
      </c>
      <c r="E18" s="5"/>
      <c r="F18" s="5"/>
      <c r="G18" s="29"/>
      <c r="H18" s="29"/>
      <c r="I18" s="29"/>
      <c r="J18" s="6"/>
      <c r="K18" s="30"/>
      <c r="L18" s="30"/>
      <c r="M18" s="30"/>
      <c r="N18" s="6"/>
      <c r="O18" s="6">
        <f t="shared" si="0"/>
        <v>0</v>
      </c>
    </row>
    <row r="19" spans="1:15" ht="49.5" customHeight="1" thickBot="1" x14ac:dyDescent="0.3">
      <c r="A19" s="66">
        <v>0</v>
      </c>
      <c r="B19" s="5"/>
      <c r="C19" s="5"/>
      <c r="D19" s="5" t="s">
        <v>54</v>
      </c>
      <c r="E19" s="5"/>
      <c r="F19" s="5"/>
      <c r="G19" s="29"/>
      <c r="H19" s="29"/>
      <c r="I19" s="29"/>
      <c r="J19" s="6"/>
      <c r="K19" s="30"/>
      <c r="L19" s="30"/>
      <c r="M19" s="30"/>
      <c r="N19" s="6"/>
      <c r="O19" s="6">
        <f t="shared" si="0"/>
        <v>0</v>
      </c>
    </row>
    <row r="20" spans="1:15" ht="61.5" customHeight="1" thickBot="1" x14ac:dyDescent="0.3">
      <c r="A20" s="66">
        <v>0</v>
      </c>
      <c r="B20" s="5"/>
      <c r="C20" s="5"/>
      <c r="D20" s="5" t="s">
        <v>54</v>
      </c>
      <c r="E20" s="5"/>
      <c r="F20" s="5"/>
      <c r="G20" s="29"/>
      <c r="H20" s="29"/>
      <c r="I20" s="29"/>
      <c r="J20" s="6"/>
      <c r="K20" s="30"/>
      <c r="L20" s="30"/>
      <c r="M20" s="30"/>
      <c r="N20" s="6"/>
      <c r="O20" s="6">
        <f t="shared" si="0"/>
        <v>0</v>
      </c>
    </row>
    <row r="21" spans="1:15" ht="51.75" customHeight="1" thickBot="1" x14ac:dyDescent="0.3">
      <c r="A21" s="66">
        <v>0</v>
      </c>
      <c r="B21" s="5"/>
      <c r="C21" s="5"/>
      <c r="D21" s="5" t="s">
        <v>54</v>
      </c>
      <c r="E21" s="5"/>
      <c r="F21" s="5"/>
      <c r="G21" s="29"/>
      <c r="H21" s="29"/>
      <c r="I21" s="29"/>
      <c r="J21" s="6"/>
      <c r="K21" s="30"/>
      <c r="L21" s="30"/>
      <c r="M21" s="30"/>
      <c r="N21" s="6"/>
      <c r="O21" s="6">
        <f t="shared" si="0"/>
        <v>0</v>
      </c>
    </row>
    <row r="22" spans="1:15" ht="46.5" customHeight="1" thickBot="1" x14ac:dyDescent="0.3">
      <c r="A22" s="66">
        <v>0</v>
      </c>
      <c r="B22" s="5"/>
      <c r="C22" s="5"/>
      <c r="D22" s="5" t="s">
        <v>54</v>
      </c>
      <c r="E22" s="5"/>
      <c r="F22" s="5"/>
      <c r="G22" s="29"/>
      <c r="H22" s="29"/>
      <c r="I22" s="29"/>
      <c r="J22" s="6"/>
      <c r="K22" s="30"/>
      <c r="L22" s="30"/>
      <c r="M22" s="30"/>
      <c r="N22" s="6"/>
      <c r="O22" s="6">
        <f t="shared" si="0"/>
        <v>0</v>
      </c>
    </row>
    <row r="23" spans="1:15" ht="15.75" customHeight="1" thickBot="1" x14ac:dyDescent="0.3">
      <c r="A23" s="67">
        <v>0</v>
      </c>
      <c r="B23" s="118" t="s">
        <v>17</v>
      </c>
      <c r="C23" s="118"/>
      <c r="D23" s="118"/>
      <c r="E23" s="118"/>
      <c r="F23" s="118"/>
      <c r="G23" s="8">
        <f t="shared" ref="G23:O23" si="1">SUM(G15:G22)</f>
        <v>48</v>
      </c>
      <c r="H23" s="8">
        <f t="shared" si="1"/>
        <v>30</v>
      </c>
      <c r="I23" s="8">
        <f t="shared" si="1"/>
        <v>3</v>
      </c>
      <c r="J23" s="36">
        <f>SUM(J15:J22)</f>
        <v>597933</v>
      </c>
      <c r="K23" s="36">
        <f t="shared" ref="K23:L23" si="2">SUM(K15:K22)</f>
        <v>46000</v>
      </c>
      <c r="L23" s="36">
        <f t="shared" si="2"/>
        <v>16500</v>
      </c>
      <c r="M23" s="36">
        <f t="shared" si="1"/>
        <v>155000</v>
      </c>
      <c r="N23" s="36">
        <f t="shared" si="1"/>
        <v>22400</v>
      </c>
      <c r="O23" s="36">
        <f t="shared" si="1"/>
        <v>177400</v>
      </c>
    </row>
    <row r="24" spans="1:15" ht="15.75" thickBot="1" x14ac:dyDescent="0.3">
      <c r="A24" s="115" t="s">
        <v>18</v>
      </c>
      <c r="B24" s="116"/>
      <c r="C24" s="116"/>
      <c r="D24" s="116"/>
      <c r="E24" s="116"/>
      <c r="F24" s="116"/>
      <c r="G24" s="116"/>
      <c r="H24" s="31"/>
      <c r="I24" s="32"/>
      <c r="J24" s="33"/>
      <c r="K24" s="33"/>
      <c r="L24" s="33"/>
      <c r="M24" s="36">
        <v>0</v>
      </c>
      <c r="N24" s="36">
        <f>N23*-0.1</f>
        <v>-2240</v>
      </c>
      <c r="O24" s="36">
        <f>N24</f>
        <v>-2240</v>
      </c>
    </row>
    <row r="25" spans="1:15" ht="15.75" thickBot="1" x14ac:dyDescent="0.3">
      <c r="A25" s="117" t="s">
        <v>19</v>
      </c>
      <c r="B25" s="118"/>
      <c r="C25" s="118"/>
      <c r="D25" s="118"/>
      <c r="E25" s="118"/>
      <c r="F25" s="118"/>
      <c r="G25" s="118"/>
      <c r="H25" s="34"/>
      <c r="I25" s="34"/>
      <c r="J25" s="35"/>
      <c r="K25" s="35"/>
      <c r="L25" s="35"/>
      <c r="M25" s="36">
        <f>SUM(M23:M24)</f>
        <v>155000</v>
      </c>
      <c r="N25" s="36">
        <f>SUM(N23:N24)</f>
        <v>20160</v>
      </c>
      <c r="O25" s="36">
        <f>O24+O23</f>
        <v>175160</v>
      </c>
    </row>
    <row r="26" spans="1:15" ht="16.5" customHeight="1" x14ac:dyDescent="0.25">
      <c r="A26" s="23"/>
      <c r="B26" s="23"/>
      <c r="C26" s="23"/>
      <c r="D26" s="23"/>
      <c r="E26" s="23"/>
      <c r="F26" s="23"/>
      <c r="G26" s="23"/>
      <c r="H26" s="24"/>
      <c r="I26" s="24"/>
      <c r="J26" s="24"/>
      <c r="K26" s="24"/>
      <c r="L26" s="24"/>
      <c r="M26" s="25"/>
      <c r="N26" s="26"/>
      <c r="O26" s="27"/>
    </row>
    <row r="27" spans="1:15" ht="16.5" customHeight="1" x14ac:dyDescent="0.25">
      <c r="A27" s="23"/>
      <c r="B27" s="23"/>
      <c r="C27" s="23"/>
      <c r="D27" s="23"/>
      <c r="E27" s="23"/>
      <c r="F27" s="23"/>
      <c r="G27" s="23"/>
      <c r="H27" s="24"/>
      <c r="I27" s="24"/>
      <c r="J27" s="24"/>
      <c r="K27" s="24"/>
      <c r="L27" s="24"/>
      <c r="M27" s="25"/>
      <c r="N27" s="26"/>
      <c r="O27" s="27"/>
    </row>
    <row r="28" spans="1:15" ht="21" customHeight="1" thickBot="1" x14ac:dyDescent="0.3">
      <c r="A28" s="131" t="s">
        <v>22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43"/>
      <c r="O28" s="43"/>
    </row>
    <row r="29" spans="1:15" ht="35.25" customHeight="1" thickBot="1" x14ac:dyDescent="0.3">
      <c r="A29" s="113" t="s">
        <v>7</v>
      </c>
      <c r="B29" s="111" t="s">
        <v>8</v>
      </c>
      <c r="C29" s="112"/>
      <c r="D29" s="113" t="s">
        <v>9</v>
      </c>
      <c r="E29" s="113" t="s">
        <v>10</v>
      </c>
      <c r="F29" s="113" t="s">
        <v>11</v>
      </c>
      <c r="G29" s="113" t="s">
        <v>36</v>
      </c>
      <c r="H29" s="166" t="s">
        <v>32</v>
      </c>
      <c r="I29" s="167"/>
      <c r="J29" s="113" t="s">
        <v>74</v>
      </c>
      <c r="K29" s="63"/>
      <c r="L29" s="63"/>
      <c r="M29" s="113" t="s">
        <v>12</v>
      </c>
      <c r="N29" s="113" t="s">
        <v>35</v>
      </c>
      <c r="O29" s="113" t="s">
        <v>13</v>
      </c>
    </row>
    <row r="30" spans="1:15" ht="15.75" customHeight="1" thickBot="1" x14ac:dyDescent="0.3">
      <c r="A30" s="121"/>
      <c r="B30" s="134"/>
      <c r="C30" s="135"/>
      <c r="D30" s="121"/>
      <c r="E30" s="121"/>
      <c r="F30" s="121"/>
      <c r="G30" s="121"/>
      <c r="H30" s="113" t="s">
        <v>33</v>
      </c>
      <c r="I30" s="113" t="s">
        <v>34</v>
      </c>
      <c r="J30" s="114"/>
      <c r="K30" s="64"/>
      <c r="L30" s="64"/>
      <c r="M30" s="121"/>
      <c r="N30" s="121"/>
      <c r="O30" s="121"/>
    </row>
    <row r="31" spans="1:15" ht="39" customHeight="1" thickBot="1" x14ac:dyDescent="0.3">
      <c r="A31" s="122"/>
      <c r="B31" s="63" t="s">
        <v>15</v>
      </c>
      <c r="C31" s="65" t="s">
        <v>16</v>
      </c>
      <c r="D31" s="122"/>
      <c r="E31" s="122"/>
      <c r="F31" s="122"/>
      <c r="G31" s="122"/>
      <c r="H31" s="122"/>
      <c r="I31" s="122"/>
      <c r="J31" s="114"/>
      <c r="K31" s="68" t="s">
        <v>67</v>
      </c>
      <c r="L31" s="68" t="s">
        <v>68</v>
      </c>
      <c r="M31" s="122"/>
      <c r="N31" s="122"/>
      <c r="O31" s="122"/>
    </row>
    <row r="32" spans="1:15" ht="15.75" thickBot="1" x14ac:dyDescent="0.3">
      <c r="A32" s="66">
        <v>0</v>
      </c>
      <c r="B32" s="5"/>
      <c r="C32" s="5"/>
      <c r="D32" s="5" t="s">
        <v>23</v>
      </c>
      <c r="E32" s="5"/>
      <c r="F32" s="5"/>
      <c r="G32" s="29"/>
      <c r="H32" s="29"/>
      <c r="I32" s="29"/>
      <c r="J32" s="6"/>
      <c r="K32" s="30"/>
      <c r="L32" s="30"/>
      <c r="M32" s="30"/>
      <c r="N32" s="6"/>
      <c r="O32" s="6">
        <f>SUM(M32:N32)</f>
        <v>0</v>
      </c>
    </row>
    <row r="33" spans="1:18" ht="15.75" thickBot="1" x14ac:dyDescent="0.3">
      <c r="A33" s="66">
        <v>0</v>
      </c>
      <c r="B33" s="5"/>
      <c r="C33" s="5"/>
      <c r="D33" s="5" t="s">
        <v>23</v>
      </c>
      <c r="E33" s="5"/>
      <c r="F33" s="5"/>
      <c r="G33" s="29"/>
      <c r="H33" s="29"/>
      <c r="I33" s="29"/>
      <c r="J33" s="6"/>
      <c r="K33" s="30"/>
      <c r="L33" s="30"/>
      <c r="M33" s="30"/>
      <c r="N33" s="6"/>
      <c r="O33" s="6">
        <f t="shared" ref="O33:O39" si="3">SUM(M33:N33)</f>
        <v>0</v>
      </c>
    </row>
    <row r="34" spans="1:18" ht="61.5" customHeight="1" thickBot="1" x14ac:dyDescent="0.3">
      <c r="A34" s="66">
        <v>2</v>
      </c>
      <c r="B34" s="5" t="s">
        <v>75</v>
      </c>
      <c r="C34" s="5" t="s">
        <v>78</v>
      </c>
      <c r="D34" s="5" t="s">
        <v>23</v>
      </c>
      <c r="E34" s="5"/>
      <c r="F34" s="5" t="s">
        <v>73</v>
      </c>
      <c r="G34" s="29">
        <v>16</v>
      </c>
      <c r="H34" s="29">
        <v>15</v>
      </c>
      <c r="I34" s="29">
        <v>15</v>
      </c>
      <c r="J34" s="6">
        <v>570000</v>
      </c>
      <c r="K34" s="30">
        <v>10400</v>
      </c>
      <c r="L34" s="30">
        <v>3800</v>
      </c>
      <c r="M34" s="30">
        <v>54000</v>
      </c>
      <c r="N34" s="6">
        <v>68400</v>
      </c>
      <c r="O34" s="6">
        <f t="shared" si="3"/>
        <v>122400</v>
      </c>
      <c r="Q34" s="61"/>
      <c r="R34" s="61"/>
    </row>
    <row r="35" spans="1:18" ht="45.75" customHeight="1" thickBot="1" x14ac:dyDescent="0.3">
      <c r="A35" s="66">
        <v>3</v>
      </c>
      <c r="B35" s="5" t="s">
        <v>71</v>
      </c>
      <c r="C35" s="5" t="s">
        <v>72</v>
      </c>
      <c r="D35" s="5" t="s">
        <v>23</v>
      </c>
      <c r="E35" s="5"/>
      <c r="F35" s="5" t="s">
        <v>76</v>
      </c>
      <c r="G35" s="29">
        <v>12</v>
      </c>
      <c r="H35" s="29">
        <v>45</v>
      </c>
      <c r="I35" s="29">
        <v>45</v>
      </c>
      <c r="J35" s="6"/>
      <c r="K35" s="30">
        <v>31200</v>
      </c>
      <c r="L35" s="30">
        <v>11400</v>
      </c>
      <c r="M35" s="30">
        <v>255000</v>
      </c>
      <c r="N35" s="6">
        <v>68400</v>
      </c>
      <c r="O35" s="6">
        <f t="shared" si="3"/>
        <v>323400</v>
      </c>
    </row>
    <row r="36" spans="1:18" ht="15.75" thickBot="1" x14ac:dyDescent="0.3">
      <c r="A36" s="66">
        <v>0</v>
      </c>
      <c r="B36" s="5"/>
      <c r="C36" s="5"/>
      <c r="D36" s="5" t="s">
        <v>23</v>
      </c>
      <c r="E36" s="5"/>
      <c r="F36" s="5"/>
      <c r="G36" s="29"/>
      <c r="H36" s="29"/>
      <c r="I36" s="29"/>
      <c r="J36" s="6"/>
      <c r="K36" s="30"/>
      <c r="L36" s="30"/>
      <c r="M36" s="30"/>
      <c r="N36" s="6"/>
      <c r="O36" s="6">
        <f t="shared" si="3"/>
        <v>0</v>
      </c>
    </row>
    <row r="37" spans="1:18" ht="15.75" thickBot="1" x14ac:dyDescent="0.3">
      <c r="A37" s="66">
        <v>0</v>
      </c>
      <c r="B37" s="5"/>
      <c r="C37" s="5"/>
      <c r="D37" s="5" t="s">
        <v>23</v>
      </c>
      <c r="E37" s="5"/>
      <c r="F37" s="5"/>
      <c r="G37" s="29"/>
      <c r="H37" s="29"/>
      <c r="I37" s="29"/>
      <c r="J37" s="6"/>
      <c r="K37" s="30"/>
      <c r="L37" s="30"/>
      <c r="M37" s="30"/>
      <c r="N37" s="6"/>
      <c r="O37" s="6">
        <f t="shared" si="3"/>
        <v>0</v>
      </c>
    </row>
    <row r="38" spans="1:18" ht="48" customHeight="1" thickBot="1" x14ac:dyDescent="0.3">
      <c r="A38" s="66">
        <v>0</v>
      </c>
      <c r="B38" s="5"/>
      <c r="C38" s="5"/>
      <c r="D38" s="5" t="s">
        <v>23</v>
      </c>
      <c r="E38" s="5"/>
      <c r="F38" s="5"/>
      <c r="G38" s="29"/>
      <c r="H38" s="29"/>
      <c r="I38" s="29"/>
      <c r="J38" s="6"/>
      <c r="K38" s="30"/>
      <c r="L38" s="30"/>
      <c r="M38" s="30"/>
      <c r="N38" s="6"/>
      <c r="O38" s="6">
        <f t="shared" si="3"/>
        <v>0</v>
      </c>
    </row>
    <row r="39" spans="1:18" ht="46.5" customHeight="1" thickBot="1" x14ac:dyDescent="0.3">
      <c r="A39" s="66">
        <v>0</v>
      </c>
      <c r="B39" s="5"/>
      <c r="C39" s="5"/>
      <c r="D39" s="5" t="s">
        <v>23</v>
      </c>
      <c r="E39" s="5"/>
      <c r="F39" s="5"/>
      <c r="G39" s="29"/>
      <c r="H39" s="29"/>
      <c r="I39" s="29"/>
      <c r="J39" s="6"/>
      <c r="K39" s="30"/>
      <c r="L39" s="30"/>
      <c r="M39" s="30"/>
      <c r="N39" s="6"/>
      <c r="O39" s="6">
        <f t="shared" si="3"/>
        <v>0</v>
      </c>
    </row>
    <row r="40" spans="1:18" ht="16.5" customHeight="1" thickBot="1" x14ac:dyDescent="0.3">
      <c r="A40" s="67">
        <f>SUM(A32:A39)</f>
        <v>5</v>
      </c>
      <c r="B40" s="126" t="s">
        <v>17</v>
      </c>
      <c r="C40" s="127"/>
      <c r="D40" s="127"/>
      <c r="E40" s="127"/>
      <c r="F40" s="128"/>
      <c r="G40" s="8">
        <f t="shared" ref="G40:O40" si="4">SUM(G32:G39)</f>
        <v>28</v>
      </c>
      <c r="H40" s="8">
        <f t="shared" si="4"/>
        <v>60</v>
      </c>
      <c r="I40" s="8">
        <f t="shared" si="4"/>
        <v>60</v>
      </c>
      <c r="J40" s="36">
        <f>SUM(J32:J39)</f>
        <v>570000</v>
      </c>
      <c r="K40" s="36">
        <f t="shared" ref="K40:L40" si="5">SUM(K32:K39)</f>
        <v>41600</v>
      </c>
      <c r="L40" s="36">
        <f t="shared" si="5"/>
        <v>15200</v>
      </c>
      <c r="M40" s="17">
        <f t="shared" si="4"/>
        <v>309000</v>
      </c>
      <c r="N40" s="17">
        <f t="shared" si="4"/>
        <v>136800</v>
      </c>
      <c r="O40" s="17">
        <f t="shared" si="4"/>
        <v>445800</v>
      </c>
      <c r="Q40" s="61"/>
    </row>
    <row r="41" spans="1:18" ht="16.5" customHeight="1" thickBot="1" x14ac:dyDescent="0.3">
      <c r="A41" s="129" t="s">
        <v>18</v>
      </c>
      <c r="B41" s="130"/>
      <c r="C41" s="130"/>
      <c r="D41" s="130"/>
      <c r="E41" s="130"/>
      <c r="F41" s="130"/>
      <c r="G41" s="130"/>
      <c r="H41" s="10"/>
      <c r="I41" s="11"/>
      <c r="J41" s="12"/>
      <c r="K41" s="12"/>
      <c r="L41" s="12"/>
      <c r="M41" s="17"/>
      <c r="N41" s="17">
        <f>-N40*0.1</f>
        <v>-13680</v>
      </c>
      <c r="O41" s="17">
        <f>N41</f>
        <v>-13680</v>
      </c>
    </row>
    <row r="42" spans="1:18" ht="24.75" customHeight="1" thickBot="1" x14ac:dyDescent="0.3">
      <c r="A42" s="126" t="s">
        <v>21</v>
      </c>
      <c r="B42" s="127"/>
      <c r="C42" s="127"/>
      <c r="D42" s="127"/>
      <c r="E42" s="127"/>
      <c r="F42" s="127"/>
      <c r="G42" s="127"/>
      <c r="H42" s="15"/>
      <c r="I42" s="15"/>
      <c r="J42" s="16"/>
      <c r="K42" s="16"/>
      <c r="L42" s="16"/>
      <c r="M42" s="17">
        <f>SUM(M40:M41)</f>
        <v>309000</v>
      </c>
      <c r="N42" s="17">
        <f>SUM(N40:N41)</f>
        <v>123120</v>
      </c>
      <c r="O42" s="17">
        <f>O41+O40</f>
        <v>432120</v>
      </c>
    </row>
    <row r="43" spans="1:18" ht="30.75" customHeight="1" x14ac:dyDescent="0.25">
      <c r="A43" s="41"/>
      <c r="B43" s="41"/>
      <c r="C43" s="41"/>
      <c r="D43" s="41"/>
      <c r="E43" s="41"/>
      <c r="F43" s="41"/>
      <c r="G43" s="41"/>
      <c r="H43" s="19"/>
      <c r="I43" s="19"/>
      <c r="J43" s="20"/>
      <c r="K43" s="20"/>
      <c r="L43" s="20"/>
      <c r="M43" s="21"/>
      <c r="N43" s="22"/>
      <c r="O43" s="22"/>
    </row>
    <row r="44" spans="1:18" ht="15.75" thickBot="1" x14ac:dyDescent="0.3">
      <c r="A44" s="131" t="s">
        <v>40</v>
      </c>
      <c r="B44" s="131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45"/>
      <c r="O44" s="45"/>
    </row>
    <row r="45" spans="1:18" ht="30.75" customHeight="1" thickBot="1" x14ac:dyDescent="0.3">
      <c r="A45" s="132" t="s">
        <v>7</v>
      </c>
      <c r="B45" s="111" t="s">
        <v>8</v>
      </c>
      <c r="C45" s="112"/>
      <c r="D45" s="113" t="s">
        <v>9</v>
      </c>
      <c r="E45" s="113" t="s">
        <v>10</v>
      </c>
      <c r="F45" s="113" t="s">
        <v>11</v>
      </c>
      <c r="G45" s="113" t="s">
        <v>36</v>
      </c>
      <c r="H45" s="111" t="s">
        <v>32</v>
      </c>
      <c r="I45" s="112"/>
      <c r="J45" s="113" t="s">
        <v>53</v>
      </c>
      <c r="K45" s="63"/>
      <c r="L45" s="63"/>
      <c r="M45" s="113" t="s">
        <v>12</v>
      </c>
      <c r="N45" s="113" t="s">
        <v>35</v>
      </c>
      <c r="O45" s="123" t="s">
        <v>13</v>
      </c>
    </row>
    <row r="46" spans="1:18" ht="15.75" customHeight="1" thickBot="1" x14ac:dyDescent="0.3">
      <c r="A46" s="133"/>
      <c r="B46" s="134"/>
      <c r="C46" s="135"/>
      <c r="D46" s="121"/>
      <c r="E46" s="121"/>
      <c r="F46" s="121"/>
      <c r="G46" s="139"/>
      <c r="H46" s="113" t="s">
        <v>33</v>
      </c>
      <c r="I46" s="113" t="s">
        <v>34</v>
      </c>
      <c r="J46" s="114"/>
      <c r="K46" s="64"/>
      <c r="L46" s="64"/>
      <c r="M46" s="114"/>
      <c r="N46" s="121"/>
      <c r="O46" s="124"/>
    </row>
    <row r="47" spans="1:18" ht="15.75" customHeight="1" thickBot="1" x14ac:dyDescent="0.3">
      <c r="A47" s="133"/>
      <c r="B47" s="63" t="s">
        <v>15</v>
      </c>
      <c r="C47" s="65" t="s">
        <v>16</v>
      </c>
      <c r="D47" s="121"/>
      <c r="E47" s="121"/>
      <c r="F47" s="121"/>
      <c r="G47" s="140"/>
      <c r="H47" s="122"/>
      <c r="I47" s="122"/>
      <c r="J47" s="114"/>
      <c r="K47" s="68" t="s">
        <v>67</v>
      </c>
      <c r="L47" s="68" t="s">
        <v>68</v>
      </c>
      <c r="M47" s="114"/>
      <c r="N47" s="122"/>
      <c r="O47" s="125"/>
    </row>
    <row r="48" spans="1:18" ht="52.5" customHeight="1" thickBot="1" x14ac:dyDescent="0.3">
      <c r="A48" s="66">
        <v>1</v>
      </c>
      <c r="B48" s="5" t="s">
        <v>112</v>
      </c>
      <c r="C48" s="5" t="s">
        <v>113</v>
      </c>
      <c r="D48" s="5" t="s">
        <v>38</v>
      </c>
      <c r="E48" s="5" t="s">
        <v>114</v>
      </c>
      <c r="F48" s="5" t="s">
        <v>101</v>
      </c>
      <c r="G48" s="29"/>
      <c r="H48" s="29"/>
      <c r="I48" s="29"/>
      <c r="J48" s="6"/>
      <c r="K48" s="30">
        <v>6450</v>
      </c>
      <c r="L48" s="30">
        <v>5100</v>
      </c>
      <c r="M48" s="30"/>
      <c r="N48" s="6">
        <v>14400</v>
      </c>
      <c r="O48" s="6">
        <f>SUM(M48:N48)</f>
        <v>14400</v>
      </c>
    </row>
    <row r="49" spans="1:15" ht="43.5" thickBot="1" x14ac:dyDescent="0.3">
      <c r="A49" s="66">
        <v>1</v>
      </c>
      <c r="B49" s="5" t="s">
        <v>115</v>
      </c>
      <c r="C49" s="5" t="s">
        <v>116</v>
      </c>
      <c r="D49" s="5" t="s">
        <v>38</v>
      </c>
      <c r="E49" s="5" t="s">
        <v>117</v>
      </c>
      <c r="F49" s="5" t="s">
        <v>97</v>
      </c>
      <c r="G49" s="29"/>
      <c r="H49" s="29"/>
      <c r="I49" s="29"/>
      <c r="J49" s="6"/>
      <c r="K49" s="30">
        <v>6900</v>
      </c>
      <c r="L49" s="30">
        <v>6000</v>
      </c>
      <c r="M49" s="30"/>
      <c r="N49" s="6">
        <v>15400</v>
      </c>
      <c r="O49" s="6">
        <f t="shared" ref="O49:O55" si="6">SUM(M49:N49)</f>
        <v>15400</v>
      </c>
    </row>
    <row r="50" spans="1:15" ht="43.5" thickBot="1" x14ac:dyDescent="0.3">
      <c r="A50" s="66">
        <v>1</v>
      </c>
      <c r="B50" s="5" t="s">
        <v>118</v>
      </c>
      <c r="C50" s="5" t="s">
        <v>119</v>
      </c>
      <c r="D50" s="5" t="s">
        <v>38</v>
      </c>
      <c r="E50" s="5" t="s">
        <v>120</v>
      </c>
      <c r="F50" s="5" t="s">
        <v>121</v>
      </c>
      <c r="G50" s="29"/>
      <c r="H50" s="29"/>
      <c r="I50" s="29"/>
      <c r="J50" s="6"/>
      <c r="K50" s="30">
        <v>9500</v>
      </c>
      <c r="L50" s="30">
        <v>3000</v>
      </c>
      <c r="M50" s="30">
        <v>14160</v>
      </c>
      <c r="N50" s="6">
        <v>25000</v>
      </c>
      <c r="O50" s="6">
        <f t="shared" si="6"/>
        <v>39160</v>
      </c>
    </row>
    <row r="51" spans="1:15" ht="50.25" customHeight="1" thickBot="1" x14ac:dyDescent="0.3">
      <c r="A51" s="66">
        <v>1</v>
      </c>
      <c r="B51" s="5" t="s">
        <v>112</v>
      </c>
      <c r="C51" s="5" t="s">
        <v>122</v>
      </c>
      <c r="D51" s="5" t="s">
        <v>38</v>
      </c>
      <c r="E51" s="5" t="s">
        <v>123</v>
      </c>
      <c r="F51" s="5" t="s">
        <v>124</v>
      </c>
      <c r="G51" s="29"/>
      <c r="H51" s="29"/>
      <c r="I51" s="29"/>
      <c r="J51" s="6"/>
      <c r="K51" s="30">
        <v>11650</v>
      </c>
      <c r="L51" s="30">
        <v>3500</v>
      </c>
      <c r="M51" s="30">
        <v>10050</v>
      </c>
      <c r="N51" s="6">
        <v>22200</v>
      </c>
      <c r="O51" s="6">
        <f t="shared" si="6"/>
        <v>32250</v>
      </c>
    </row>
    <row r="52" spans="1:15" ht="42.75" customHeight="1" thickBot="1" x14ac:dyDescent="0.3">
      <c r="A52" s="66">
        <v>0</v>
      </c>
      <c r="B52" s="5"/>
      <c r="C52" s="5"/>
      <c r="D52" s="5" t="s">
        <v>38</v>
      </c>
      <c r="E52" s="5"/>
      <c r="F52" s="5"/>
      <c r="G52" s="29"/>
      <c r="H52" s="29"/>
      <c r="I52" s="29"/>
      <c r="J52" s="6"/>
      <c r="K52" s="30"/>
      <c r="L52" s="30"/>
      <c r="M52" s="30"/>
      <c r="N52" s="6"/>
      <c r="O52" s="6">
        <f t="shared" si="6"/>
        <v>0</v>
      </c>
    </row>
    <row r="53" spans="1:15" ht="63.75" customHeight="1" thickBot="1" x14ac:dyDescent="0.3">
      <c r="A53" s="66">
        <v>0</v>
      </c>
      <c r="B53" s="5"/>
      <c r="C53" s="5"/>
      <c r="D53" s="5" t="s">
        <v>38</v>
      </c>
      <c r="E53" s="5"/>
      <c r="F53" s="5"/>
      <c r="G53" s="29"/>
      <c r="H53" s="29"/>
      <c r="I53" s="29"/>
      <c r="J53" s="6"/>
      <c r="K53" s="30"/>
      <c r="L53" s="30"/>
      <c r="M53" s="30"/>
      <c r="N53" s="6"/>
      <c r="O53" s="6">
        <f t="shared" si="6"/>
        <v>0</v>
      </c>
    </row>
    <row r="54" spans="1:15" ht="47.25" customHeight="1" thickBot="1" x14ac:dyDescent="0.3">
      <c r="A54" s="66">
        <v>0</v>
      </c>
      <c r="B54" s="5"/>
      <c r="C54" s="5"/>
      <c r="D54" s="5" t="s">
        <v>38</v>
      </c>
      <c r="E54" s="5"/>
      <c r="F54" s="5"/>
      <c r="G54" s="29"/>
      <c r="H54" s="29"/>
      <c r="I54" s="29"/>
      <c r="J54" s="6"/>
      <c r="K54" s="30"/>
      <c r="L54" s="30"/>
      <c r="M54" s="30"/>
      <c r="N54" s="6"/>
      <c r="O54" s="6">
        <f t="shared" si="6"/>
        <v>0</v>
      </c>
    </row>
    <row r="55" spans="1:15" ht="43.5" thickBot="1" x14ac:dyDescent="0.3">
      <c r="A55" s="66">
        <v>0</v>
      </c>
      <c r="B55" s="5"/>
      <c r="C55" s="5"/>
      <c r="D55" s="5" t="s">
        <v>38</v>
      </c>
      <c r="E55" s="5"/>
      <c r="F55" s="5"/>
      <c r="G55" s="29"/>
      <c r="H55" s="29"/>
      <c r="I55" s="29"/>
      <c r="J55" s="6"/>
      <c r="K55" s="30"/>
      <c r="L55" s="30"/>
      <c r="M55" s="30"/>
      <c r="N55" s="6"/>
      <c r="O55" s="6">
        <f t="shared" si="6"/>
        <v>0</v>
      </c>
    </row>
    <row r="56" spans="1:15" ht="15.75" thickBot="1" x14ac:dyDescent="0.3">
      <c r="A56" s="69">
        <f>SUM(A48:A55)</f>
        <v>4</v>
      </c>
      <c r="B56" s="126" t="s">
        <v>17</v>
      </c>
      <c r="C56" s="127"/>
      <c r="D56" s="127"/>
      <c r="E56" s="127"/>
      <c r="F56" s="128"/>
      <c r="G56" s="37">
        <f t="shared" ref="G56:O56" si="7">SUM(G48:G55)</f>
        <v>0</v>
      </c>
      <c r="H56" s="37">
        <f t="shared" si="7"/>
        <v>0</v>
      </c>
      <c r="I56" s="37">
        <f t="shared" si="7"/>
        <v>0</v>
      </c>
      <c r="J56" s="36">
        <f>SUM(J48:J55)</f>
        <v>0</v>
      </c>
      <c r="K56" s="36"/>
      <c r="L56" s="36"/>
      <c r="M56" s="13">
        <f t="shared" si="7"/>
        <v>24210</v>
      </c>
      <c r="N56" s="13">
        <f t="shared" si="7"/>
        <v>77000</v>
      </c>
      <c r="O56" s="13">
        <f t="shared" si="7"/>
        <v>101210</v>
      </c>
    </row>
    <row r="57" spans="1:15" ht="16.5" customHeight="1" thickBot="1" x14ac:dyDescent="0.3">
      <c r="A57" s="129" t="s">
        <v>18</v>
      </c>
      <c r="B57" s="130"/>
      <c r="C57" s="130"/>
      <c r="D57" s="130"/>
      <c r="E57" s="130"/>
      <c r="F57" s="130"/>
      <c r="G57" s="141"/>
      <c r="H57" s="39"/>
      <c r="I57" s="39"/>
      <c r="J57" s="13"/>
      <c r="K57" s="13"/>
      <c r="L57" s="13"/>
      <c r="M57" s="13">
        <v>0</v>
      </c>
      <c r="N57" s="13">
        <f>N56*-0.1</f>
        <v>-7700</v>
      </c>
      <c r="O57" s="14">
        <f>SUM(N57:N57)</f>
        <v>-7700</v>
      </c>
    </row>
    <row r="58" spans="1:15" ht="15.75" thickBot="1" x14ac:dyDescent="0.3">
      <c r="A58" s="126" t="s">
        <v>21</v>
      </c>
      <c r="B58" s="127"/>
      <c r="C58" s="127"/>
      <c r="D58" s="127"/>
      <c r="E58" s="127"/>
      <c r="F58" s="127"/>
      <c r="G58" s="128"/>
      <c r="H58" s="40"/>
      <c r="I58" s="40"/>
      <c r="J58" s="13"/>
      <c r="K58" s="13"/>
      <c r="L58" s="13"/>
      <c r="M58" s="13">
        <f>SUM(M56:M57)</f>
        <v>24210</v>
      </c>
      <c r="N58" s="13">
        <f>SUM(N56:N57)</f>
        <v>69300</v>
      </c>
      <c r="O58" s="13">
        <f>SUM(O56:O57)</f>
        <v>93510</v>
      </c>
    </row>
    <row r="59" spans="1:15" x14ac:dyDescent="0.25">
      <c r="A59" s="41"/>
      <c r="B59" s="41"/>
      <c r="C59" s="41"/>
      <c r="D59" s="41"/>
      <c r="E59" s="41"/>
      <c r="F59" s="41"/>
      <c r="G59" s="41"/>
      <c r="H59" s="19"/>
      <c r="I59" s="19"/>
      <c r="J59" s="42"/>
      <c r="K59" s="42"/>
      <c r="L59" s="42"/>
      <c r="M59" s="42"/>
      <c r="N59" s="42"/>
      <c r="O59" s="22"/>
    </row>
    <row r="60" spans="1:15" x14ac:dyDescent="0.25">
      <c r="A60" s="41"/>
      <c r="B60" s="41"/>
      <c r="C60" s="41"/>
      <c r="D60" s="41"/>
      <c r="E60" s="41"/>
      <c r="F60" s="41"/>
      <c r="G60" s="41"/>
      <c r="H60" s="19"/>
      <c r="I60" s="19"/>
      <c r="J60" s="42"/>
      <c r="K60" s="42"/>
      <c r="L60" s="42"/>
      <c r="M60" s="42"/>
      <c r="N60" s="42"/>
      <c r="O60" s="22"/>
    </row>
    <row r="61" spans="1:15" ht="15.75" thickBot="1" x14ac:dyDescent="0.3">
      <c r="A61" s="131" t="s">
        <v>39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45"/>
      <c r="O61" s="45"/>
    </row>
    <row r="62" spans="1:15" ht="33" customHeight="1" thickBot="1" x14ac:dyDescent="0.3">
      <c r="A62" s="132" t="s">
        <v>7</v>
      </c>
      <c r="B62" s="111" t="s">
        <v>8</v>
      </c>
      <c r="C62" s="112"/>
      <c r="D62" s="113" t="s">
        <v>9</v>
      </c>
      <c r="E62" s="113" t="s">
        <v>10</v>
      </c>
      <c r="F62" s="113" t="s">
        <v>11</v>
      </c>
      <c r="G62" s="113" t="s">
        <v>36</v>
      </c>
      <c r="H62" s="111" t="s">
        <v>32</v>
      </c>
      <c r="I62" s="112"/>
      <c r="J62" s="113" t="s">
        <v>53</v>
      </c>
      <c r="K62" s="63"/>
      <c r="L62" s="63"/>
      <c r="M62" s="113" t="s">
        <v>12</v>
      </c>
      <c r="N62" s="113" t="s">
        <v>35</v>
      </c>
      <c r="O62" s="123" t="s">
        <v>13</v>
      </c>
    </row>
    <row r="63" spans="1:15" ht="20.25" customHeight="1" thickBot="1" x14ac:dyDescent="0.3">
      <c r="A63" s="133"/>
      <c r="B63" s="134"/>
      <c r="C63" s="135"/>
      <c r="D63" s="121"/>
      <c r="E63" s="121"/>
      <c r="F63" s="121"/>
      <c r="G63" s="139"/>
      <c r="H63" s="113" t="s">
        <v>33</v>
      </c>
      <c r="I63" s="113" t="s">
        <v>34</v>
      </c>
      <c r="J63" s="114"/>
      <c r="K63" s="64"/>
      <c r="L63" s="64"/>
      <c r="M63" s="114"/>
      <c r="N63" s="121"/>
      <c r="O63" s="124"/>
    </row>
    <row r="64" spans="1:15" ht="26.25" thickBot="1" x14ac:dyDescent="0.3">
      <c r="A64" s="133"/>
      <c r="B64" s="63" t="s">
        <v>15</v>
      </c>
      <c r="C64" s="65" t="s">
        <v>16</v>
      </c>
      <c r="D64" s="121"/>
      <c r="E64" s="121"/>
      <c r="F64" s="121"/>
      <c r="G64" s="140"/>
      <c r="H64" s="122"/>
      <c r="I64" s="122"/>
      <c r="J64" s="114"/>
      <c r="K64" s="68" t="s">
        <v>67</v>
      </c>
      <c r="L64" s="68" t="s">
        <v>68</v>
      </c>
      <c r="M64" s="114"/>
      <c r="N64" s="122"/>
      <c r="O64" s="125"/>
    </row>
    <row r="65" spans="1:17" ht="43.5" thickBot="1" x14ac:dyDescent="0.3">
      <c r="A65" s="66">
        <v>1</v>
      </c>
      <c r="B65" s="74" t="s">
        <v>89</v>
      </c>
      <c r="C65" s="74" t="s">
        <v>86</v>
      </c>
      <c r="D65" s="73" t="s">
        <v>31</v>
      </c>
      <c r="E65" s="75" t="s">
        <v>90</v>
      </c>
      <c r="F65" s="73" t="s">
        <v>82</v>
      </c>
      <c r="G65" s="76">
        <v>8</v>
      </c>
      <c r="H65" s="76">
        <v>2</v>
      </c>
      <c r="I65" s="76">
        <v>0</v>
      </c>
      <c r="J65" s="77"/>
      <c r="K65" s="78">
        <v>4250</v>
      </c>
      <c r="L65" s="79">
        <v>2650</v>
      </c>
      <c r="M65" s="79">
        <v>0</v>
      </c>
      <c r="N65" s="79">
        <v>20800</v>
      </c>
      <c r="O65" s="6">
        <f>SUM(M65:N65)</f>
        <v>20800</v>
      </c>
    </row>
    <row r="66" spans="1:17" ht="57.75" thickBot="1" x14ac:dyDescent="0.3">
      <c r="A66" s="66">
        <v>1</v>
      </c>
      <c r="B66" s="74" t="s">
        <v>83</v>
      </c>
      <c r="C66" s="74" t="s">
        <v>84</v>
      </c>
      <c r="D66" s="73" t="s">
        <v>31</v>
      </c>
      <c r="E66" s="75" t="s">
        <v>90</v>
      </c>
      <c r="F66" s="80" t="s">
        <v>85</v>
      </c>
      <c r="G66" s="80">
        <v>16</v>
      </c>
      <c r="H66" s="81">
        <v>7</v>
      </c>
      <c r="I66" s="82">
        <v>0</v>
      </c>
      <c r="J66" s="81"/>
      <c r="K66" s="79">
        <v>6000</v>
      </c>
      <c r="L66" s="79">
        <v>5650</v>
      </c>
      <c r="M66" s="79">
        <v>0</v>
      </c>
      <c r="N66" s="79">
        <v>9600</v>
      </c>
      <c r="O66" s="6">
        <f t="shared" ref="O66:O73" si="8">SUM(M66:N66)</f>
        <v>9600</v>
      </c>
    </row>
    <row r="67" spans="1:17" ht="15.75" thickBot="1" x14ac:dyDescent="0.3">
      <c r="A67" s="66">
        <v>0</v>
      </c>
      <c r="B67" s="5"/>
      <c r="C67" s="5"/>
      <c r="D67" s="5" t="s">
        <v>31</v>
      </c>
      <c r="E67" s="5"/>
      <c r="F67" s="5"/>
      <c r="G67" s="29"/>
      <c r="H67" s="29"/>
      <c r="I67" s="29"/>
      <c r="J67" s="6"/>
      <c r="K67" s="30"/>
      <c r="L67" s="30"/>
      <c r="M67" s="30"/>
      <c r="N67" s="6"/>
      <c r="O67" s="6">
        <f t="shared" si="8"/>
        <v>0</v>
      </c>
    </row>
    <row r="68" spans="1:17" ht="15.75" thickBot="1" x14ac:dyDescent="0.3">
      <c r="A68" s="66">
        <v>0</v>
      </c>
      <c r="B68" s="5"/>
      <c r="C68" s="5"/>
      <c r="D68" s="5" t="s">
        <v>31</v>
      </c>
      <c r="E68" s="5"/>
      <c r="F68" s="5"/>
      <c r="G68" s="29"/>
      <c r="H68" s="29"/>
      <c r="I68" s="29"/>
      <c r="J68" s="6"/>
      <c r="K68" s="30"/>
      <c r="L68" s="30"/>
      <c r="M68" s="30"/>
      <c r="N68" s="6"/>
      <c r="O68" s="6">
        <f t="shared" si="8"/>
        <v>0</v>
      </c>
    </row>
    <row r="69" spans="1:17" ht="15.75" thickBot="1" x14ac:dyDescent="0.3">
      <c r="A69" s="66">
        <v>0</v>
      </c>
      <c r="B69" s="5"/>
      <c r="C69" s="5"/>
      <c r="D69" s="5" t="s">
        <v>31</v>
      </c>
      <c r="E69" s="5"/>
      <c r="F69" s="5"/>
      <c r="G69" s="29"/>
      <c r="H69" s="29"/>
      <c r="I69" s="29"/>
      <c r="J69" s="6"/>
      <c r="K69" s="30"/>
      <c r="L69" s="30"/>
      <c r="M69" s="30"/>
      <c r="N69" s="6"/>
      <c r="O69" s="6">
        <f t="shared" si="8"/>
        <v>0</v>
      </c>
    </row>
    <row r="70" spans="1:17" ht="15.75" thickBot="1" x14ac:dyDescent="0.3">
      <c r="A70" s="66">
        <v>0</v>
      </c>
      <c r="B70" s="5"/>
      <c r="C70" s="5"/>
      <c r="D70" s="5" t="s">
        <v>31</v>
      </c>
      <c r="E70" s="5"/>
      <c r="F70" s="5"/>
      <c r="G70" s="29"/>
      <c r="H70" s="29"/>
      <c r="I70" s="29"/>
      <c r="J70" s="6"/>
      <c r="K70" s="30"/>
      <c r="L70" s="30"/>
      <c r="M70" s="30"/>
      <c r="N70" s="6"/>
      <c r="O70" s="6">
        <f t="shared" si="8"/>
        <v>0</v>
      </c>
    </row>
    <row r="71" spans="1:17" ht="15.75" thickBot="1" x14ac:dyDescent="0.3">
      <c r="A71" s="66">
        <v>0</v>
      </c>
      <c r="B71" s="5"/>
      <c r="C71" s="5"/>
      <c r="D71" s="5" t="s">
        <v>31</v>
      </c>
      <c r="E71" s="5"/>
      <c r="F71" s="5"/>
      <c r="G71" s="29"/>
      <c r="H71" s="29"/>
      <c r="I71" s="29"/>
      <c r="J71" s="6"/>
      <c r="K71" s="30"/>
      <c r="L71" s="30"/>
      <c r="M71" s="30"/>
      <c r="N71" s="6"/>
      <c r="O71" s="6">
        <f t="shared" si="8"/>
        <v>0</v>
      </c>
    </row>
    <row r="72" spans="1:17" ht="15.75" thickBot="1" x14ac:dyDescent="0.3">
      <c r="A72" s="66">
        <v>0</v>
      </c>
      <c r="B72" s="5"/>
      <c r="C72" s="5"/>
      <c r="D72" s="5" t="s">
        <v>31</v>
      </c>
      <c r="E72" s="5"/>
      <c r="F72" s="5"/>
      <c r="G72" s="29"/>
      <c r="H72" s="29"/>
      <c r="I72" s="29"/>
      <c r="J72" s="6"/>
      <c r="K72" s="30"/>
      <c r="L72" s="30"/>
      <c r="M72" s="30"/>
      <c r="N72" s="6"/>
      <c r="O72" s="6">
        <f t="shared" si="8"/>
        <v>0</v>
      </c>
    </row>
    <row r="73" spans="1:17" ht="15.75" thickBot="1" x14ac:dyDescent="0.3">
      <c r="A73" s="37">
        <f>SUM(A65:A72)</f>
        <v>2</v>
      </c>
      <c r="B73" s="126" t="s">
        <v>17</v>
      </c>
      <c r="C73" s="127"/>
      <c r="D73" s="127"/>
      <c r="E73" s="127"/>
      <c r="F73" s="128"/>
      <c r="G73" s="37">
        <f t="shared" ref="G73:N73" si="9">SUM(G65:G72)</f>
        <v>24</v>
      </c>
      <c r="H73" s="37">
        <f t="shared" si="9"/>
        <v>9</v>
      </c>
      <c r="I73" s="37">
        <f t="shared" si="9"/>
        <v>0</v>
      </c>
      <c r="J73" s="36">
        <f>SUM(J65:J72)</f>
        <v>0</v>
      </c>
      <c r="K73" s="36"/>
      <c r="L73" s="36"/>
      <c r="M73" s="13">
        <f t="shared" si="9"/>
        <v>0</v>
      </c>
      <c r="N73" s="13">
        <f t="shared" si="9"/>
        <v>30400</v>
      </c>
      <c r="O73" s="86">
        <f t="shared" si="8"/>
        <v>30400</v>
      </c>
      <c r="Q73" s="61"/>
    </row>
    <row r="74" spans="1:17" ht="15.75" thickBot="1" x14ac:dyDescent="0.3">
      <c r="A74" s="129" t="s">
        <v>18</v>
      </c>
      <c r="B74" s="130"/>
      <c r="C74" s="130"/>
      <c r="D74" s="130"/>
      <c r="E74" s="130"/>
      <c r="F74" s="130"/>
      <c r="G74" s="141"/>
      <c r="H74" s="39"/>
      <c r="I74" s="39"/>
      <c r="J74" s="13"/>
      <c r="K74" s="13"/>
      <c r="L74" s="13"/>
      <c r="M74" s="13">
        <f>M73*0.1</f>
        <v>0</v>
      </c>
      <c r="N74" s="13">
        <f>-0.1*N73</f>
        <v>-3040</v>
      </c>
      <c r="O74" s="14">
        <f>SUM(N74:N74)</f>
        <v>-3040</v>
      </c>
    </row>
    <row r="75" spans="1:17" ht="15.75" thickBot="1" x14ac:dyDescent="0.3">
      <c r="A75" s="126" t="s">
        <v>21</v>
      </c>
      <c r="B75" s="127"/>
      <c r="C75" s="127"/>
      <c r="D75" s="127"/>
      <c r="E75" s="127"/>
      <c r="F75" s="127"/>
      <c r="G75" s="128"/>
      <c r="H75" s="40"/>
      <c r="I75" s="40"/>
      <c r="J75" s="13"/>
      <c r="K75" s="13"/>
      <c r="L75" s="13"/>
      <c r="M75" s="13">
        <f>SUM(M73:M74)</f>
        <v>0</v>
      </c>
      <c r="N75" s="13">
        <f>SUM(N73:N74)</f>
        <v>27360</v>
      </c>
      <c r="O75" s="13">
        <f>SUM(O73:O74)</f>
        <v>27360</v>
      </c>
      <c r="Q75" s="61"/>
    </row>
    <row r="76" spans="1:17" x14ac:dyDescent="0.25">
      <c r="Q76" s="61"/>
    </row>
    <row r="79" spans="1:17" ht="15.75" thickBot="1" x14ac:dyDescent="0.3"/>
    <row r="80" spans="1:17" ht="24.95" customHeight="1" thickBot="1" x14ac:dyDescent="0.3">
      <c r="A80" s="157" t="s">
        <v>24</v>
      </c>
      <c r="B80" s="157"/>
      <c r="C80" s="157"/>
      <c r="D80" s="157" t="s">
        <v>56</v>
      </c>
      <c r="E80" s="157"/>
      <c r="F80" s="157" t="s">
        <v>66</v>
      </c>
      <c r="G80" s="157"/>
    </row>
    <row r="81" spans="1:9" ht="24.95" customHeight="1" thickBot="1" x14ac:dyDescent="0.3">
      <c r="A81" s="136" t="s">
        <v>48</v>
      </c>
      <c r="B81" s="136"/>
      <c r="C81" s="136"/>
      <c r="D81" s="142">
        <v>8000000</v>
      </c>
      <c r="E81" s="143"/>
      <c r="F81" s="144">
        <f>O73+O56+O40+O23</f>
        <v>754810</v>
      </c>
      <c r="G81" s="144"/>
    </row>
    <row r="82" spans="1:9" ht="24.95" customHeight="1" thickBot="1" x14ac:dyDescent="0.3">
      <c r="A82" s="136" t="s">
        <v>25</v>
      </c>
      <c r="B82" s="136"/>
      <c r="C82" s="136"/>
      <c r="D82" s="138">
        <v>30</v>
      </c>
      <c r="E82" s="138"/>
      <c r="F82" s="151">
        <f>A66+A51+A50+A35+A34</f>
        <v>8</v>
      </c>
      <c r="G82" s="151"/>
    </row>
    <row r="83" spans="1:9" ht="38.25" customHeight="1" thickBot="1" x14ac:dyDescent="0.3">
      <c r="A83" s="152" t="s">
        <v>92</v>
      </c>
      <c r="B83" s="153"/>
      <c r="C83" s="154"/>
      <c r="D83" s="155">
        <v>60</v>
      </c>
      <c r="E83" s="156"/>
      <c r="F83" s="155">
        <f>A73+A56+A40+A23</f>
        <v>11</v>
      </c>
      <c r="G83" s="156"/>
    </row>
    <row r="84" spans="1:9" ht="24.95" customHeight="1" thickBot="1" x14ac:dyDescent="0.3">
      <c r="A84" s="136" t="s">
        <v>26</v>
      </c>
      <c r="B84" s="136"/>
      <c r="C84" s="136"/>
      <c r="D84" s="137">
        <v>1223</v>
      </c>
      <c r="E84" s="137"/>
      <c r="F84" s="138">
        <f>H73+I73+H56+I56+H40+I40+H23+I23</f>
        <v>162</v>
      </c>
      <c r="G84" s="138"/>
    </row>
    <row r="85" spans="1:9" ht="24.95" customHeight="1" thickBot="1" x14ac:dyDescent="0.3">
      <c r="A85" s="136" t="s">
        <v>37</v>
      </c>
      <c r="B85" s="136"/>
      <c r="C85" s="136"/>
      <c r="D85" s="137">
        <v>320</v>
      </c>
      <c r="E85" s="137"/>
      <c r="F85" s="137">
        <f>G73+G56+G40+G23</f>
        <v>100</v>
      </c>
      <c r="G85" s="137"/>
    </row>
    <row r="86" spans="1:9" ht="24.95" customHeight="1" thickBot="1" x14ac:dyDescent="0.3">
      <c r="A86" s="145" t="s">
        <v>27</v>
      </c>
      <c r="B86" s="145"/>
      <c r="C86" s="145"/>
      <c r="D86" s="146">
        <v>2000000</v>
      </c>
      <c r="E86" s="146"/>
      <c r="F86" s="146">
        <f>M73+M56+M40+M23</f>
        <v>488210</v>
      </c>
      <c r="G86" s="146"/>
    </row>
    <row r="87" spans="1:9" ht="24.95" customHeight="1" thickBot="1" x14ac:dyDescent="0.3">
      <c r="A87" s="145" t="s">
        <v>28</v>
      </c>
      <c r="B87" s="145"/>
      <c r="C87" s="145"/>
      <c r="D87" s="146">
        <v>3540677.96</v>
      </c>
      <c r="E87" s="146"/>
      <c r="F87" s="146">
        <f>N75+N58+N42+N25</f>
        <v>239940</v>
      </c>
      <c r="G87" s="146"/>
    </row>
    <row r="88" spans="1:9" ht="24.95" customHeight="1" thickBot="1" x14ac:dyDescent="0.3">
      <c r="A88" s="145" t="s">
        <v>29</v>
      </c>
      <c r="B88" s="145"/>
      <c r="C88" s="145"/>
      <c r="D88" s="146">
        <f>979661.02*2</f>
        <v>1959322.04</v>
      </c>
      <c r="E88" s="146"/>
      <c r="F88" s="146">
        <f>-(N74+N57+N41+N24)</f>
        <v>26660</v>
      </c>
      <c r="G88" s="146"/>
    </row>
    <row r="89" spans="1:9" ht="24.95" customHeight="1" thickBot="1" x14ac:dyDescent="0.3">
      <c r="A89" s="145" t="s">
        <v>30</v>
      </c>
      <c r="B89" s="145"/>
      <c r="C89" s="145"/>
      <c r="D89" s="146">
        <v>500000</v>
      </c>
      <c r="E89" s="146"/>
      <c r="F89" s="150">
        <v>0</v>
      </c>
      <c r="G89" s="150"/>
    </row>
    <row r="90" spans="1:9" ht="24.95" customHeight="1" thickBot="1" x14ac:dyDescent="0.3">
      <c r="A90" s="147" t="s">
        <v>126</v>
      </c>
      <c r="B90" s="147"/>
      <c r="C90" s="147"/>
      <c r="D90" s="148">
        <f>D86+D87+D88+D89</f>
        <v>8000000</v>
      </c>
      <c r="E90" s="148"/>
      <c r="F90" s="149">
        <f>F86+F87+F88</f>
        <v>754810</v>
      </c>
      <c r="G90" s="149"/>
      <c r="I90" s="61"/>
    </row>
  </sheetData>
  <mergeCells count="108">
    <mergeCell ref="A41:G41"/>
    <mergeCell ref="A42:G42"/>
    <mergeCell ref="A57:G57"/>
    <mergeCell ref="A58:G58"/>
    <mergeCell ref="A61:M61"/>
    <mergeCell ref="A62:A64"/>
    <mergeCell ref="B62:C63"/>
    <mergeCell ref="D62:D64"/>
    <mergeCell ref="E62:E64"/>
    <mergeCell ref="F62:F64"/>
    <mergeCell ref="G62:G64"/>
    <mergeCell ref="H62:I62"/>
    <mergeCell ref="J62:J64"/>
    <mergeCell ref="B56:F56"/>
    <mergeCell ref="A44:M44"/>
    <mergeCell ref="A45:A47"/>
    <mergeCell ref="B45:C46"/>
    <mergeCell ref="D45:D47"/>
    <mergeCell ref="E45:E47"/>
    <mergeCell ref="F45:F47"/>
    <mergeCell ref="G45:G47"/>
    <mergeCell ref="H45:I45"/>
    <mergeCell ref="J45:J47"/>
    <mergeCell ref="M45:M47"/>
    <mergeCell ref="A2:P2"/>
    <mergeCell ref="A3:P3"/>
    <mergeCell ref="A4:P4"/>
    <mergeCell ref="A5:O5"/>
    <mergeCell ref="A6:O7"/>
    <mergeCell ref="C1:O1"/>
    <mergeCell ref="A9:O9"/>
    <mergeCell ref="A11:O11"/>
    <mergeCell ref="A12:A14"/>
    <mergeCell ref="B12:C13"/>
    <mergeCell ref="D12:D14"/>
    <mergeCell ref="E12:E14"/>
    <mergeCell ref="F12:F14"/>
    <mergeCell ref="G12:G14"/>
    <mergeCell ref="H12:I12"/>
    <mergeCell ref="J12:J14"/>
    <mergeCell ref="B23:F23"/>
    <mergeCell ref="A24:G24"/>
    <mergeCell ref="A25:G25"/>
    <mergeCell ref="A28:M28"/>
    <mergeCell ref="M12:M14"/>
    <mergeCell ref="N12:N14"/>
    <mergeCell ref="O12:O14"/>
    <mergeCell ref="H13:H14"/>
    <mergeCell ref="I13:I14"/>
    <mergeCell ref="N29:N31"/>
    <mergeCell ref="O29:O31"/>
    <mergeCell ref="H30:H31"/>
    <mergeCell ref="I30:I31"/>
    <mergeCell ref="B40:F40"/>
    <mergeCell ref="M29:M31"/>
    <mergeCell ref="J29:J31"/>
    <mergeCell ref="H29:I29"/>
    <mergeCell ref="G29:G31"/>
    <mergeCell ref="F29:F31"/>
    <mergeCell ref="E29:E31"/>
    <mergeCell ref="D29:D31"/>
    <mergeCell ref="B29:C30"/>
    <mergeCell ref="M62:M64"/>
    <mergeCell ref="N62:N64"/>
    <mergeCell ref="O62:O64"/>
    <mergeCell ref="H63:H64"/>
    <mergeCell ref="I63:I64"/>
    <mergeCell ref="N45:N47"/>
    <mergeCell ref="O45:O47"/>
    <mergeCell ref="H46:H47"/>
    <mergeCell ref="I46:I47"/>
    <mergeCell ref="F84:G84"/>
    <mergeCell ref="A81:C81"/>
    <mergeCell ref="D81:E81"/>
    <mergeCell ref="F81:G81"/>
    <mergeCell ref="A82:C82"/>
    <mergeCell ref="D82:E82"/>
    <mergeCell ref="F82:G82"/>
    <mergeCell ref="B73:F73"/>
    <mergeCell ref="A74:G74"/>
    <mergeCell ref="A75:G75"/>
    <mergeCell ref="A80:C80"/>
    <mergeCell ref="D80:E80"/>
    <mergeCell ref="F80:G80"/>
    <mergeCell ref="A29:A31"/>
    <mergeCell ref="A89:C89"/>
    <mergeCell ref="D89:E89"/>
    <mergeCell ref="F89:G89"/>
    <mergeCell ref="A90:C90"/>
    <mergeCell ref="D90:E90"/>
    <mergeCell ref="F90:G90"/>
    <mergeCell ref="A87:C87"/>
    <mergeCell ref="D87:E87"/>
    <mergeCell ref="F87:G87"/>
    <mergeCell ref="A88:C88"/>
    <mergeCell ref="D88:E88"/>
    <mergeCell ref="F88:G88"/>
    <mergeCell ref="A85:C85"/>
    <mergeCell ref="D85:E85"/>
    <mergeCell ref="F85:G85"/>
    <mergeCell ref="A86:C86"/>
    <mergeCell ref="D86:E86"/>
    <mergeCell ref="F86:G86"/>
    <mergeCell ref="A83:C83"/>
    <mergeCell ref="D83:E83"/>
    <mergeCell ref="F83:G83"/>
    <mergeCell ref="A84:C84"/>
    <mergeCell ref="D84:E84"/>
  </mergeCells>
  <pageMargins left="0.23622047244094491" right="0.23622047244094491" top="0.74803149606299213" bottom="0.74803149606299213" header="0.31496062992125984" footer="0.31496062992125984"/>
  <pageSetup scale="70" orientation="landscape" r:id="rId1"/>
  <rowBreaks count="4" manualBreakCount="4">
    <brk id="27" max="13" man="1"/>
    <brk id="42" max="13" man="1"/>
    <brk id="59" max="13" man="1"/>
    <brk id="76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JULIO-SEPT.</vt:lpstr>
      <vt:lpstr>JULIO</vt:lpstr>
      <vt:lpstr>AGOSTO</vt:lpstr>
      <vt:lpstr>SEPT.</vt:lpstr>
      <vt:lpstr>AGOSTO!Área_de_impresión</vt:lpstr>
      <vt:lpstr>JULIO!Área_de_impresión</vt:lpstr>
      <vt:lpstr>'JULIO-SEPT.'!Área_de_impresión</vt:lpstr>
      <vt:lpstr>SEPT.!Área_de_impresión</vt:lpstr>
      <vt:lpstr>AGOSTO!Títulos_a_imprimir</vt:lpstr>
      <vt:lpstr>JULIO!Títulos_a_imprimir</vt:lpstr>
      <vt:lpstr>'JULIO-SEPT.'!Títulos_a_imprimir</vt:lpstr>
      <vt:lpstr>SEPT.!Títulos_a_imprimir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Mestre</dc:creator>
  <cp:lastModifiedBy>Carlos Sanquintin</cp:lastModifiedBy>
  <cp:lastPrinted>2023-10-11T14:36:55Z</cp:lastPrinted>
  <dcterms:created xsi:type="dcterms:W3CDTF">2020-06-29T12:43:52Z</dcterms:created>
  <dcterms:modified xsi:type="dcterms:W3CDTF">2023-10-11T14:36:56Z</dcterms:modified>
</cp:coreProperties>
</file>