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csanquintin_coniaf_gob_do/Documents/DEPARTAMENTO DE PLANIFICACION/TRANSFERENCIAS DE TECNOLOGIAS/PROGRAMACION 2023/PROGRAMACION DE LA EJECUCION TRANSPARENCIA/RESUMEN PROGRMACION POR TIRMESTRE/"/>
    </mc:Choice>
  </mc:AlternateContent>
  <xr:revisionPtr revIDLastSave="207" documentId="8_{960E2295-F4A1-4A5E-BC76-1A08DC7672BC}" xr6:coauthVersionLast="47" xr6:coauthVersionMax="47" xr10:uidLastSave="{3F5B0A7A-F723-4523-AF51-97AA0AD0843D}"/>
  <workbookProtection workbookAlgorithmName="SHA-512" workbookHashValue="DIuJIyhgBxwdq8WeDeMbmBX/Kh1CUNNYL/dxRee2TaIqfA3Ve6vH2K62hES5lresoCb1J8RPmQQi2p1WSkBi+w==" workbookSaltValue="MqXxcR5uQP7Zs7CdLEa3VA==" workbookSpinCount="100000" lockStructure="1"/>
  <bookViews>
    <workbookView xWindow="28680" yWindow="-120" windowWidth="29040" windowHeight="15720" xr2:uid="{00000000-000D-0000-FFFF-FFFF00000000}"/>
  </bookViews>
  <sheets>
    <sheet name="ABRIL-JUNIO " sheetId="7" r:id="rId1"/>
    <sheet name="ABRIL" sheetId="6" r:id="rId2"/>
    <sheet name="MAYO)" sheetId="5" r:id="rId3"/>
    <sheet name="JUNIO" sheetId="1" r:id="rId4"/>
  </sheets>
  <externalReferences>
    <externalReference r:id="rId5"/>
  </externalReferences>
  <definedNames>
    <definedName name="_xlnm.Print_Area" localSheetId="1">ABRIL!$A$1:$O$101</definedName>
    <definedName name="_xlnm.Print_Area" localSheetId="0">'ABRIL-JUNIO '!$A$1:$O$95</definedName>
    <definedName name="_xlnm.Print_Area" localSheetId="3">JUNIO!$A$1:$O$101</definedName>
    <definedName name="_xlnm.Print_Area" localSheetId="2">'MAYO)'!$A$1:$O$101</definedName>
    <definedName name="_xlnm.Print_Titles" localSheetId="1">ABRIL!$1:$11</definedName>
    <definedName name="_xlnm.Print_Titles" localSheetId="0">'ABRIL-JUNIO '!$1:$10</definedName>
    <definedName name="_xlnm.Print_Titles" localSheetId="3">JUNIO!$1:$11</definedName>
    <definedName name="_xlnm.Print_Titles" localSheetId="2">'MAYO)'!$1:$11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1" l="1"/>
  <c r="F85" i="5"/>
  <c r="O81" i="6"/>
  <c r="O82" i="6" s="1"/>
  <c r="N81" i="6"/>
  <c r="O43" i="6"/>
  <c r="N43" i="6"/>
  <c r="F85" i="7"/>
  <c r="F84" i="7"/>
  <c r="F83" i="7"/>
  <c r="F82" i="7"/>
  <c r="F81" i="7"/>
  <c r="F87" i="1"/>
  <c r="F86" i="1"/>
  <c r="F86" i="5"/>
  <c r="H87" i="6"/>
  <c r="F87" i="6"/>
  <c r="F86" i="6"/>
  <c r="O52" i="1"/>
  <c r="O51" i="1"/>
  <c r="L51" i="1"/>
  <c r="O50" i="1"/>
  <c r="L50" i="1"/>
  <c r="O49" i="1"/>
  <c r="L49" i="1"/>
  <c r="O52" i="5"/>
  <c r="L52" i="5"/>
  <c r="O51" i="5"/>
  <c r="L51" i="5"/>
  <c r="M50" i="5"/>
  <c r="O50" i="5" s="1"/>
  <c r="L50" i="5"/>
  <c r="M49" i="5"/>
  <c r="O49" i="5" s="1"/>
  <c r="L49" i="5"/>
  <c r="O53" i="6"/>
  <c r="L53" i="6"/>
  <c r="O52" i="6"/>
  <c r="L52" i="6"/>
  <c r="O51" i="6"/>
  <c r="O50" i="6"/>
  <c r="O49" i="6"/>
  <c r="O61" i="1" l="1"/>
  <c r="O73" i="1"/>
  <c r="O74" i="1"/>
  <c r="A35" i="7" l="1"/>
  <c r="A36" i="7"/>
  <c r="A37" i="7"/>
  <c r="A38" i="7"/>
  <c r="A34" i="7"/>
  <c r="J35" i="7"/>
  <c r="J36" i="7"/>
  <c r="J37" i="7"/>
  <c r="J38" i="7"/>
  <c r="J34" i="7"/>
  <c r="N35" i="7"/>
  <c r="N36" i="7"/>
  <c r="N37" i="7"/>
  <c r="N38" i="7"/>
  <c r="M35" i="7"/>
  <c r="M36" i="7"/>
  <c r="M37" i="7"/>
  <c r="M38" i="7"/>
  <c r="L35" i="7"/>
  <c r="L36" i="7"/>
  <c r="L37" i="7"/>
  <c r="L38" i="7"/>
  <c r="K35" i="7"/>
  <c r="K36" i="7"/>
  <c r="K37" i="7"/>
  <c r="K38" i="7"/>
  <c r="I35" i="7"/>
  <c r="I36" i="7"/>
  <c r="I37" i="7"/>
  <c r="I38" i="7"/>
  <c r="H35" i="7"/>
  <c r="H36" i="7"/>
  <c r="H37" i="7"/>
  <c r="H38" i="7"/>
  <c r="G35" i="7"/>
  <c r="G36" i="7"/>
  <c r="G37" i="7"/>
  <c r="G38" i="7"/>
  <c r="G34" i="7"/>
  <c r="H34" i="7"/>
  <c r="I34" i="7"/>
  <c r="K34" i="7"/>
  <c r="L34" i="7"/>
  <c r="M34" i="7"/>
  <c r="N34" i="7"/>
  <c r="N41" i="6"/>
  <c r="N42" i="6" s="1"/>
  <c r="O42" i="6" s="1"/>
  <c r="M41" i="6"/>
  <c r="M43" i="6" s="1"/>
  <c r="L41" i="6"/>
  <c r="K41" i="6"/>
  <c r="J41" i="6"/>
  <c r="I41" i="6"/>
  <c r="H41" i="6"/>
  <c r="G41" i="6"/>
  <c r="A41" i="6"/>
  <c r="O40" i="6"/>
  <c r="O39" i="6"/>
  <c r="O38" i="6"/>
  <c r="O37" i="6"/>
  <c r="O36" i="6"/>
  <c r="O35" i="7" l="1"/>
  <c r="O38" i="7"/>
  <c r="I39" i="7"/>
  <c r="O34" i="7"/>
  <c r="O41" i="6"/>
  <c r="L39" i="7"/>
  <c r="K39" i="7"/>
  <c r="O36" i="7"/>
  <c r="A39" i="7"/>
  <c r="J39" i="7"/>
  <c r="D80" i="7" s="1"/>
  <c r="O37" i="7"/>
  <c r="N39" i="7"/>
  <c r="M39" i="7"/>
  <c r="H39" i="7"/>
  <c r="G39" i="7"/>
  <c r="N40" i="7" l="1"/>
  <c r="O40" i="7" s="1"/>
  <c r="O39" i="7"/>
  <c r="M41" i="7"/>
  <c r="A78" i="1"/>
  <c r="A78" i="5"/>
  <c r="A80" i="6"/>
  <c r="A70" i="7"/>
  <c r="A71" i="7"/>
  <c r="N41" i="7" l="1"/>
  <c r="O41" i="7"/>
  <c r="J73" i="5"/>
  <c r="D92" i="1" l="1"/>
  <c r="D91" i="1" s="1"/>
  <c r="L71" i="7"/>
  <c r="L72" i="7"/>
  <c r="L73" i="7"/>
  <c r="L74" i="7"/>
  <c r="L70" i="7"/>
  <c r="L60" i="7"/>
  <c r="L61" i="7"/>
  <c r="L59" i="7"/>
  <c r="L48" i="7"/>
  <c r="L49" i="7"/>
  <c r="L50" i="7"/>
  <c r="L47" i="7"/>
  <c r="K71" i="7"/>
  <c r="K72" i="7"/>
  <c r="K73" i="7"/>
  <c r="K74" i="7"/>
  <c r="K70" i="7"/>
  <c r="K60" i="7"/>
  <c r="K61" i="7"/>
  <c r="K59" i="7"/>
  <c r="K48" i="7"/>
  <c r="K49" i="7"/>
  <c r="K50" i="7"/>
  <c r="K47" i="7"/>
  <c r="H55" i="6"/>
  <c r="I55" i="6"/>
  <c r="J55" i="6"/>
  <c r="K55" i="6"/>
  <c r="L55" i="6"/>
  <c r="M55" i="6"/>
  <c r="N55" i="6"/>
  <c r="J75" i="7"/>
  <c r="J62" i="7"/>
  <c r="K66" i="6"/>
  <c r="L66" i="6"/>
  <c r="K80" i="6"/>
  <c r="L80" i="6"/>
  <c r="K41" i="5"/>
  <c r="L41" i="5"/>
  <c r="K53" i="5"/>
  <c r="L53" i="5"/>
  <c r="K64" i="5"/>
  <c r="L64" i="5"/>
  <c r="K78" i="5"/>
  <c r="L78" i="5"/>
  <c r="K41" i="1"/>
  <c r="L41" i="1"/>
  <c r="K53" i="1"/>
  <c r="L53" i="1"/>
  <c r="K64" i="1"/>
  <c r="L64" i="1"/>
  <c r="K78" i="1"/>
  <c r="L78" i="1"/>
  <c r="O37" i="1"/>
  <c r="O38" i="1"/>
  <c r="O39" i="1"/>
  <c r="O40" i="1"/>
  <c r="O36" i="1"/>
  <c r="H41" i="1"/>
  <c r="I41" i="1"/>
  <c r="J41" i="1"/>
  <c r="M41" i="1"/>
  <c r="N41" i="1"/>
  <c r="H53" i="1"/>
  <c r="I53" i="1"/>
  <c r="J53" i="1"/>
  <c r="M53" i="1"/>
  <c r="N53" i="1"/>
  <c r="N54" i="1" s="1"/>
  <c r="O54" i="1" s="1"/>
  <c r="O62" i="1"/>
  <c r="O63" i="1"/>
  <c r="H64" i="1"/>
  <c r="I64" i="1"/>
  <c r="J64" i="1"/>
  <c r="M64" i="1"/>
  <c r="N64" i="1"/>
  <c r="O75" i="1"/>
  <c r="O76" i="1"/>
  <c r="O77" i="1"/>
  <c r="H78" i="1"/>
  <c r="I78" i="1"/>
  <c r="J78" i="1"/>
  <c r="M78" i="1"/>
  <c r="N78" i="1"/>
  <c r="G78" i="1"/>
  <c r="O37" i="5"/>
  <c r="O39" i="5"/>
  <c r="O40" i="5"/>
  <c r="O36" i="5"/>
  <c r="H41" i="5"/>
  <c r="I41" i="5"/>
  <c r="J41" i="5"/>
  <c r="M41" i="5"/>
  <c r="N41" i="5"/>
  <c r="H53" i="5"/>
  <c r="I53" i="5"/>
  <c r="J53" i="5"/>
  <c r="M53" i="5"/>
  <c r="N53" i="5"/>
  <c r="N54" i="5" s="1"/>
  <c r="O54" i="5" s="1"/>
  <c r="O62" i="5"/>
  <c r="O63" i="5"/>
  <c r="O61" i="5"/>
  <c r="H64" i="5"/>
  <c r="I64" i="5"/>
  <c r="J64" i="5"/>
  <c r="M64" i="5"/>
  <c r="N64" i="5"/>
  <c r="H78" i="5"/>
  <c r="I78" i="5"/>
  <c r="J78" i="5"/>
  <c r="M78" i="5"/>
  <c r="N78" i="5"/>
  <c r="G78" i="5"/>
  <c r="O74" i="5"/>
  <c r="O75" i="5"/>
  <c r="O76" i="5"/>
  <c r="O77" i="5"/>
  <c r="O54" i="6"/>
  <c r="O64" i="6"/>
  <c r="O65" i="6"/>
  <c r="O63" i="6"/>
  <c r="J66" i="6"/>
  <c r="M66" i="6"/>
  <c r="N66" i="6"/>
  <c r="O76" i="6"/>
  <c r="O77" i="6"/>
  <c r="O78" i="6"/>
  <c r="O79" i="6"/>
  <c r="N80" i="6"/>
  <c r="M80" i="6"/>
  <c r="H80" i="6"/>
  <c r="I80" i="6"/>
  <c r="J80" i="6"/>
  <c r="G80" i="6"/>
  <c r="M74" i="7"/>
  <c r="M71" i="7"/>
  <c r="M72" i="7"/>
  <c r="M73" i="7"/>
  <c r="N71" i="7"/>
  <c r="N72" i="7"/>
  <c r="N73" i="7"/>
  <c r="N74" i="7"/>
  <c r="N70" i="7"/>
  <c r="M70" i="7"/>
  <c r="I71" i="7"/>
  <c r="I72" i="7"/>
  <c r="I73" i="7"/>
  <c r="I74" i="7"/>
  <c r="H71" i="7"/>
  <c r="H72" i="7"/>
  <c r="H73" i="7"/>
  <c r="H74" i="7"/>
  <c r="H70" i="7"/>
  <c r="I70" i="7"/>
  <c r="G71" i="7"/>
  <c r="G72" i="7"/>
  <c r="G73" i="7"/>
  <c r="G74" i="7"/>
  <c r="G70" i="7"/>
  <c r="I61" i="7"/>
  <c r="H61" i="7"/>
  <c r="G61" i="7"/>
  <c r="N61" i="7"/>
  <c r="N60" i="7"/>
  <c r="H60" i="7"/>
  <c r="I60" i="7"/>
  <c r="M60" i="7"/>
  <c r="M61" i="7"/>
  <c r="N59" i="7"/>
  <c r="M59" i="7"/>
  <c r="H59" i="7"/>
  <c r="I59" i="7"/>
  <c r="G60" i="7"/>
  <c r="G59" i="7"/>
  <c r="I50" i="7"/>
  <c r="M50" i="7"/>
  <c r="N50" i="7"/>
  <c r="I49" i="7"/>
  <c r="M49" i="7"/>
  <c r="N49" i="7"/>
  <c r="N48" i="7"/>
  <c r="I48" i="7"/>
  <c r="M48" i="7"/>
  <c r="H48" i="7"/>
  <c r="H49" i="7"/>
  <c r="H50" i="7"/>
  <c r="G48" i="7"/>
  <c r="G49" i="7"/>
  <c r="G50" i="7"/>
  <c r="N47" i="7"/>
  <c r="M47" i="7"/>
  <c r="H47" i="7"/>
  <c r="I47" i="7"/>
  <c r="G47" i="7"/>
  <c r="A72" i="7"/>
  <c r="A73" i="7"/>
  <c r="A74" i="7"/>
  <c r="A60" i="7"/>
  <c r="A61" i="7"/>
  <c r="A59" i="7"/>
  <c r="A48" i="7"/>
  <c r="A49" i="7"/>
  <c r="A50" i="7"/>
  <c r="O55" i="6" l="1"/>
  <c r="O66" i="6"/>
  <c r="O53" i="5"/>
  <c r="A75" i="7"/>
  <c r="M75" i="7"/>
  <c r="M77" i="7" s="1"/>
  <c r="M51" i="7"/>
  <c r="M53" i="7" s="1"/>
  <c r="F88" i="1"/>
  <c r="O41" i="5"/>
  <c r="I75" i="7"/>
  <c r="G75" i="7"/>
  <c r="M62" i="7"/>
  <c r="M64" i="7" s="1"/>
  <c r="O64" i="1"/>
  <c r="K62" i="7"/>
  <c r="L51" i="7"/>
  <c r="N62" i="7"/>
  <c r="N63" i="7" s="1"/>
  <c r="O63" i="7" s="1"/>
  <c r="N75" i="7"/>
  <c r="K75" i="7"/>
  <c r="L75" i="7"/>
  <c r="N51" i="7"/>
  <c r="N52" i="7" s="1"/>
  <c r="H75" i="7"/>
  <c r="L62" i="7"/>
  <c r="K51" i="7"/>
  <c r="O47" i="7"/>
  <c r="O78" i="1"/>
  <c r="O53" i="1"/>
  <c r="O41" i="1"/>
  <c r="O64" i="5"/>
  <c r="O50" i="7"/>
  <c r="O59" i="7"/>
  <c r="O48" i="7"/>
  <c r="O61" i="7"/>
  <c r="O70" i="7"/>
  <c r="O60" i="7"/>
  <c r="O71" i="7"/>
  <c r="O74" i="7"/>
  <c r="O73" i="7"/>
  <c r="O72" i="7"/>
  <c r="J51" i="7"/>
  <c r="O49" i="7"/>
  <c r="A47" i="7"/>
  <c r="D87" i="7"/>
  <c r="D86" i="7" s="1"/>
  <c r="D88" i="7" s="1"/>
  <c r="I62" i="7"/>
  <c r="H62" i="7"/>
  <c r="G62" i="7"/>
  <c r="A62" i="7"/>
  <c r="I51" i="7"/>
  <c r="H51" i="7"/>
  <c r="G51" i="7"/>
  <c r="D92" i="6"/>
  <c r="D91" i="6" s="1"/>
  <c r="D93" i="6" s="1"/>
  <c r="M82" i="6"/>
  <c r="O75" i="6"/>
  <c r="O80" i="6" s="1"/>
  <c r="N67" i="6"/>
  <c r="O67" i="6" s="1"/>
  <c r="M68" i="6"/>
  <c r="I66" i="6"/>
  <c r="H66" i="6"/>
  <c r="G66" i="6"/>
  <c r="A66" i="6"/>
  <c r="N56" i="6"/>
  <c r="O56" i="6" s="1"/>
  <c r="M57" i="6"/>
  <c r="G55" i="6"/>
  <c r="A55" i="6"/>
  <c r="D92" i="5"/>
  <c r="D91" i="5" s="1"/>
  <c r="D93" i="5" s="1"/>
  <c r="M82" i="5"/>
  <c r="N79" i="5"/>
  <c r="O79" i="5" s="1"/>
  <c r="F88" i="5"/>
  <c r="O73" i="5"/>
  <c r="O78" i="5" s="1"/>
  <c r="M66" i="5"/>
  <c r="N65" i="5"/>
  <c r="G64" i="5"/>
  <c r="A64" i="5"/>
  <c r="F87" i="5" s="1"/>
  <c r="M55" i="5"/>
  <c r="G53" i="5"/>
  <c r="A53" i="5"/>
  <c r="M43" i="5"/>
  <c r="G41" i="5"/>
  <c r="A41" i="5"/>
  <c r="N76" i="7" l="1"/>
  <c r="O76" i="7" s="1"/>
  <c r="N82" i="6"/>
  <c r="F91" i="6" s="1"/>
  <c r="F86" i="7" s="1"/>
  <c r="F85" i="6"/>
  <c r="F80" i="7" s="1"/>
  <c r="N68" i="6"/>
  <c r="F88" i="6"/>
  <c r="N82" i="5"/>
  <c r="F91" i="5" s="1"/>
  <c r="F89" i="6"/>
  <c r="O75" i="7"/>
  <c r="O51" i="7"/>
  <c r="O62" i="7"/>
  <c r="O64" i="7" s="1"/>
  <c r="F89" i="5"/>
  <c r="N57" i="6"/>
  <c r="F90" i="6"/>
  <c r="A51" i="7"/>
  <c r="O52" i="7"/>
  <c r="N53" i="7"/>
  <c r="N64" i="7"/>
  <c r="O57" i="6"/>
  <c r="O68" i="6"/>
  <c r="O55" i="5"/>
  <c r="N55" i="5"/>
  <c r="O82" i="5"/>
  <c r="O65" i="5"/>
  <c r="O66" i="5" s="1"/>
  <c r="N66" i="5"/>
  <c r="F90" i="5"/>
  <c r="N42" i="5"/>
  <c r="O42" i="5" l="1"/>
  <c r="O43" i="5" s="1"/>
  <c r="N43" i="5"/>
  <c r="O77" i="7"/>
  <c r="N77" i="7"/>
  <c r="O53" i="7"/>
  <c r="F92" i="6"/>
  <c r="F87" i="7" s="1"/>
  <c r="F92" i="5"/>
  <c r="F93" i="5" s="1"/>
  <c r="F93" i="6" l="1"/>
  <c r="G41" i="1"/>
  <c r="M43" i="1" l="1"/>
  <c r="N42" i="1"/>
  <c r="N43" i="1" s="1"/>
  <c r="G64" i="1"/>
  <c r="N65" i="1"/>
  <c r="A64" i="1"/>
  <c r="G53" i="1" l="1"/>
  <c r="F89" i="1" s="1"/>
  <c r="A41" i="1"/>
  <c r="A53" i="1" l="1"/>
  <c r="H87" i="1" l="1"/>
  <c r="N79" i="1"/>
  <c r="M80" i="1" l="1"/>
  <c r="F90" i="1" s="1"/>
  <c r="M55" i="1" l="1"/>
  <c r="O79" i="1" l="1"/>
  <c r="N80" i="1"/>
  <c r="F91" i="1" s="1"/>
  <c r="O80" i="1" l="1"/>
  <c r="D93" i="1"/>
  <c r="O42" i="1" l="1"/>
  <c r="O43" i="1" s="1"/>
  <c r="N66" i="1" l="1"/>
  <c r="M66" i="1" l="1"/>
  <c r="O65" i="1" l="1"/>
  <c r="O66" i="1" l="1"/>
  <c r="F92" i="1"/>
  <c r="F88" i="7" s="1"/>
  <c r="N55" i="1"/>
  <c r="O55" i="1" l="1"/>
  <c r="F93" i="1"/>
</calcChain>
</file>

<file path=xl/sharedStrings.xml><?xml version="1.0" encoding="utf-8"?>
<sst xmlns="http://schemas.openxmlformats.org/spreadsheetml/2006/main" count="706" uniqueCount="163">
  <si>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</si>
  <si>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</si>
  <si>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</si>
  <si>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</si>
  <si>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</si>
  <si>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</si>
  <si>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</si>
  <si>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</si>
  <si>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</si>
  <si>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</si>
  <si>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</si>
  <si>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</si>
  <si>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</si>
  <si>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</si>
  <si>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</si>
  <si>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</si>
  <si>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</si>
  <si>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</si>
  <si>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</si>
  <si>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</si>
  <si>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 xml:space="preserve">RESUMEN PROGRAMACIÓN </t>
  </si>
  <si>
    <t>TRANSFERENCIAS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</si>
  <si>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</si>
  <si>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</si>
  <si>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</si>
  <si>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</si>
  <si>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</si>
  <si>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</si>
  <si>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</si>
  <si>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</si>
  <si>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</si>
  <si>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</si>
  <si>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HORAS TRANSFE-RENCIA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</si>
  <si>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</si>
  <si>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</si>
  <si>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</si>
  <si>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</si>
  <si>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t>PROGRAMACIÓN  DE ACTIVIDADES  PROYECTOS INVERSIÓN PÚBLICA</t>
  </si>
  <si>
    <t>ACTUALIZACIÓN PARA LA INNOVACIÓN TECNOLÓGICA Y COMPETITIVIDAD AGROALIMENTARIA Y  DE FOMENTO A LA EXPORTACIÓN EN LA REPÚBLICA DOMINICANA</t>
  </si>
  <si>
    <t>DIVISIÓN DE PLANIFICACIÓN  Y  DESARROLLO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</si>
  <si>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</si>
  <si>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 xml:space="preserve">HORAS </t>
  </si>
  <si>
    <t xml:space="preserve">COSTO TOTAL </t>
  </si>
  <si>
    <t>DEPARTAMENTO DE ACCESO A LAS CIENCIAS MODERNAS</t>
  </si>
  <si>
    <t xml:space="preserve">COSTO TOTAL      (RD$) </t>
  </si>
  <si>
    <r>
      <rPr>
        <b/>
        <sz val="14"/>
        <rFont val="Cambria"/>
        <family val="1"/>
      </rPr>
      <t xml:space="preserve">Nombre de los Proyectos: </t>
    </r>
    <r>
      <rPr>
        <sz val="14"/>
        <rFont val="Cambria"/>
        <family val="1"/>
      </rPr>
      <t xml:space="preserve"> Actualización para la Innovación Tecnológica y Competitividad Agroalimentaria en la Rep. Dominicana  y Actualización de Tecnologías para la Competitividad del Sector Agroexportador en la R.D.</t>
    </r>
  </si>
  <si>
    <r>
      <rPr>
        <b/>
        <sz val="11"/>
        <rFont val="Cambria"/>
        <family val="1"/>
      </rPr>
      <t xml:space="preserve">Descripción: </t>
    </r>
    <r>
      <rPr>
        <sz val="11"/>
        <rFont val="Cambria"/>
        <family val="1"/>
      </rPr>
      <t>se describe como un proceso mediante el cual se fortalecen los conocimientos de los técnicos extensionistas del Sistema Nacional de Investigaciones Agropecuarias y Forestales.</t>
    </r>
  </si>
  <si>
    <r>
      <t xml:space="preserve">CÓDIGOS SNIP: 14187 y 14186, </t>
    </r>
    <r>
      <rPr>
        <sz val="12"/>
        <rFont val="Cambria"/>
        <family val="1"/>
      </rPr>
      <t>respectivamente</t>
    </r>
    <r>
      <rPr>
        <b/>
        <sz val="12"/>
        <rFont val="Cambria"/>
        <family val="1"/>
      </rPr>
      <t>.</t>
    </r>
  </si>
  <si>
    <t>COSTO TOTAL</t>
  </si>
  <si>
    <t>José A. Nova</t>
  </si>
  <si>
    <t xml:space="preserve">DEPARTAMENTO DE MEDIO AMBIENTE Y RECURSOS NATURALES         </t>
  </si>
  <si>
    <t>PRESUPUESTO TOTAL</t>
  </si>
  <si>
    <t>Preparado por:</t>
  </si>
  <si>
    <t>Aprobado por:</t>
  </si>
  <si>
    <t>Dra. Ana Maria Barcelo Larocca</t>
  </si>
  <si>
    <t>Directora Ejecutiva</t>
  </si>
  <si>
    <t xml:space="preserve"> ---</t>
  </si>
  <si>
    <t>HORAS DE ACTIVIDAD</t>
  </si>
  <si>
    <t>PRESUPUESTO TOTAL 2023 (RD$)</t>
  </si>
  <si>
    <t>Ing. Carlos Ml. Sanquintin Beras</t>
  </si>
  <si>
    <t>META AÑO 2023</t>
  </si>
  <si>
    <t>Victor Payano y Maldané Cuello</t>
  </si>
  <si>
    <t>Enc. Div. de Planificacion y Desarrollo</t>
  </si>
  <si>
    <t>INSTALACIÓN Y VISITAS A PARCELAS DE VALIDACIÓN</t>
  </si>
  <si>
    <t>TRIMESTRE: ABRIL-JUNIO 2023</t>
  </si>
  <si>
    <t>Meta de los proyectos para el trimestre ABRIL-JUNIO 2023:</t>
  </si>
  <si>
    <t>Realizar XXXX eventos de transferencias de tecnología a nivel nacional para beneficiar al menos a XXXXX técnicos extensionistas con XXXXX horas en actividades.</t>
  </si>
  <si>
    <t>META ABRIL-JUNIO</t>
  </si>
  <si>
    <t>MES: ABRIL2023</t>
  </si>
  <si>
    <t>Meta de los proyectos para el  MES: DE  ABRIL 2023:</t>
  </si>
  <si>
    <t>MES: MAYO  2023</t>
  </si>
  <si>
    <t>Meta de los proyectos para el  MES:  DE MAYO 2023:</t>
  </si>
  <si>
    <t>MES DE :JUNIO 2023</t>
  </si>
  <si>
    <t>COMBUSTIBLE</t>
  </si>
  <si>
    <t>VIATICOS</t>
  </si>
  <si>
    <t>Elpidio Aviles, Angel Dames</t>
  </si>
  <si>
    <t>Gira tecnica Arroz</t>
  </si>
  <si>
    <t>NISIBON</t>
  </si>
  <si>
    <t>Ramon Hernandez</t>
  </si>
  <si>
    <t xml:space="preserve"> 2 Giras tecnica en Batata</t>
  </si>
  <si>
    <t>Yuma</t>
  </si>
  <si>
    <t xml:space="preserve"> 1 Gira tecnica en Batata</t>
  </si>
  <si>
    <t>Nisibon</t>
  </si>
  <si>
    <t>-</t>
  </si>
  <si>
    <t>Miguel Angel Rodriguez/Henry Ricardo</t>
  </si>
  <si>
    <t>Benjamin Toral</t>
  </si>
  <si>
    <t>Salomon Sosa</t>
  </si>
  <si>
    <t>Hondo Valle/Elias Pina</t>
  </si>
  <si>
    <t>Victor Landa</t>
  </si>
  <si>
    <t>Transferencia Tecnologica en el cultivo de platano (colocacion de letreros)</t>
  </si>
  <si>
    <t>Visita Tecnica en el cultivo de café (supervision a parcela)</t>
  </si>
  <si>
    <t>Visita Tecnica en el cultivo de aguacate (supervision a parcela)</t>
  </si>
  <si>
    <t>abril</t>
  </si>
  <si>
    <t>Transferencia Tecnologica en el cultivo de platano (Dia de campio)</t>
  </si>
  <si>
    <t>Mayo</t>
  </si>
  <si>
    <t>Barahona</t>
  </si>
  <si>
    <t>Seguimiento en el cultivo de café y Confeccion de brouchur)</t>
  </si>
  <si>
    <t>San Juan</t>
  </si>
  <si>
    <t>Bernjamin Toral</t>
  </si>
  <si>
    <t>Transferencia Tecnologica en el cultivo de batata (Reunion con investigador y tecnicos del MA)</t>
  </si>
  <si>
    <t>Visita Tecniga en el cultivo de platano (seguimiento)</t>
  </si>
  <si>
    <t>Visita Tecnica en el cultivo de aguacate (seguimiento a parcelas)</t>
  </si>
  <si>
    <t>Visita Tecnica en el cultivo de café (seguimiento a parcelas)</t>
  </si>
  <si>
    <t>Transferencia Tecnologica en el cultivo de guandul (Reunion con investigador y tecnicos del MA)</t>
  </si>
  <si>
    <t>Juan Cedano</t>
  </si>
  <si>
    <t>Junio</t>
  </si>
  <si>
    <t>Transferencia Tecnologica en el cultivo de guandul (Selección de parcelas con tecnicos del MA)</t>
  </si>
  <si>
    <t>Transferencia Tecnologica en el cultivo de batata (Selección de parcelas con tecnicos del MA)</t>
  </si>
  <si>
    <t>Neyba/Tamayo</t>
  </si>
  <si>
    <t>Meta de los proyectos para el MES DE :  JUNIO 23</t>
  </si>
  <si>
    <t>Abril, mayo, junio</t>
  </si>
  <si>
    <t>Mayo y junio</t>
  </si>
  <si>
    <t>Visita de monitoreo parcela demostrativa de banano en Mao</t>
  </si>
  <si>
    <t>Mao</t>
  </si>
  <si>
    <t>Eddy Pacheco y Pablo Suarez</t>
  </si>
  <si>
    <t>Atiles Peguero</t>
  </si>
  <si>
    <t>Segimiento a parcela de Pasto</t>
  </si>
  <si>
    <t>19 de abril</t>
  </si>
  <si>
    <t>Batey 4</t>
  </si>
  <si>
    <t>Juan Valdez</t>
  </si>
  <si>
    <t>Segimiento a parcela de Yuca</t>
  </si>
  <si>
    <t>20 de abril</t>
  </si>
  <si>
    <t>Mella</t>
  </si>
  <si>
    <t>Julio De Oleo</t>
  </si>
  <si>
    <t>Segimiento a parcela de Mango</t>
  </si>
  <si>
    <t>21 -22 de abril</t>
  </si>
  <si>
    <t>Manguito, Neyba</t>
  </si>
  <si>
    <t>Instalación de Parcela de Yuca</t>
  </si>
  <si>
    <t>25-27 de abril</t>
  </si>
  <si>
    <t>Dajabón</t>
  </si>
  <si>
    <t>Cosecha parcela de Yuca (Transferencia)</t>
  </si>
  <si>
    <t>28-29 abril</t>
  </si>
  <si>
    <t>Poda parcela de pasto(transferencia)</t>
  </si>
  <si>
    <t>6-7 de mayo</t>
  </si>
  <si>
    <t>Instalación e inducción de Parcela de Aguacate(Transferencia)</t>
  </si>
  <si>
    <t>9-11 de mayo</t>
  </si>
  <si>
    <t>Paraiso</t>
  </si>
  <si>
    <t>Seguimiento parcela de Yuca</t>
  </si>
  <si>
    <t>16-18 de mayo</t>
  </si>
  <si>
    <t>Selección con el tecnico area de instalación de la parcela de Mango</t>
  </si>
  <si>
    <t>23-26 de mayo</t>
  </si>
  <si>
    <t>Pedernales</t>
  </si>
  <si>
    <t>Seguimiento de Parcela de Aguacate</t>
  </si>
  <si>
    <t>6-8 de junio</t>
  </si>
  <si>
    <t>13-15 de Junio</t>
  </si>
  <si>
    <t>Juan De Oleo</t>
  </si>
  <si>
    <t>Presentación en Campo resultados tecnologías aplicadas en parcela de mango(Transferencia)</t>
  </si>
  <si>
    <t>20-21 de Junio</t>
  </si>
  <si>
    <t>El Manguito y en Tanque de Neyba</t>
  </si>
  <si>
    <t>Realizar 15 eventos de transferencias de tecnología a nivel nacional para beneficiar al menos a 296 técnicos extensionistas con 364 horas en actividades.</t>
  </si>
  <si>
    <t>Atiles peguero y Salomon Sosa</t>
  </si>
  <si>
    <t>Seguimiento a parcelas de pasto(Carne y leche), y Aguacate</t>
  </si>
  <si>
    <t>Abril. Mayo y junio</t>
  </si>
  <si>
    <t>Juan Valdez y Salomon Sosa</t>
  </si>
  <si>
    <t>Seguimiento a parcela de Yuca y Aguacte</t>
  </si>
  <si>
    <t>Batey 4,  y Paraiso (Barahona)</t>
  </si>
  <si>
    <t>Dajabòn y Barahona</t>
  </si>
  <si>
    <t>Julio de Oleo y Juan Valdez</t>
  </si>
  <si>
    <t>Seguimiento   en Pedrenales y Trasferencia en Mango en Neyba y seguimiento a parcela de Yuca en Dajabòn</t>
  </si>
  <si>
    <t>Juan Valdez y Julio De Oleo</t>
  </si>
  <si>
    <t>Seguimiento parcelas y trasferencia en Yuca, Mella y Seguimiento a Mango en Pedernales</t>
  </si>
  <si>
    <t>Abril y Mayo</t>
  </si>
  <si>
    <t>Mella (Independencia) y Pedernales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</si>
</sst>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  <font>
      <sz val="11"/>
      <color theme="1"/>
      <name val="Cambria"/>
      <family val="1"/>
    </font>
    <font>
      <sz val="8"/>
      <color theme="1"/>
      <name val="Cambria"/>
      <family val="1"/>
    </font>
    <font>
      <b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4" fontId="4" fillId="0" borderId="0" xfId="1" applyFont="1" applyBorder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164" fontId="11" fillId="2" borderId="0" xfId="0" applyNumberFormat="1" applyFont="1" applyFill="1" applyAlignment="1">
      <alignment horizontal="right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2" fillId="3" borderId="2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right" wrapText="1"/>
    </xf>
    <xf numFmtId="4" fontId="7" fillId="2" borderId="0" xfId="0" applyNumberFormat="1" applyFont="1" applyFill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2" xfId="0" applyNumberFormat="1" applyFont="1" applyFill="1" applyBorder="1" applyAlignment="1">
      <alignment horizontal="center" vertical="center"/>
    </xf>
    <xf numFmtId="17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" fontId="5" fillId="0" borderId="0" xfId="0" applyNumberFormat="1" applyFont="1"/>
    <xf numFmtId="0" fontId="18" fillId="0" borderId="0" xfId="0" applyFont="1"/>
    <xf numFmtId="4" fontId="13" fillId="0" borderId="12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4" fontId="13" fillId="0" borderId="1" xfId="0" quotePrefix="1" applyNumberFormat="1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" fontId="13" fillId="0" borderId="12" xfId="0" quotePrefix="1" applyNumberFormat="1" applyFont="1" applyBorder="1" applyAlignment="1">
      <alignment horizontal="center" vertical="center"/>
    </xf>
    <xf numFmtId="4" fontId="0" fillId="0" borderId="1" xfId="0" applyNumberFormat="1" applyBorder="1"/>
    <xf numFmtId="4" fontId="5" fillId="2" borderId="12" xfId="0" applyNumberFormat="1" applyFont="1" applyFill="1" applyBorder="1" applyAlignment="1">
      <alignment horizontal="center" vertical="center"/>
    </xf>
    <xf numFmtId="164" fontId="7" fillId="0" borderId="1" xfId="1" applyFont="1" applyBorder="1" applyAlignment="1">
      <alignment horizontal="center"/>
    </xf>
    <xf numFmtId="164" fontId="7" fillId="0" borderId="1" xfId="1" applyFont="1" applyBorder="1" applyAlignment="1">
      <alignment horizontal="right" wrapText="1"/>
    </xf>
    <xf numFmtId="164" fontId="13" fillId="2" borderId="12" xfId="1" applyFont="1" applyFill="1" applyBorder="1" applyAlignment="1">
      <alignment horizontal="center" vertical="center"/>
    </xf>
    <xf numFmtId="164" fontId="13" fillId="2" borderId="1" xfId="1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/>
    </xf>
    <xf numFmtId="164" fontId="7" fillId="2" borderId="16" xfId="1" applyFont="1" applyFill="1" applyBorder="1" applyAlignment="1">
      <alignment horizontal="center"/>
    </xf>
    <xf numFmtId="164" fontId="6" fillId="0" borderId="1" xfId="1" applyFont="1" applyBorder="1" applyAlignment="1">
      <alignment horizontal="right" vertical="center" wrapText="1"/>
    </xf>
    <xf numFmtId="164" fontId="12" fillId="0" borderId="1" xfId="1" applyFont="1" applyBorder="1" applyAlignment="1">
      <alignment horizontal="right" wrapText="1"/>
    </xf>
    <xf numFmtId="164" fontId="5" fillId="0" borderId="1" xfId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164" fontId="11" fillId="2" borderId="1" xfId="1" applyFont="1" applyFill="1" applyBorder="1" applyAlignment="1">
      <alignment horizontal="right" vertical="center" wrapText="1"/>
    </xf>
    <xf numFmtId="164" fontId="7" fillId="2" borderId="1" xfId="1" applyFont="1" applyFill="1" applyBorder="1" applyAlignment="1">
      <alignment horizontal="right" vertical="center" wrapText="1"/>
    </xf>
    <xf numFmtId="164" fontId="7" fillId="2" borderId="1" xfId="1" applyFont="1" applyFill="1" applyBorder="1" applyAlignment="1">
      <alignment horizontal="right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4" fontId="13" fillId="2" borderId="13" xfId="0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" xfId="0" applyBorder="1"/>
    <xf numFmtId="0" fontId="13" fillId="2" borderId="13" xfId="0" applyFont="1" applyFill="1" applyBorder="1" applyAlignment="1">
      <alignment horizontal="center" vertical="center" wrapText="1"/>
    </xf>
    <xf numFmtId="164" fontId="11" fillId="2" borderId="0" xfId="1" applyFont="1" applyFill="1" applyAlignment="1">
      <alignment horizontal="right" vertical="center" wrapText="1"/>
    </xf>
    <xf numFmtId="164" fontId="11" fillId="2" borderId="0" xfId="1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0" xfId="1" applyFont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4" fontId="7" fillId="0" borderId="12" xfId="0" applyNumberFormat="1" applyFont="1" applyBorder="1" applyAlignment="1">
      <alignment horizontal="center" wrapText="1"/>
    </xf>
    <xf numFmtId="4" fontId="7" fillId="0" borderId="15" xfId="0" applyNumberFormat="1" applyFont="1" applyBorder="1" applyAlignment="1">
      <alignment horizont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wrapText="1"/>
    </xf>
    <xf numFmtId="3" fontId="7" fillId="0" borderId="15" xfId="0" applyNumberFormat="1" applyFont="1" applyBorder="1" applyAlignment="1">
      <alignment horizont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8286EE57-806B-49EC-A3AA-163AF06E9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58414813-C47D-4E7C-855E-9109F78E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CA129C3-5C2C-4E30-97AF-3071E0BCB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csanquintin_coniaf_onmicrosoft_com/Documents/DEPARTAMENTO%20DE%20PLANIFICACION/TRANSFERENCIAS%20DE%20TECNOLOGIAS/PROGRAMACION%202023/PROGRAMACION%20DE%20LA%20EJECUCION%20TRANSPARENCIA/PROGRAMACI&#211;N%20ENERO-MARZO%202023.xlsx?895493F4" TargetMode="External"/><Relationship Id="rId1" Type="http://schemas.openxmlformats.org/officeDocument/2006/relationships/externalLinkPath" Target="file:///\\895493F4\PROGRAMACI&#211;N%20ENERO-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-MARZO"/>
      <sheetName val="ENERO"/>
      <sheetName val="FEBRERO"/>
      <sheetName val="MARZO"/>
    </sheetNames>
    <sheetDataSet>
      <sheetData sheetId="0">
        <row r="57">
          <cell r="J57">
            <v>195000</v>
          </cell>
          <cell r="O57">
            <v>121000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4EAC-135A-4024-BF1C-70BA54C29CCB}">
  <sheetPr codeName="Hoja7">
    <pageSetUpPr fitToPage="1"/>
  </sheetPr>
  <dimension ref="A1:O154"/>
  <sheetViews>
    <sheetView tabSelected="1" zoomScale="90" zoomScaleNormal="90" zoomScaleSheetLayoutView="80" workbookViewId="0">
      <selection activeCell="Q47" sqref="Q47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4.28515625" customWidth="1"/>
    <col min="7" max="7" width="11.5703125" customWidth="1"/>
    <col min="8" max="8" width="10.5703125" customWidth="1"/>
    <col min="9" max="9" width="11.140625" customWidth="1"/>
    <col min="10" max="12" width="16.140625" customWidth="1"/>
    <col min="13" max="13" width="15" customWidth="1"/>
    <col min="14" max="14" width="16.140625" customWidth="1"/>
    <col min="15" max="15" width="14.5703125" customWidth="1"/>
  </cols>
  <sheetData>
    <row r="1" spans="1:15" ht="18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6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5.75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ht="15.75" x14ac:dyDescent="0.25">
      <c r="A4" s="115" t="s">
        <v>39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ht="6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8" x14ac:dyDescent="0.25">
      <c r="A6" s="116" t="s">
        <v>37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5">
      <c r="A8" s="117" t="s">
        <v>38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6"/>
    </row>
    <row r="9" spans="1:15" ht="18" customHeight="1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6"/>
    </row>
    <row r="10" spans="1:15" ht="18" customHeight="1" x14ac:dyDescent="0.25">
      <c r="A10" s="118" t="s">
        <v>64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25"/>
    </row>
    <row r="11" spans="1:15" ht="36.75" customHeight="1" x14ac:dyDescent="0.25">
      <c r="A11" s="111" t="s">
        <v>45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4"/>
    </row>
    <row r="12" spans="1:15" ht="21" customHeight="1" x14ac:dyDescent="0.25">
      <c r="A12" s="112" t="s">
        <v>47</v>
      </c>
      <c r="B12" s="112"/>
      <c r="C12" s="112"/>
      <c r="D12" s="112"/>
      <c r="E12" s="1"/>
      <c r="F12" s="1"/>
      <c r="G12" s="1"/>
      <c r="H12" s="1"/>
      <c r="I12" s="1"/>
      <c r="J12" s="1"/>
      <c r="K12" s="1"/>
      <c r="L12" s="1"/>
      <c r="M12" s="1"/>
      <c r="N12" s="1"/>
      <c r="O12" s="4"/>
    </row>
    <row r="13" spans="1:15" ht="21" hidden="1" customHeight="1" x14ac:dyDescent="0.25">
      <c r="A13" s="2" t="s">
        <v>2</v>
      </c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"/>
    </row>
    <row r="14" spans="1:15" ht="8.25" hidden="1" customHeight="1" x14ac:dyDescent="0.25">
      <c r="A14" s="2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idden="1" x14ac:dyDescent="0.25">
      <c r="A15" s="113" t="s">
        <v>36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</row>
    <row r="16" spans="1:15" hidden="1" x14ac:dyDescent="0.25">
      <c r="A16" s="113" t="s">
        <v>35</v>
      </c>
      <c r="B16" s="113"/>
      <c r="C16" s="113"/>
      <c r="D16" s="113"/>
      <c r="E16" s="113"/>
      <c r="F16" s="113"/>
      <c r="G16" s="1"/>
      <c r="H16" s="1"/>
      <c r="I16" s="1"/>
      <c r="J16" s="1"/>
      <c r="K16" s="1"/>
      <c r="L16" s="1"/>
      <c r="M16" s="1"/>
      <c r="N16" s="1"/>
      <c r="O16" s="1"/>
    </row>
    <row r="17" spans="1:15" ht="6.75" hidden="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idden="1" x14ac:dyDescent="0.25">
      <c r="A18" s="113" t="s">
        <v>40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hidden="1" x14ac:dyDescent="0.25">
      <c r="A19" s="113" t="s">
        <v>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ht="6" hidden="1" customHeight="1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spans="1:15" hidden="1" x14ac:dyDescent="0.25">
      <c r="A21" s="113" t="s">
        <v>46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</row>
    <row r="22" spans="1:15" ht="8.25" hidden="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idden="1" x14ac:dyDescent="0.25">
      <c r="A23" s="113" t="s">
        <v>4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</row>
    <row r="24" spans="1:15" hidden="1" x14ac:dyDescent="0.25">
      <c r="A24" s="1" t="s">
        <v>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idden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4"/>
    </row>
    <row r="26" spans="1:15" x14ac:dyDescent="0.25">
      <c r="A26" s="3" t="s">
        <v>65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ht="8.2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ht="15" customHeight="1" x14ac:dyDescent="0.25">
      <c r="A28" s="124" t="s">
        <v>149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</row>
    <row r="29" spans="1:15" ht="6.7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4"/>
    </row>
    <row r="30" spans="1:15" ht="15.75" customHeight="1" thickBot="1" x14ac:dyDescent="0.3">
      <c r="A30" s="125" t="s">
        <v>6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1:15" ht="27" customHeight="1" thickBot="1" x14ac:dyDescent="0.3">
      <c r="A31" s="121" t="s">
        <v>7</v>
      </c>
      <c r="B31" s="126" t="s">
        <v>8</v>
      </c>
      <c r="C31" s="127"/>
      <c r="D31" s="121" t="s">
        <v>9</v>
      </c>
      <c r="E31" s="121" t="s">
        <v>10</v>
      </c>
      <c r="F31" s="121" t="s">
        <v>11</v>
      </c>
      <c r="G31" s="121" t="s">
        <v>32</v>
      </c>
      <c r="H31" s="119" t="s">
        <v>28</v>
      </c>
      <c r="I31" s="120"/>
      <c r="J31" s="121" t="s">
        <v>58</v>
      </c>
      <c r="K31" s="27"/>
      <c r="L31" s="27"/>
      <c r="M31" s="121" t="s">
        <v>12</v>
      </c>
      <c r="N31" s="121" t="s">
        <v>31</v>
      </c>
      <c r="O31" s="121" t="s">
        <v>42</v>
      </c>
    </row>
    <row r="32" spans="1:15" ht="2.25" customHeight="1" thickBot="1" x14ac:dyDescent="0.3">
      <c r="A32" s="122"/>
      <c r="B32" s="128"/>
      <c r="C32" s="129"/>
      <c r="D32" s="122"/>
      <c r="E32" s="122"/>
      <c r="F32" s="122"/>
      <c r="G32" s="122"/>
      <c r="H32" s="26" t="s">
        <v>18</v>
      </c>
      <c r="I32" s="121" t="s">
        <v>30</v>
      </c>
      <c r="J32" s="122"/>
      <c r="K32" s="78"/>
      <c r="L32" s="78"/>
      <c r="M32" s="122"/>
      <c r="N32" s="122"/>
      <c r="O32" s="122"/>
    </row>
    <row r="33" spans="1:15" ht="26.25" thickBot="1" x14ac:dyDescent="0.3">
      <c r="A33" s="123"/>
      <c r="B33" s="27" t="s">
        <v>13</v>
      </c>
      <c r="C33" s="28" t="s">
        <v>14</v>
      </c>
      <c r="D33" s="123"/>
      <c r="E33" s="123"/>
      <c r="F33" s="123"/>
      <c r="G33" s="123"/>
      <c r="H33" s="29" t="s">
        <v>29</v>
      </c>
      <c r="I33" s="123"/>
      <c r="J33" s="123"/>
      <c r="K33" s="77" t="s">
        <v>73</v>
      </c>
      <c r="L33" s="77" t="s">
        <v>74</v>
      </c>
      <c r="M33" s="123"/>
      <c r="N33" s="123"/>
      <c r="O33" s="123"/>
    </row>
    <row r="34" spans="1:15" ht="44.25" customHeight="1" thickBot="1" x14ac:dyDescent="0.3">
      <c r="A34" s="47">
        <f>ABRIL!A36+'MAYO)'!A36+JUNIO!A36</f>
        <v>3</v>
      </c>
      <c r="B34" s="56" t="s">
        <v>84</v>
      </c>
      <c r="C34" s="56" t="s">
        <v>89</v>
      </c>
      <c r="D34" s="67" t="s">
        <v>27</v>
      </c>
      <c r="E34" s="56" t="s">
        <v>110</v>
      </c>
      <c r="F34" s="56" t="s">
        <v>108</v>
      </c>
      <c r="G34" s="74">
        <f>ABRIL!G36+'MAYO)'!G36+JUNIO!G36</f>
        <v>48</v>
      </c>
      <c r="H34" s="74">
        <f>ABRIL!H36+'MAYO)'!H36+JUNIO!H36</f>
        <v>27</v>
      </c>
      <c r="I34" s="74">
        <f>ABRIL!I36+'MAYO)'!I36+JUNIO!I36</f>
        <v>5</v>
      </c>
      <c r="J34" s="64">
        <f>ABRIL!J36</f>
        <v>450100</v>
      </c>
      <c r="K34" s="65">
        <f>ABRIL!K36+'MAYO)'!K36+JUNIO!K36</f>
        <v>12900</v>
      </c>
      <c r="L34" s="65">
        <f>ABRIL!L36+'MAYO)'!L36+JUNIO!L36</f>
        <v>32700</v>
      </c>
      <c r="M34" s="65">
        <f>ABRIL!M36+'MAYO)'!M36+JUNIO!M36</f>
        <v>60000</v>
      </c>
      <c r="N34" s="65">
        <f>ABRIL!N36+'MAYO)'!N36+JUNIO!N36</f>
        <v>31600</v>
      </c>
      <c r="O34" s="69">
        <f>M34+N34</f>
        <v>91600</v>
      </c>
    </row>
    <row r="35" spans="1:15" ht="48" customHeight="1" thickBot="1" x14ac:dyDescent="0.3">
      <c r="A35" s="47">
        <f>ABRIL!A37+'MAYO)'!A37+JUNIO!A37</f>
        <v>3</v>
      </c>
      <c r="B35" s="56" t="s">
        <v>85</v>
      </c>
      <c r="C35" s="56" t="s">
        <v>90</v>
      </c>
      <c r="D35" s="67" t="s">
        <v>27</v>
      </c>
      <c r="E35" s="56" t="s">
        <v>110</v>
      </c>
      <c r="F35" s="56" t="s">
        <v>87</v>
      </c>
      <c r="G35" s="74">
        <f>ABRIL!G37+'MAYO)'!G37+JUNIO!G37</f>
        <v>24</v>
      </c>
      <c r="H35" s="74">
        <f>ABRIL!H37+'MAYO)'!H37+JUNIO!H37</f>
        <v>0</v>
      </c>
      <c r="I35" s="74">
        <f>ABRIL!I37+'MAYO)'!I37+JUNIO!I37</f>
        <v>0</v>
      </c>
      <c r="J35" s="64">
        <f>ABRIL!J37</f>
        <v>439600</v>
      </c>
      <c r="K35" s="65">
        <f>ABRIL!K37+'MAYO)'!K37+JUNIO!K37</f>
        <v>9250</v>
      </c>
      <c r="L35" s="65">
        <f>ABRIL!L37+'MAYO)'!L37+JUNIO!L37</f>
        <v>24200</v>
      </c>
      <c r="M35" s="65">
        <f>ABRIL!M37+'MAYO)'!M37+JUNIO!M37</f>
        <v>50000</v>
      </c>
      <c r="N35" s="65">
        <f>ABRIL!N37+'MAYO)'!N37+JUNIO!N37</f>
        <v>33600</v>
      </c>
      <c r="O35" s="69">
        <f t="shared" ref="O35:O38" si="0">M35+N35</f>
        <v>83600</v>
      </c>
    </row>
    <row r="36" spans="1:15" ht="42.75" customHeight="1" thickBot="1" x14ac:dyDescent="0.3">
      <c r="A36" s="47">
        <f>ABRIL!A38+'MAYO)'!A38+JUNIO!A38</f>
        <v>2</v>
      </c>
      <c r="B36" s="56" t="s">
        <v>86</v>
      </c>
      <c r="C36" s="56" t="s">
        <v>91</v>
      </c>
      <c r="D36" s="67" t="s">
        <v>27</v>
      </c>
      <c r="E36" s="56" t="s">
        <v>110</v>
      </c>
      <c r="F36" s="56" t="s">
        <v>87</v>
      </c>
      <c r="G36" s="74">
        <f>ABRIL!G38+'MAYO)'!G38+JUNIO!G38</f>
        <v>16</v>
      </c>
      <c r="H36" s="74">
        <f>ABRIL!H38+'MAYO)'!H38+JUNIO!H38</f>
        <v>0</v>
      </c>
      <c r="I36" s="74">
        <f>ABRIL!I38+'MAYO)'!I38+JUNIO!I38</f>
        <v>0</v>
      </c>
      <c r="J36" s="64">
        <f>ABRIL!J38</f>
        <v>419000</v>
      </c>
      <c r="K36" s="65">
        <f>ABRIL!K38+'MAYO)'!K38+JUNIO!K38</f>
        <v>4950</v>
      </c>
      <c r="L36" s="65">
        <f>ABRIL!L38+'MAYO)'!L38+JUNIO!L38</f>
        <v>8500</v>
      </c>
      <c r="M36" s="65">
        <f>ABRIL!M38+'MAYO)'!M38+JUNIO!M38</f>
        <v>0</v>
      </c>
      <c r="N36" s="65">
        <f>ABRIL!N38+'MAYO)'!N38+JUNIO!N38</f>
        <v>22400</v>
      </c>
      <c r="O36" s="69">
        <f t="shared" si="0"/>
        <v>22400</v>
      </c>
    </row>
    <row r="37" spans="1:15" ht="65.25" customHeight="1" thickBot="1" x14ac:dyDescent="0.3">
      <c r="A37" s="47">
        <f>ABRIL!A39+'MAYO)'!A39+JUNIO!A39</f>
        <v>2</v>
      </c>
      <c r="B37" s="56" t="s">
        <v>88</v>
      </c>
      <c r="C37" s="56" t="s">
        <v>99</v>
      </c>
      <c r="D37" s="67" t="s">
        <v>61</v>
      </c>
      <c r="E37" s="56" t="s">
        <v>111</v>
      </c>
      <c r="F37" s="67" t="s">
        <v>97</v>
      </c>
      <c r="G37" s="74">
        <f>ABRIL!G39+'MAYO)'!G39+JUNIO!G39</f>
        <v>16</v>
      </c>
      <c r="H37" s="74">
        <f>ABRIL!H39+'MAYO)'!H39+JUNIO!H39</f>
        <v>9</v>
      </c>
      <c r="I37" s="74">
        <f>ABRIL!I39+'MAYO)'!I39+JUNIO!I39</f>
        <v>2</v>
      </c>
      <c r="J37" s="64">
        <f>ABRIL!J39</f>
        <v>0</v>
      </c>
      <c r="K37" s="65">
        <f>ABRIL!K39+'MAYO)'!K39+JUNIO!K39</f>
        <v>4300</v>
      </c>
      <c r="L37" s="65">
        <f>ABRIL!L39+'MAYO)'!L39+JUNIO!L39</f>
        <v>9100</v>
      </c>
      <c r="M37" s="65">
        <f>ABRIL!M39+'MAYO)'!M39+JUNIO!M39</f>
        <v>0</v>
      </c>
      <c r="N37" s="65">
        <f>ABRIL!N39+'MAYO)'!N39+JUNIO!N39</f>
        <v>11200</v>
      </c>
      <c r="O37" s="69">
        <f t="shared" si="0"/>
        <v>11200</v>
      </c>
    </row>
    <row r="38" spans="1:15" ht="44.25" customHeight="1" thickBot="1" x14ac:dyDescent="0.3">
      <c r="A38" s="47">
        <f>ABRIL!A40+'MAYO)'!A40+JUNIO!A40</f>
        <v>2</v>
      </c>
      <c r="B38" s="67" t="s">
        <v>104</v>
      </c>
      <c r="C38" s="56" t="s">
        <v>103</v>
      </c>
      <c r="D38" s="67" t="s">
        <v>61</v>
      </c>
      <c r="E38" s="56" t="s">
        <v>111</v>
      </c>
      <c r="F38" s="67" t="s">
        <v>97</v>
      </c>
      <c r="G38" s="74">
        <f>ABRIL!G40+'MAYO)'!G40+JUNIO!G40</f>
        <v>16</v>
      </c>
      <c r="H38" s="74">
        <f>ABRIL!H40+'MAYO)'!H40+JUNIO!H40</f>
        <v>9</v>
      </c>
      <c r="I38" s="74">
        <f>ABRIL!I40+'MAYO)'!I40+JUNIO!I40</f>
        <v>2</v>
      </c>
      <c r="J38" s="64">
        <f>ABRIL!J40</f>
        <v>0</v>
      </c>
      <c r="K38" s="65">
        <f>ABRIL!K40+'MAYO)'!K40+JUNIO!K40</f>
        <v>4300</v>
      </c>
      <c r="L38" s="65">
        <f>ABRIL!L40+'MAYO)'!L40+JUNIO!L40</f>
        <v>9100</v>
      </c>
      <c r="M38" s="65">
        <f>ABRIL!M40+'MAYO)'!M40+JUNIO!M40</f>
        <v>0</v>
      </c>
      <c r="N38" s="65">
        <f>ABRIL!N40+'MAYO)'!N40+JUNIO!N40</f>
        <v>10400</v>
      </c>
      <c r="O38" s="69">
        <f t="shared" si="0"/>
        <v>10400</v>
      </c>
    </row>
    <row r="39" spans="1:15" ht="15.75" thickBot="1" x14ac:dyDescent="0.3">
      <c r="A39" s="41">
        <f>SUM(A34:A38)</f>
        <v>12</v>
      </c>
      <c r="B39" s="134" t="s">
        <v>15</v>
      </c>
      <c r="C39" s="135"/>
      <c r="D39" s="135"/>
      <c r="E39" s="135"/>
      <c r="F39" s="136"/>
      <c r="G39" s="42">
        <f t="shared" ref="G39:O39" si="1">SUM(G34:G38)</f>
        <v>120</v>
      </c>
      <c r="H39" s="42">
        <f t="shared" si="1"/>
        <v>45</v>
      </c>
      <c r="I39" s="42">
        <f t="shared" si="1"/>
        <v>9</v>
      </c>
      <c r="J39" s="89">
        <f t="shared" si="1"/>
        <v>1308700</v>
      </c>
      <c r="K39" s="89">
        <f t="shared" si="1"/>
        <v>35700</v>
      </c>
      <c r="L39" s="89">
        <f t="shared" si="1"/>
        <v>83600</v>
      </c>
      <c r="M39" s="89">
        <f t="shared" si="1"/>
        <v>110000</v>
      </c>
      <c r="N39" s="89">
        <f t="shared" si="1"/>
        <v>109200</v>
      </c>
      <c r="O39" s="89">
        <f t="shared" si="1"/>
        <v>219200</v>
      </c>
    </row>
    <row r="40" spans="1:15" ht="15.75" customHeight="1" thickBot="1" x14ac:dyDescent="0.3">
      <c r="A40" s="137" t="s">
        <v>16</v>
      </c>
      <c r="B40" s="138"/>
      <c r="C40" s="138"/>
      <c r="D40" s="138"/>
      <c r="E40" s="138"/>
      <c r="F40" s="138"/>
      <c r="G40" s="139"/>
      <c r="H40" s="44"/>
      <c r="I40" s="44"/>
      <c r="J40" s="91"/>
      <c r="K40" s="91"/>
      <c r="L40" s="91"/>
      <c r="M40" s="83">
        <v>0</v>
      </c>
      <c r="N40" s="99">
        <f>0.1*-N39</f>
        <v>-10920</v>
      </c>
      <c r="O40" s="92">
        <f>N40</f>
        <v>-10920</v>
      </c>
    </row>
    <row r="41" spans="1:15" ht="15.75" customHeight="1" thickBot="1" x14ac:dyDescent="0.3">
      <c r="A41" s="134" t="s">
        <v>17</v>
      </c>
      <c r="B41" s="135"/>
      <c r="C41" s="135"/>
      <c r="D41" s="135"/>
      <c r="E41" s="135"/>
      <c r="F41" s="135"/>
      <c r="G41" s="136"/>
      <c r="H41" s="45"/>
      <c r="I41" s="45"/>
      <c r="J41" s="93"/>
      <c r="K41" s="93"/>
      <c r="L41" s="93"/>
      <c r="M41" s="83">
        <f>+M39+M40</f>
        <v>110000</v>
      </c>
      <c r="N41" s="83">
        <f>+N39-N40</f>
        <v>120120</v>
      </c>
      <c r="O41" s="83">
        <f>+O39-O40</f>
        <v>230120</v>
      </c>
    </row>
    <row r="42" spans="1:15" x14ac:dyDescent="0.25">
      <c r="A42" s="17"/>
      <c r="B42" s="17"/>
      <c r="C42" s="17"/>
      <c r="D42" s="17"/>
      <c r="E42" s="17"/>
      <c r="F42" s="17"/>
      <c r="G42" s="17"/>
      <c r="H42" s="18"/>
      <c r="I42" s="18"/>
      <c r="J42" s="19"/>
      <c r="K42" s="19"/>
      <c r="L42" s="19"/>
      <c r="M42" s="19"/>
      <c r="N42" s="19"/>
      <c r="O42" s="20"/>
    </row>
    <row r="43" spans="1:15" ht="15.75" thickBot="1" x14ac:dyDescent="0.3">
      <c r="A43" s="140" t="s">
        <v>34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21"/>
      <c r="O43" s="21"/>
    </row>
    <row r="44" spans="1:15" ht="21.75" customHeight="1" thickBot="1" x14ac:dyDescent="0.3">
      <c r="A44" s="141" t="s">
        <v>7</v>
      </c>
      <c r="B44" s="126" t="s">
        <v>8</v>
      </c>
      <c r="C44" s="127"/>
      <c r="D44" s="121" t="s">
        <v>9</v>
      </c>
      <c r="E44" s="121" t="s">
        <v>10</v>
      </c>
      <c r="F44" s="121" t="s">
        <v>11</v>
      </c>
      <c r="G44" s="121" t="s">
        <v>41</v>
      </c>
      <c r="H44" s="126" t="s">
        <v>28</v>
      </c>
      <c r="I44" s="127"/>
      <c r="J44" s="121" t="s">
        <v>58</v>
      </c>
      <c r="K44" s="27"/>
      <c r="L44" s="27"/>
      <c r="M44" s="121" t="s">
        <v>12</v>
      </c>
      <c r="N44" s="121" t="s">
        <v>31</v>
      </c>
      <c r="O44" s="131" t="s">
        <v>42</v>
      </c>
    </row>
    <row r="45" spans="1:15" ht="21.75" customHeight="1" thickBot="1" x14ac:dyDescent="0.3">
      <c r="A45" s="142"/>
      <c r="B45" s="128"/>
      <c r="C45" s="129"/>
      <c r="D45" s="122"/>
      <c r="E45" s="122"/>
      <c r="F45" s="122"/>
      <c r="G45" s="143"/>
      <c r="H45" s="121" t="s">
        <v>29</v>
      </c>
      <c r="I45" s="121" t="s">
        <v>30</v>
      </c>
      <c r="J45" s="130"/>
      <c r="K45" s="78"/>
      <c r="L45" s="78"/>
      <c r="M45" s="130"/>
      <c r="N45" s="122"/>
      <c r="O45" s="132"/>
    </row>
    <row r="46" spans="1:15" ht="26.25" thickBot="1" x14ac:dyDescent="0.3">
      <c r="A46" s="142"/>
      <c r="B46" s="30" t="s">
        <v>13</v>
      </c>
      <c r="C46" s="28" t="s">
        <v>14</v>
      </c>
      <c r="D46" s="122"/>
      <c r="E46" s="122"/>
      <c r="F46" s="122"/>
      <c r="G46" s="144"/>
      <c r="H46" s="123"/>
      <c r="I46" s="123"/>
      <c r="J46" s="130"/>
      <c r="K46" s="77" t="s">
        <v>73</v>
      </c>
      <c r="L46" s="77" t="s">
        <v>74</v>
      </c>
      <c r="M46" s="130"/>
      <c r="N46" s="123"/>
      <c r="O46" s="133"/>
    </row>
    <row r="47" spans="1:15" ht="44.25" customHeight="1" thickBot="1" x14ac:dyDescent="0.3">
      <c r="A47" s="46">
        <f>ABRIL!A49+'MAYO)'!A49+JUNIO!A49</f>
        <v>3</v>
      </c>
      <c r="B47" s="56" t="s">
        <v>150</v>
      </c>
      <c r="C47" s="56" t="s">
        <v>151</v>
      </c>
      <c r="D47" s="56" t="s">
        <v>33</v>
      </c>
      <c r="E47" s="66" t="s">
        <v>152</v>
      </c>
      <c r="F47" s="56" t="s">
        <v>155</v>
      </c>
      <c r="G47" s="74">
        <f>ABRIL!G49+'MAYO)'!G49+JUNIO!G49</f>
        <v>40</v>
      </c>
      <c r="H47" s="74">
        <f>ABRIL!H49+'MAYO)'!H49+JUNIO!H49</f>
        <v>28</v>
      </c>
      <c r="I47" s="74">
        <f>ABRIL!I49+'MAYO)'!I49+JUNIO!I49</f>
        <v>2</v>
      </c>
      <c r="J47" s="74">
        <v>0</v>
      </c>
      <c r="K47" s="65">
        <f>ABRIL!K49+'MAYO)'!K49+JUNIO!K49</f>
        <v>10500</v>
      </c>
      <c r="L47" s="65">
        <f>ABRIL!L49+'MAYO)'!L49+JUNIO!L49</f>
        <v>44812.5</v>
      </c>
      <c r="M47" s="74">
        <f>ABRIL!M49+'MAYO)'!M49+JUNIO!M49</f>
        <v>18000</v>
      </c>
      <c r="N47" s="74">
        <f>ABRIL!N49+'MAYO)'!N49+JUNIO!N49</f>
        <v>22400</v>
      </c>
      <c r="O47" s="69">
        <f t="shared" ref="O47:O50" si="2">M47+N47</f>
        <v>40400</v>
      </c>
    </row>
    <row r="48" spans="1:15" ht="39" customHeight="1" thickBot="1" x14ac:dyDescent="0.3">
      <c r="A48" s="46">
        <f>ABRIL!A52+'MAYO)'!A50+JUNIO!A50</f>
        <v>3</v>
      </c>
      <c r="B48" s="56" t="s">
        <v>153</v>
      </c>
      <c r="C48" s="56" t="s">
        <v>154</v>
      </c>
      <c r="D48" s="56" t="s">
        <v>33</v>
      </c>
      <c r="E48" s="66" t="s">
        <v>152</v>
      </c>
      <c r="F48" s="56" t="s">
        <v>156</v>
      </c>
      <c r="G48" s="74">
        <f>ABRIL!G52+'MAYO)'!G50+JUNIO!G50</f>
        <v>64</v>
      </c>
      <c r="H48" s="74">
        <f>ABRIL!H52+'MAYO)'!H50+JUNIO!H50</f>
        <v>27</v>
      </c>
      <c r="I48" s="74">
        <f>ABRIL!I52+'MAYO)'!I50+JUNIO!I50</f>
        <v>3</v>
      </c>
      <c r="J48" s="74">
        <v>0</v>
      </c>
      <c r="K48" s="65">
        <f>ABRIL!K52+'MAYO)'!K50+JUNIO!K50</f>
        <v>16500</v>
      </c>
      <c r="L48" s="65">
        <f>ABRIL!L52+'MAYO)'!L50+JUNIO!L50</f>
        <v>67150</v>
      </c>
      <c r="M48" s="74">
        <f>ABRIL!M52+'MAYO)'!M50+JUNIO!M50</f>
        <v>18000</v>
      </c>
      <c r="N48" s="74">
        <f>ABRIL!N52+'MAYO)'!N50+JUNIO!N50</f>
        <v>44801</v>
      </c>
      <c r="O48" s="69">
        <f t="shared" si="2"/>
        <v>62801</v>
      </c>
    </row>
    <row r="49" spans="1:15" ht="45" customHeight="1" thickBot="1" x14ac:dyDescent="0.3">
      <c r="A49" s="46">
        <f>ABRIL!A53+'MAYO)'!A51+JUNIO!A51</f>
        <v>3</v>
      </c>
      <c r="B49" s="56" t="s">
        <v>157</v>
      </c>
      <c r="C49" s="56" t="s">
        <v>158</v>
      </c>
      <c r="D49" s="56" t="s">
        <v>33</v>
      </c>
      <c r="E49" s="66" t="s">
        <v>152</v>
      </c>
      <c r="F49" s="56"/>
      <c r="G49" s="74">
        <f>ABRIL!G53+'MAYO)'!G51+JUNIO!G51</f>
        <v>64</v>
      </c>
      <c r="H49" s="74">
        <f>ABRIL!H53+'MAYO)'!H51+JUNIO!H51</f>
        <v>50</v>
      </c>
      <c r="I49" s="74">
        <f>ABRIL!I53+'MAYO)'!I51+JUNIO!I51</f>
        <v>10</v>
      </c>
      <c r="J49" s="74">
        <v>0</v>
      </c>
      <c r="K49" s="65">
        <f>ABRIL!K53+'MAYO)'!K51+JUNIO!K51</f>
        <v>14700</v>
      </c>
      <c r="L49" s="65">
        <f>ABRIL!L53+'MAYO)'!L51+JUNIO!L51</f>
        <v>67200</v>
      </c>
      <c r="M49" s="74">
        <f>ABRIL!M53+'MAYO)'!M51+JUNIO!M51</f>
        <v>18000</v>
      </c>
      <c r="N49" s="74">
        <f>ABRIL!N53+'MAYO)'!N51+JUNIO!N51</f>
        <v>33600</v>
      </c>
      <c r="O49" s="69">
        <f t="shared" si="2"/>
        <v>51600</v>
      </c>
    </row>
    <row r="50" spans="1:15" ht="51.75" thickBot="1" x14ac:dyDescent="0.3">
      <c r="A50" s="46">
        <f>ABRIL!A54+'MAYO)'!A52+JUNIO!A52</f>
        <v>1</v>
      </c>
      <c r="B50" s="56" t="s">
        <v>159</v>
      </c>
      <c r="C50" s="56" t="s">
        <v>160</v>
      </c>
      <c r="D50" s="56" t="s">
        <v>33</v>
      </c>
      <c r="E50" s="56" t="s">
        <v>161</v>
      </c>
      <c r="F50" s="56" t="s">
        <v>162</v>
      </c>
      <c r="G50" s="74">
        <f>ABRIL!G54+'MAYO)'!G52+JUNIO!G52</f>
        <v>24</v>
      </c>
      <c r="H50" s="74">
        <f>ABRIL!H54+'MAYO)'!H52+JUNIO!H52</f>
        <v>0</v>
      </c>
      <c r="I50" s="74">
        <f>ABRIL!I54+'MAYO)'!I52+JUNIO!I52</f>
        <v>0</v>
      </c>
      <c r="J50" s="74">
        <v>0</v>
      </c>
      <c r="K50" s="65">
        <f>ABRIL!K54+'MAYO)'!K52+JUNIO!K52</f>
        <v>6000</v>
      </c>
      <c r="L50" s="65">
        <f>ABRIL!L54+'MAYO)'!L52+JUNIO!L52</f>
        <v>25900</v>
      </c>
      <c r="M50" s="74">
        <f>ABRIL!M54+'MAYO)'!M52+JUNIO!M52</f>
        <v>0</v>
      </c>
      <c r="N50" s="74">
        <f>ABRIL!N54+'MAYO)'!N52+JUNIO!N52</f>
        <v>11200</v>
      </c>
      <c r="O50" s="69">
        <f t="shared" si="2"/>
        <v>11200</v>
      </c>
    </row>
    <row r="51" spans="1:15" ht="15.75" thickBot="1" x14ac:dyDescent="0.3">
      <c r="A51" s="46">
        <f>SUM(A47:A50)</f>
        <v>10</v>
      </c>
      <c r="B51" s="146" t="s">
        <v>15</v>
      </c>
      <c r="C51" s="147"/>
      <c r="D51" s="147"/>
      <c r="E51" s="147"/>
      <c r="F51" s="148"/>
      <c r="G51" s="48">
        <f t="shared" ref="G51:O51" si="3">SUM(G47:G50)</f>
        <v>192</v>
      </c>
      <c r="H51" s="48">
        <f t="shared" si="3"/>
        <v>105</v>
      </c>
      <c r="I51" s="48">
        <f t="shared" si="3"/>
        <v>15</v>
      </c>
      <c r="J51" s="48">
        <f t="shared" si="3"/>
        <v>0</v>
      </c>
      <c r="K51" s="97">
        <f t="shared" si="3"/>
        <v>47700</v>
      </c>
      <c r="L51" s="97">
        <f t="shared" si="3"/>
        <v>205062.5</v>
      </c>
      <c r="M51" s="97">
        <f t="shared" si="3"/>
        <v>54000</v>
      </c>
      <c r="N51" s="97">
        <f t="shared" si="3"/>
        <v>112001</v>
      </c>
      <c r="O51" s="97">
        <f t="shared" si="3"/>
        <v>166001</v>
      </c>
    </row>
    <row r="52" spans="1:15" ht="15.75" thickBot="1" x14ac:dyDescent="0.3">
      <c r="A52" s="149" t="s">
        <v>16</v>
      </c>
      <c r="B52" s="150"/>
      <c r="C52" s="150"/>
      <c r="D52" s="150"/>
      <c r="E52" s="150"/>
      <c r="F52" s="150"/>
      <c r="G52" s="151"/>
      <c r="H52" s="49"/>
      <c r="I52" s="49"/>
      <c r="J52" s="50"/>
      <c r="K52" s="99"/>
      <c r="L52" s="99"/>
      <c r="M52" s="99">
        <v>0</v>
      </c>
      <c r="N52" s="99">
        <f>0.1*-N51</f>
        <v>-11200.1</v>
      </c>
      <c r="O52" s="100">
        <f>SUM(N52:N52)</f>
        <v>-11200.1</v>
      </c>
    </row>
    <row r="53" spans="1:15" ht="15.75" thickBot="1" x14ac:dyDescent="0.3">
      <c r="A53" s="146" t="s">
        <v>19</v>
      </c>
      <c r="B53" s="147"/>
      <c r="C53" s="147"/>
      <c r="D53" s="147"/>
      <c r="E53" s="147"/>
      <c r="F53" s="147"/>
      <c r="G53" s="148"/>
      <c r="H53" s="52"/>
      <c r="I53" s="52"/>
      <c r="J53" s="50"/>
      <c r="K53" s="99"/>
      <c r="L53" s="99"/>
      <c r="M53" s="99">
        <f>SUM(M51:M52)</f>
        <v>54000</v>
      </c>
      <c r="N53" s="83">
        <f>+N51-N52</f>
        <v>123201.1</v>
      </c>
      <c r="O53" s="83">
        <f>+O51-O52</f>
        <v>177201.1</v>
      </c>
    </row>
    <row r="54" spans="1:15" x14ac:dyDescent="0.25">
      <c r="A54" s="17"/>
      <c r="B54" s="17"/>
      <c r="C54" s="17"/>
      <c r="D54" s="17"/>
      <c r="E54" s="17"/>
      <c r="F54" s="17"/>
      <c r="G54" s="17"/>
      <c r="H54" s="18"/>
      <c r="I54" s="18"/>
      <c r="J54" s="19"/>
      <c r="K54" s="108"/>
      <c r="L54" s="108"/>
      <c r="M54" s="108"/>
      <c r="N54" s="108"/>
      <c r="O54" s="109"/>
    </row>
    <row r="55" spans="1:15" ht="15.75" thickBot="1" x14ac:dyDescent="0.3">
      <c r="A55" s="140" t="s">
        <v>43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3"/>
      <c r="O55" s="13"/>
    </row>
    <row r="56" spans="1:15" ht="15.75" thickBot="1" x14ac:dyDescent="0.3">
      <c r="A56" s="141" t="s">
        <v>7</v>
      </c>
      <c r="B56" s="126" t="s">
        <v>8</v>
      </c>
      <c r="C56" s="127"/>
      <c r="D56" s="121" t="s">
        <v>9</v>
      </c>
      <c r="E56" s="121" t="s">
        <v>10</v>
      </c>
      <c r="F56" s="121" t="s">
        <v>11</v>
      </c>
      <c r="G56" s="121" t="s">
        <v>41</v>
      </c>
      <c r="H56" s="126" t="s">
        <v>28</v>
      </c>
      <c r="I56" s="127"/>
      <c r="J56" s="121" t="s">
        <v>58</v>
      </c>
      <c r="K56" s="27"/>
      <c r="L56" s="27"/>
      <c r="M56" s="121" t="s">
        <v>12</v>
      </c>
      <c r="N56" s="121" t="s">
        <v>31</v>
      </c>
      <c r="O56" s="131" t="s">
        <v>42</v>
      </c>
    </row>
    <row r="57" spans="1:15" ht="15.75" thickBot="1" x14ac:dyDescent="0.3">
      <c r="A57" s="142"/>
      <c r="B57" s="128"/>
      <c r="C57" s="129"/>
      <c r="D57" s="143"/>
      <c r="E57" s="143"/>
      <c r="F57" s="143"/>
      <c r="G57" s="143"/>
      <c r="H57" s="121" t="s">
        <v>29</v>
      </c>
      <c r="I57" s="121" t="s">
        <v>30</v>
      </c>
      <c r="J57" s="130"/>
      <c r="K57" s="78"/>
      <c r="L57" s="78"/>
      <c r="M57" s="130"/>
      <c r="N57" s="122"/>
      <c r="O57" s="132"/>
    </row>
    <row r="58" spans="1:15" ht="26.25" thickBot="1" x14ac:dyDescent="0.3">
      <c r="A58" s="142"/>
      <c r="B58" s="27" t="s">
        <v>13</v>
      </c>
      <c r="C58" s="28" t="s">
        <v>14</v>
      </c>
      <c r="D58" s="144"/>
      <c r="E58" s="144"/>
      <c r="F58" s="144"/>
      <c r="G58" s="144"/>
      <c r="H58" s="123"/>
      <c r="I58" s="123"/>
      <c r="J58" s="145"/>
      <c r="K58" s="77" t="s">
        <v>73</v>
      </c>
      <c r="L58" s="77" t="s">
        <v>74</v>
      </c>
      <c r="M58" s="130"/>
      <c r="N58" s="123"/>
      <c r="O58" s="133"/>
    </row>
    <row r="59" spans="1:15" ht="39" thickBot="1" x14ac:dyDescent="0.3">
      <c r="A59" s="47">
        <f>ABRIL!A63+'MAYO)'!A61+JUNIO!A61</f>
        <v>1</v>
      </c>
      <c r="B59" s="94" t="s">
        <v>114</v>
      </c>
      <c r="C59" s="95" t="s">
        <v>112</v>
      </c>
      <c r="D59" s="56" t="s">
        <v>26</v>
      </c>
      <c r="E59" s="67"/>
      <c r="F59" s="67"/>
      <c r="G59" s="74">
        <f>ABRIL!G63+'MAYO)'!G61+JUNIO!G61</f>
        <v>8</v>
      </c>
      <c r="H59" s="74">
        <f>ABRIL!H63+'MAYO)'!H61+JUNIO!H61</f>
        <v>2</v>
      </c>
      <c r="I59" s="74">
        <f>ABRIL!I63+'MAYO)'!I61+JUNIO!I61</f>
        <v>0</v>
      </c>
      <c r="J59" s="64"/>
      <c r="K59" s="84">
        <f>ABRIL!K63+'MAYO)'!K61+JUNIO!K61</f>
        <v>5300</v>
      </c>
      <c r="L59" s="84">
        <f>ABRIL!L63+'MAYO)'!L61+JUNIO!L61</f>
        <v>8500</v>
      </c>
      <c r="M59" s="85">
        <f>ABRIL!M63+'MAYO)'!M61+JUNIO!M61</f>
        <v>0</v>
      </c>
      <c r="N59" s="85">
        <f>ABRIL!N63+'MAYO)'!N61+JUNIO!N61</f>
        <v>20800</v>
      </c>
      <c r="O59" s="85">
        <f>M59+N59</f>
        <v>20800</v>
      </c>
    </row>
    <row r="60" spans="1:15" ht="15.75" thickBot="1" x14ac:dyDescent="0.3">
      <c r="A60" s="47">
        <f>ABRIL!A64+'MAYO)'!A62+JUNIO!A62</f>
        <v>0</v>
      </c>
      <c r="B60" s="67"/>
      <c r="C60" s="67"/>
      <c r="D60" s="56" t="s">
        <v>26</v>
      </c>
      <c r="E60" s="67"/>
      <c r="F60" s="67"/>
      <c r="G60" s="74">
        <f>ABRIL!G64+'MAYO)'!G62+JUNIO!G62</f>
        <v>0</v>
      </c>
      <c r="H60" s="74">
        <f>ABRIL!H64+'MAYO)'!H62+JUNIO!H62</f>
        <v>0</v>
      </c>
      <c r="I60" s="74">
        <f>ABRIL!I64+'MAYO)'!I62+JUNIO!I62</f>
        <v>0</v>
      </c>
      <c r="J60" s="64"/>
      <c r="K60" s="84">
        <f>ABRIL!K64+'MAYO)'!K62+JUNIO!K62</f>
        <v>0</v>
      </c>
      <c r="L60" s="84">
        <f>ABRIL!L64+'MAYO)'!L62+JUNIO!L62</f>
        <v>0</v>
      </c>
      <c r="M60" s="85">
        <f>ABRIL!M64+'MAYO)'!M62+JUNIO!M62</f>
        <v>0</v>
      </c>
      <c r="N60" s="85">
        <f>ABRIL!N64+'MAYO)'!N62+JUNIO!N62</f>
        <v>0</v>
      </c>
      <c r="O60" s="85">
        <f t="shared" ref="O60:O61" si="4">M60+N60</f>
        <v>0</v>
      </c>
    </row>
    <row r="61" spans="1:15" ht="15.75" thickBot="1" x14ac:dyDescent="0.3">
      <c r="A61" s="47">
        <f>ABRIL!A65+'MAYO)'!A63+JUNIO!A63</f>
        <v>0</v>
      </c>
      <c r="B61" s="67"/>
      <c r="C61" s="67"/>
      <c r="D61" s="56" t="s">
        <v>26</v>
      </c>
      <c r="E61" s="67"/>
      <c r="F61" s="67"/>
      <c r="G61" s="74">
        <f>ABRIL!G65+'MAYO)'!G63+JUNIO!G63</f>
        <v>0</v>
      </c>
      <c r="H61" s="74">
        <f>ABRIL!H65+'MAYO)'!H63+JUNIO!H63</f>
        <v>0</v>
      </c>
      <c r="I61" s="74">
        <f>ABRIL!I65+'MAYO)'!I63+JUNIO!I63</f>
        <v>0</v>
      </c>
      <c r="J61" s="64"/>
      <c r="K61" s="84">
        <f>ABRIL!K65+'MAYO)'!K63+JUNIO!K63</f>
        <v>0</v>
      </c>
      <c r="L61" s="84">
        <f>ABRIL!L65+'MAYO)'!L63+JUNIO!L63</f>
        <v>0</v>
      </c>
      <c r="M61" s="85">
        <f>ABRIL!M65+'MAYO)'!M63+JUNIO!M63</f>
        <v>0</v>
      </c>
      <c r="N61" s="85">
        <f>ABRIL!N65+'MAYO)'!N63+JUNIO!N63</f>
        <v>0</v>
      </c>
      <c r="O61" s="85">
        <f t="shared" si="4"/>
        <v>0</v>
      </c>
    </row>
    <row r="62" spans="1:15" ht="15.75" thickBot="1" x14ac:dyDescent="0.3">
      <c r="A62" s="46">
        <f>SUM(A59:A61)</f>
        <v>1</v>
      </c>
      <c r="B62" s="146" t="s">
        <v>15</v>
      </c>
      <c r="C62" s="147"/>
      <c r="D62" s="147"/>
      <c r="E62" s="147"/>
      <c r="F62" s="148"/>
      <c r="G62" s="48">
        <f t="shared" ref="G62:O62" si="5">SUM(G59:G61)</f>
        <v>8</v>
      </c>
      <c r="H62" s="48">
        <f t="shared" si="5"/>
        <v>2</v>
      </c>
      <c r="I62" s="48">
        <f t="shared" si="5"/>
        <v>0</v>
      </c>
      <c r="J62" s="48">
        <f t="shared" si="5"/>
        <v>0</v>
      </c>
      <c r="K62" s="97">
        <f t="shared" si="5"/>
        <v>5300</v>
      </c>
      <c r="L62" s="97">
        <f t="shared" si="5"/>
        <v>8500</v>
      </c>
      <c r="M62" s="97">
        <f t="shared" si="5"/>
        <v>0</v>
      </c>
      <c r="N62" s="97">
        <f t="shared" si="5"/>
        <v>20800</v>
      </c>
      <c r="O62" s="97">
        <f t="shared" si="5"/>
        <v>20800</v>
      </c>
    </row>
    <row r="63" spans="1:15" ht="15.75" thickBot="1" x14ac:dyDescent="0.3">
      <c r="A63" s="149" t="s">
        <v>16</v>
      </c>
      <c r="B63" s="150"/>
      <c r="C63" s="150"/>
      <c r="D63" s="150"/>
      <c r="E63" s="150"/>
      <c r="F63" s="150"/>
      <c r="G63" s="151"/>
      <c r="H63" s="23"/>
      <c r="I63" s="23"/>
      <c r="J63" s="22"/>
      <c r="K63" s="98"/>
      <c r="L63" s="98"/>
      <c r="M63" s="99">
        <v>0</v>
      </c>
      <c r="N63" s="99">
        <f>-0.1*N62</f>
        <v>-2080</v>
      </c>
      <c r="O63" s="100">
        <f>SUM(N63:N63)</f>
        <v>-2080</v>
      </c>
    </row>
    <row r="64" spans="1:15" ht="15.75" thickBot="1" x14ac:dyDescent="0.3">
      <c r="A64" s="146" t="s">
        <v>19</v>
      </c>
      <c r="B64" s="147"/>
      <c r="C64" s="147"/>
      <c r="D64" s="147"/>
      <c r="E64" s="147"/>
      <c r="F64" s="147"/>
      <c r="G64" s="148"/>
      <c r="H64" s="24"/>
      <c r="I64" s="24"/>
      <c r="J64" s="22"/>
      <c r="K64" s="98"/>
      <c r="L64" s="98"/>
      <c r="M64" s="99">
        <f>SUM(M62:M63)</f>
        <v>0</v>
      </c>
      <c r="N64" s="83">
        <f>+N62-N63</f>
        <v>22880</v>
      </c>
      <c r="O64" s="83">
        <f>+O62-O63</f>
        <v>22880</v>
      </c>
    </row>
    <row r="65" spans="1:15" x14ac:dyDescent="0.25">
      <c r="A65" s="9"/>
      <c r="B65" s="9"/>
      <c r="C65" s="9"/>
      <c r="D65" s="9"/>
      <c r="E65" s="9"/>
      <c r="F65" s="9"/>
      <c r="G65" s="9"/>
      <c r="H65" s="7"/>
      <c r="I65" s="7"/>
      <c r="J65" s="10"/>
      <c r="K65" s="10"/>
      <c r="L65" s="10"/>
      <c r="M65" s="10"/>
      <c r="N65" s="10"/>
      <c r="O65" s="11"/>
    </row>
    <row r="66" spans="1:15" ht="15.75" thickBot="1" x14ac:dyDescent="0.3">
      <c r="A66" s="125" t="s">
        <v>50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</row>
    <row r="67" spans="1:15" ht="15.75" thickBot="1" x14ac:dyDescent="0.3">
      <c r="A67" s="141" t="s">
        <v>7</v>
      </c>
      <c r="B67" s="126" t="s">
        <v>8</v>
      </c>
      <c r="C67" s="127"/>
      <c r="D67" s="121" t="s">
        <v>9</v>
      </c>
      <c r="E67" s="121" t="s">
        <v>10</v>
      </c>
      <c r="F67" s="121" t="s">
        <v>11</v>
      </c>
      <c r="G67" s="121" t="s">
        <v>32</v>
      </c>
      <c r="H67" s="126" t="s">
        <v>28</v>
      </c>
      <c r="I67" s="127"/>
      <c r="J67" s="121" t="s">
        <v>58</v>
      </c>
      <c r="K67" s="27"/>
      <c r="L67" s="27"/>
      <c r="M67" s="121" t="s">
        <v>12</v>
      </c>
      <c r="N67" s="121" t="s">
        <v>31</v>
      </c>
      <c r="O67" s="131" t="s">
        <v>48</v>
      </c>
    </row>
    <row r="68" spans="1:15" ht="15.75" thickBot="1" x14ac:dyDescent="0.3">
      <c r="A68" s="142"/>
      <c r="B68" s="128"/>
      <c r="C68" s="129"/>
      <c r="D68" s="122"/>
      <c r="E68" s="122"/>
      <c r="F68" s="122"/>
      <c r="G68" s="143"/>
      <c r="H68" s="121" t="s">
        <v>29</v>
      </c>
      <c r="I68" s="121" t="s">
        <v>30</v>
      </c>
      <c r="J68" s="130"/>
      <c r="K68" s="78"/>
      <c r="L68" s="78"/>
      <c r="M68" s="130"/>
      <c r="N68" s="122"/>
      <c r="O68" s="132"/>
    </row>
    <row r="69" spans="1:15" ht="26.25" thickBot="1" x14ac:dyDescent="0.3">
      <c r="A69" s="142"/>
      <c r="B69" s="27" t="s">
        <v>13</v>
      </c>
      <c r="C69" s="28" t="s">
        <v>14</v>
      </c>
      <c r="D69" s="122"/>
      <c r="E69" s="122"/>
      <c r="F69" s="122"/>
      <c r="G69" s="144"/>
      <c r="H69" s="123"/>
      <c r="I69" s="123"/>
      <c r="J69" s="130"/>
      <c r="K69" s="77" t="s">
        <v>73</v>
      </c>
      <c r="L69" s="77" t="s">
        <v>74</v>
      </c>
      <c r="M69" s="130"/>
      <c r="N69" s="123"/>
      <c r="O69" s="133"/>
    </row>
    <row r="70" spans="1:15" ht="35.25" customHeight="1" thickBot="1" x14ac:dyDescent="0.3">
      <c r="A70" s="41">
        <f>ABRIL!A75+'MAYO)'!A73+JUNIO!A73</f>
        <v>2</v>
      </c>
      <c r="B70" s="38" t="s">
        <v>75</v>
      </c>
      <c r="C70" s="38" t="s">
        <v>76</v>
      </c>
      <c r="D70" s="38" t="s">
        <v>49</v>
      </c>
      <c r="E70" s="57"/>
      <c r="F70" s="57"/>
      <c r="G70" s="74">
        <f>ABRIL!G75+'MAYO)'!G73+JUNIO!G73</f>
        <v>12</v>
      </c>
      <c r="H70" s="74">
        <f>ABRIL!H75+'MAYO)'!H73+JUNIO!H73</f>
        <v>30</v>
      </c>
      <c r="I70" s="74">
        <f>ABRIL!I75+'MAYO)'!I73+JUNIO!I73</f>
        <v>30</v>
      </c>
      <c r="J70" s="58">
        <v>0</v>
      </c>
      <c r="K70" s="84">
        <f>ABRIL!K75+'MAYO)'!K73+JUNIO!K73</f>
        <v>21320</v>
      </c>
      <c r="L70" s="84">
        <f>ABRIL!L75+'MAYO)'!L73+JUNIO!L73</f>
        <v>7200</v>
      </c>
      <c r="M70" s="85">
        <f>ABRIL!M75+'MAYO)'!M73+JUNIO!M73</f>
        <v>150000</v>
      </c>
      <c r="N70" s="85">
        <f>ABRIL!N75+'MAYO)'!N73+JUNIO!N73</f>
        <v>34200</v>
      </c>
      <c r="O70" s="85">
        <f t="shared" ref="O70:O74" si="6">M70+N70</f>
        <v>184200</v>
      </c>
    </row>
    <row r="71" spans="1:15" ht="29.25" thickBot="1" x14ac:dyDescent="0.3">
      <c r="A71" s="41">
        <f>ABRIL!A76+'MAYO)'!A74+JUNIO!A74</f>
        <v>2</v>
      </c>
      <c r="B71" s="38" t="s">
        <v>78</v>
      </c>
      <c r="C71" s="38" t="s">
        <v>79</v>
      </c>
      <c r="D71" s="38" t="s">
        <v>49</v>
      </c>
      <c r="E71" s="57"/>
      <c r="F71" s="57"/>
      <c r="G71" s="74">
        <f>ABRIL!G76+'MAYO)'!G74+JUNIO!G74</f>
        <v>8</v>
      </c>
      <c r="H71" s="74">
        <f>ABRIL!H76+'MAYO)'!H74+JUNIO!H74</f>
        <v>30</v>
      </c>
      <c r="I71" s="74">
        <f>ABRIL!I76+'MAYO)'!I74+JUNIO!I74</f>
        <v>30</v>
      </c>
      <c r="J71" s="58"/>
      <c r="K71" s="84">
        <f>ABRIL!K76+'MAYO)'!K74+JUNIO!K74</f>
        <v>21840</v>
      </c>
      <c r="L71" s="84">
        <f>ABRIL!L76+'MAYO)'!L74+JUNIO!L74</f>
        <v>7200</v>
      </c>
      <c r="M71" s="85">
        <f>ABRIL!M76+'MAYO)'!M74+JUNIO!M74</f>
        <v>90000</v>
      </c>
      <c r="N71" s="85">
        <f>ABRIL!N76+'MAYO)'!N74+JUNIO!N74</f>
        <v>22800</v>
      </c>
      <c r="O71" s="85">
        <f t="shared" si="6"/>
        <v>112800</v>
      </c>
    </row>
    <row r="72" spans="1:15" ht="15.75" hidden="1" thickBot="1" x14ac:dyDescent="0.3">
      <c r="A72" s="41">
        <f>ABRIL!A77+'MAYO)'!A75+JUNIO!A75</f>
        <v>0</v>
      </c>
      <c r="B72" s="57"/>
      <c r="C72" s="57"/>
      <c r="D72" s="38"/>
      <c r="E72" s="57"/>
      <c r="F72" s="57"/>
      <c r="G72" s="74">
        <f>ABRIL!G77+'MAYO)'!G75+JUNIO!G75</f>
        <v>0</v>
      </c>
      <c r="H72" s="74">
        <f>ABRIL!H77+'MAYO)'!H75+JUNIO!H75</f>
        <v>0</v>
      </c>
      <c r="I72" s="74">
        <f>ABRIL!I77+'MAYO)'!I75+JUNIO!I75</f>
        <v>0</v>
      </c>
      <c r="J72" s="58"/>
      <c r="K72" s="84">
        <f>ABRIL!K77+'MAYO)'!K75+JUNIO!K75</f>
        <v>0</v>
      </c>
      <c r="L72" s="84">
        <f>ABRIL!L77+'MAYO)'!L75+JUNIO!L75</f>
        <v>0</v>
      </c>
      <c r="M72" s="85">
        <f>ABRIL!M77+'MAYO)'!M75+JUNIO!M75</f>
        <v>0</v>
      </c>
      <c r="N72" s="85">
        <f>ABRIL!N77+'MAYO)'!N75+JUNIO!N75</f>
        <v>0</v>
      </c>
      <c r="O72" s="85">
        <f t="shared" si="6"/>
        <v>0</v>
      </c>
    </row>
    <row r="73" spans="1:15" ht="15.75" hidden="1" thickBot="1" x14ac:dyDescent="0.3">
      <c r="A73" s="41">
        <f>ABRIL!A78+'MAYO)'!A76+JUNIO!A76</f>
        <v>0</v>
      </c>
      <c r="B73" s="57"/>
      <c r="C73" s="57"/>
      <c r="D73" s="38"/>
      <c r="E73" s="57"/>
      <c r="F73" s="57"/>
      <c r="G73" s="74">
        <f>ABRIL!G78+'MAYO)'!G76+JUNIO!G76</f>
        <v>0</v>
      </c>
      <c r="H73" s="74">
        <f>ABRIL!H78+'MAYO)'!H76+JUNIO!H76</f>
        <v>0</v>
      </c>
      <c r="I73" s="74">
        <f>ABRIL!I78+'MAYO)'!I76+JUNIO!I76</f>
        <v>0</v>
      </c>
      <c r="J73" s="58"/>
      <c r="K73" s="84">
        <f>ABRIL!K78+'MAYO)'!K76+JUNIO!K76</f>
        <v>0</v>
      </c>
      <c r="L73" s="84">
        <f>ABRIL!L78+'MAYO)'!L76+JUNIO!L76</f>
        <v>0</v>
      </c>
      <c r="M73" s="85">
        <f>ABRIL!M78+'MAYO)'!M76+JUNIO!M76</f>
        <v>0</v>
      </c>
      <c r="N73" s="85">
        <f>ABRIL!N78+'MAYO)'!N76+JUNIO!N76</f>
        <v>0</v>
      </c>
      <c r="O73" s="85">
        <f t="shared" si="6"/>
        <v>0</v>
      </c>
    </row>
    <row r="74" spans="1:15" ht="15.75" hidden="1" thickBot="1" x14ac:dyDescent="0.3">
      <c r="A74" s="41">
        <f>ABRIL!A79+'MAYO)'!A77+JUNIO!A77</f>
        <v>0</v>
      </c>
      <c r="B74" s="57"/>
      <c r="C74" s="57"/>
      <c r="D74" s="38"/>
      <c r="E74" s="57"/>
      <c r="F74" s="57"/>
      <c r="G74" s="74">
        <f>ABRIL!G79+'MAYO)'!G77+JUNIO!G77</f>
        <v>0</v>
      </c>
      <c r="H74" s="74">
        <f>ABRIL!H79+'MAYO)'!H77+JUNIO!H77</f>
        <v>0</v>
      </c>
      <c r="I74" s="74">
        <f>ABRIL!I79+'MAYO)'!I77+JUNIO!I77</f>
        <v>0</v>
      </c>
      <c r="J74" s="58"/>
      <c r="K74" s="84">
        <f>ABRIL!K79+'MAYO)'!K77+JUNIO!K77</f>
        <v>0</v>
      </c>
      <c r="L74" s="84">
        <f>ABRIL!L79+'MAYO)'!L77+JUNIO!L77</f>
        <v>0</v>
      </c>
      <c r="M74" s="85">
        <f>ABRIL!M79+'MAYO)'!M77+JUNIO!M77</f>
        <v>0</v>
      </c>
      <c r="N74" s="85">
        <f>ABRIL!N79+'MAYO)'!N77+JUNIO!N77</f>
        <v>0</v>
      </c>
      <c r="O74" s="85">
        <f t="shared" si="6"/>
        <v>0</v>
      </c>
    </row>
    <row r="75" spans="1:15" ht="15.75" thickBot="1" x14ac:dyDescent="0.3">
      <c r="A75" s="41">
        <f>SUM(A70:A74)</f>
        <v>4</v>
      </c>
      <c r="B75" s="152" t="s">
        <v>15</v>
      </c>
      <c r="C75" s="152"/>
      <c r="D75" s="152"/>
      <c r="E75" s="152"/>
      <c r="F75" s="152"/>
      <c r="G75" s="53">
        <f>SUM(G70:G74)</f>
        <v>20</v>
      </c>
      <c r="H75" s="53">
        <f t="shared" ref="H75:O75" si="7">SUM(H70:H74)</f>
        <v>60</v>
      </c>
      <c r="I75" s="53">
        <f t="shared" si="7"/>
        <v>60</v>
      </c>
      <c r="J75" s="53">
        <f t="shared" si="7"/>
        <v>0</v>
      </c>
      <c r="K75" s="82">
        <f t="shared" si="7"/>
        <v>43160</v>
      </c>
      <c r="L75" s="82">
        <f t="shared" si="7"/>
        <v>14400</v>
      </c>
      <c r="M75" s="82">
        <f t="shared" si="7"/>
        <v>240000</v>
      </c>
      <c r="N75" s="82">
        <f t="shared" si="7"/>
        <v>57000</v>
      </c>
      <c r="O75" s="82">
        <f t="shared" si="7"/>
        <v>297000</v>
      </c>
    </row>
    <row r="76" spans="1:15" ht="15.75" thickBot="1" x14ac:dyDescent="0.3">
      <c r="A76" s="153" t="s">
        <v>16</v>
      </c>
      <c r="B76" s="154"/>
      <c r="C76" s="154"/>
      <c r="D76" s="154"/>
      <c r="E76" s="154"/>
      <c r="F76" s="154"/>
      <c r="G76" s="154"/>
      <c r="H76" s="33"/>
      <c r="I76" s="33"/>
      <c r="J76" s="34"/>
      <c r="K76" s="34"/>
      <c r="L76" s="34"/>
      <c r="M76" s="43">
        <v>0</v>
      </c>
      <c r="N76" s="99">
        <f>-0.1*N75</f>
        <v>-5700</v>
      </c>
      <c r="O76" s="100">
        <f>SUM(N76:N76)</f>
        <v>-5700</v>
      </c>
    </row>
    <row r="77" spans="1:15" ht="15.75" thickBot="1" x14ac:dyDescent="0.3">
      <c r="A77" s="152" t="s">
        <v>17</v>
      </c>
      <c r="B77" s="152"/>
      <c r="C77" s="152"/>
      <c r="D77" s="152"/>
      <c r="E77" s="152"/>
      <c r="F77" s="152"/>
      <c r="G77" s="152"/>
      <c r="H77" s="35"/>
      <c r="I77" s="35"/>
      <c r="J77" s="36"/>
      <c r="K77" s="36"/>
      <c r="L77" s="36"/>
      <c r="M77" s="43">
        <f>SUM(M75:M76)</f>
        <v>240000</v>
      </c>
      <c r="N77" s="43">
        <f>+N75-N76</f>
        <v>62700</v>
      </c>
      <c r="O77" s="83">
        <f>+O75-O76</f>
        <v>302700</v>
      </c>
    </row>
    <row r="78" spans="1:15" ht="17.25" customHeight="1" thickBot="1" x14ac:dyDescent="0.3">
      <c r="A78" s="7"/>
      <c r="B78" s="7"/>
      <c r="C78" s="7"/>
      <c r="D78" s="7"/>
      <c r="E78" s="7"/>
      <c r="F78" s="7"/>
      <c r="G78" s="7"/>
      <c r="H78" s="54"/>
      <c r="I78" s="54"/>
      <c r="J78" s="55"/>
      <c r="K78" s="55"/>
      <c r="L78" s="55"/>
      <c r="M78" s="31"/>
      <c r="N78" s="31"/>
      <c r="O78" s="31"/>
    </row>
    <row r="79" spans="1:15" ht="27.75" customHeight="1" thickBot="1" x14ac:dyDescent="0.3">
      <c r="A79" s="155" t="s">
        <v>20</v>
      </c>
      <c r="B79" s="155"/>
      <c r="C79" s="155"/>
      <c r="D79" s="155" t="s">
        <v>60</v>
      </c>
      <c r="E79" s="155"/>
      <c r="F79" s="155" t="s">
        <v>67</v>
      </c>
      <c r="G79" s="155"/>
      <c r="H79" s="54"/>
      <c r="I79" s="54"/>
      <c r="J79" s="55"/>
      <c r="K79" s="55"/>
      <c r="L79" s="55"/>
      <c r="M79" s="31"/>
      <c r="N79" s="31"/>
      <c r="O79" s="31"/>
    </row>
    <row r="80" spans="1:15" ht="23.25" customHeight="1" thickBot="1" x14ac:dyDescent="0.3">
      <c r="A80" s="162" t="s">
        <v>51</v>
      </c>
      <c r="B80" s="162"/>
      <c r="C80" s="162"/>
      <c r="D80" s="163">
        <f>J39</f>
        <v>1308700</v>
      </c>
      <c r="E80" s="163"/>
      <c r="F80" s="161">
        <f>ABRIL!F85+'MAYO)'!F85+JUNIO!F85</f>
        <v>593621.1</v>
      </c>
      <c r="G80" s="161"/>
      <c r="H80" s="54"/>
      <c r="I80" s="54"/>
      <c r="J80" s="55"/>
      <c r="K80" s="55"/>
      <c r="L80" s="55"/>
      <c r="M80" s="31"/>
      <c r="N80" s="31"/>
      <c r="O80" s="31"/>
    </row>
    <row r="81" spans="1:15" ht="20.100000000000001" customHeight="1" thickBot="1" x14ac:dyDescent="0.3">
      <c r="A81" s="162" t="s">
        <v>21</v>
      </c>
      <c r="B81" s="162"/>
      <c r="C81" s="162"/>
      <c r="D81" s="164">
        <v>30</v>
      </c>
      <c r="E81" s="164"/>
      <c r="F81" s="161">
        <f>ABRIL!F86+'MAYO)'!F86+JUNIO!F86</f>
        <v>15</v>
      </c>
      <c r="G81" s="161"/>
      <c r="H81" s="7"/>
      <c r="I81" s="7"/>
      <c r="J81" s="10"/>
      <c r="K81" s="10"/>
      <c r="L81" s="10"/>
      <c r="M81" s="10"/>
      <c r="N81" s="10"/>
      <c r="O81" s="11"/>
    </row>
    <row r="82" spans="1:15" ht="31.5" customHeight="1" thickBot="1" x14ac:dyDescent="0.3">
      <c r="A82" s="156" t="s">
        <v>63</v>
      </c>
      <c r="B82" s="157"/>
      <c r="C82" s="158"/>
      <c r="D82" s="159">
        <v>60</v>
      </c>
      <c r="E82" s="160"/>
      <c r="F82" s="161">
        <f>ABRIL!F87+'MAYO)'!F87+JUNIO!F87</f>
        <v>15</v>
      </c>
      <c r="G82" s="161"/>
      <c r="H82" s="7"/>
      <c r="I82" s="7"/>
      <c r="J82" s="10"/>
      <c r="K82" s="10"/>
      <c r="L82" s="10"/>
      <c r="M82" s="10"/>
      <c r="N82" s="10"/>
      <c r="O82" s="11"/>
    </row>
    <row r="83" spans="1:15" ht="20.100000000000001" customHeight="1" thickBot="1" x14ac:dyDescent="0.3">
      <c r="A83" s="162" t="s">
        <v>22</v>
      </c>
      <c r="B83" s="162"/>
      <c r="C83" s="162"/>
      <c r="D83" s="161">
        <v>1223</v>
      </c>
      <c r="E83" s="161"/>
      <c r="F83" s="161">
        <f>ABRIL!F88+'MAYO)'!F88+JUNIO!F88</f>
        <v>296</v>
      </c>
      <c r="G83" s="161"/>
      <c r="H83" s="7"/>
      <c r="I83" s="7"/>
      <c r="J83" s="10"/>
      <c r="K83" s="10"/>
      <c r="L83" s="10"/>
      <c r="M83" s="10"/>
      <c r="N83" s="10"/>
      <c r="O83" s="11"/>
    </row>
    <row r="84" spans="1:15" ht="20.100000000000001" customHeight="1" thickBot="1" x14ac:dyDescent="0.3">
      <c r="A84" s="162" t="s">
        <v>57</v>
      </c>
      <c r="B84" s="162"/>
      <c r="C84" s="162"/>
      <c r="D84" s="161">
        <v>320</v>
      </c>
      <c r="E84" s="161"/>
      <c r="F84" s="161">
        <f>ABRIL!F89+'MAYO)'!F89+JUNIO!F89</f>
        <v>364</v>
      </c>
      <c r="G84" s="161"/>
      <c r="H84" s="7"/>
      <c r="I84" s="7"/>
      <c r="J84" s="10"/>
      <c r="K84" s="10"/>
      <c r="L84" s="10"/>
      <c r="M84" s="10"/>
      <c r="N84" s="10"/>
      <c r="O84" s="11"/>
    </row>
    <row r="85" spans="1:15" ht="20.100000000000001" customHeight="1" thickBot="1" x14ac:dyDescent="0.3">
      <c r="A85" s="165" t="s">
        <v>23</v>
      </c>
      <c r="B85" s="165"/>
      <c r="C85" s="165"/>
      <c r="D85" s="163">
        <v>2000000</v>
      </c>
      <c r="E85" s="163"/>
      <c r="F85" s="161">
        <f>ABRIL!F90+'MAYO)'!F90+JUNIO!F90</f>
        <v>404000</v>
      </c>
      <c r="G85" s="161"/>
      <c r="H85" s="12" t="s">
        <v>18</v>
      </c>
      <c r="I85" s="7"/>
      <c r="J85" s="10"/>
      <c r="K85" s="10"/>
      <c r="L85" s="10"/>
      <c r="M85" s="32"/>
      <c r="N85" s="10"/>
      <c r="O85" s="11"/>
    </row>
    <row r="86" spans="1:15" ht="20.100000000000001" customHeight="1" thickBot="1" x14ac:dyDescent="0.3">
      <c r="A86" s="165" t="s">
        <v>24</v>
      </c>
      <c r="B86" s="165"/>
      <c r="C86" s="165"/>
      <c r="D86" s="163">
        <f>6000000-D87</f>
        <v>5672825</v>
      </c>
      <c r="E86" s="163"/>
      <c r="F86" s="161">
        <f>ABRIL!F91+'MAYO)'!F91+JUNIO!F91</f>
        <v>272501</v>
      </c>
      <c r="G86" s="161"/>
      <c r="H86" s="7"/>
      <c r="I86" s="7"/>
      <c r="J86" s="10"/>
      <c r="K86" s="10"/>
      <c r="L86" s="10"/>
      <c r="M86" s="10"/>
      <c r="N86" s="10"/>
      <c r="O86" s="11"/>
    </row>
    <row r="87" spans="1:15" ht="20.100000000000001" customHeight="1" thickBot="1" x14ac:dyDescent="0.3">
      <c r="A87" s="165" t="s">
        <v>25</v>
      </c>
      <c r="B87" s="165"/>
      <c r="C87" s="165"/>
      <c r="D87" s="163">
        <f>D80*0.25</f>
        <v>327175</v>
      </c>
      <c r="E87" s="163"/>
      <c r="F87" s="161">
        <f>ABRIL!F92+'MAYO)'!F92+JUNIO!F92</f>
        <v>27620.1</v>
      </c>
      <c r="G87" s="161"/>
      <c r="H87" s="12" t="s">
        <v>18</v>
      </c>
      <c r="I87" s="7"/>
      <c r="J87" s="10"/>
      <c r="K87" s="10"/>
      <c r="L87" s="10"/>
      <c r="M87" s="10"/>
      <c r="N87" s="10"/>
      <c r="O87" s="11"/>
    </row>
    <row r="88" spans="1:15" ht="20.100000000000001" customHeight="1" thickBot="1" x14ac:dyDescent="0.3">
      <c r="A88" s="168" t="s">
        <v>44</v>
      </c>
      <c r="B88" s="168"/>
      <c r="C88" s="168"/>
      <c r="D88" s="169">
        <f>+D85+D86+D87</f>
        <v>8000000</v>
      </c>
      <c r="E88" s="169"/>
      <c r="F88" s="169">
        <f>F85+F86+F87</f>
        <v>704121.1</v>
      </c>
      <c r="G88" s="169"/>
      <c r="H88" s="12" t="s">
        <v>18</v>
      </c>
      <c r="I88" s="12" t="s">
        <v>18</v>
      </c>
      <c r="J88" s="10"/>
      <c r="K88" s="10"/>
      <c r="L88" s="10"/>
      <c r="M88" s="10"/>
      <c r="N88" s="10"/>
      <c r="O88" s="11"/>
    </row>
    <row r="89" spans="1:15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71" t="s">
        <v>18</v>
      </c>
      <c r="J89" s="1"/>
      <c r="K89" s="1"/>
      <c r="L89" s="1"/>
      <c r="M89" s="1"/>
      <c r="N89" s="1"/>
      <c r="O89" s="1"/>
    </row>
    <row r="90" spans="1:15" x14ac:dyDescent="0.25">
      <c r="A90" s="1"/>
      <c r="B90" s="170" t="s">
        <v>52</v>
      </c>
      <c r="C90" s="170"/>
      <c r="D90" s="170"/>
      <c r="E90" s="167" t="s">
        <v>53</v>
      </c>
      <c r="F90" s="167"/>
      <c r="G90" s="167"/>
      <c r="I90" s="1"/>
      <c r="J90" s="1"/>
      <c r="K90" s="1"/>
      <c r="L90" s="1"/>
      <c r="M90" s="1"/>
      <c r="N90" s="1"/>
      <c r="O90" s="1"/>
    </row>
    <row r="91" spans="1:15" x14ac:dyDescent="0.25">
      <c r="A91" s="1"/>
      <c r="B91" s="60"/>
      <c r="C91" s="60"/>
      <c r="D91" s="60"/>
      <c r="E91" s="59"/>
      <c r="F91" s="60"/>
      <c r="G91" s="61"/>
      <c r="H91" s="60"/>
      <c r="I91" s="1"/>
      <c r="J91" s="1"/>
      <c r="K91" s="1"/>
      <c r="L91" s="1"/>
      <c r="M91" s="1"/>
      <c r="N91" s="1"/>
      <c r="O91" s="1"/>
    </row>
    <row r="92" spans="1:15" x14ac:dyDescent="0.25">
      <c r="A92" s="1"/>
      <c r="B92" s="60"/>
      <c r="C92" s="60"/>
      <c r="D92" s="60"/>
      <c r="E92" s="59"/>
      <c r="F92" s="60"/>
      <c r="G92" s="61"/>
      <c r="H92" s="60"/>
      <c r="I92" s="1"/>
      <c r="J92" s="1"/>
      <c r="K92" s="1"/>
      <c r="L92" s="1"/>
      <c r="M92" s="1"/>
      <c r="N92" s="1"/>
      <c r="O92" s="1"/>
    </row>
    <row r="93" spans="1:15" x14ac:dyDescent="0.25">
      <c r="A93" s="1"/>
      <c r="B93" s="171" t="s">
        <v>59</v>
      </c>
      <c r="C93" s="171"/>
      <c r="D93" s="171"/>
      <c r="E93" s="172" t="s">
        <v>54</v>
      </c>
      <c r="F93" s="172"/>
      <c r="G93" s="172"/>
      <c r="H93" s="72"/>
      <c r="I93" s="1"/>
      <c r="J93" s="1"/>
      <c r="K93" s="1"/>
      <c r="L93" s="1"/>
      <c r="M93" s="1"/>
      <c r="N93" s="1"/>
      <c r="O93" s="1"/>
    </row>
    <row r="94" spans="1:15" x14ac:dyDescent="0.25">
      <c r="A94" s="1"/>
      <c r="B94" s="166" t="s">
        <v>62</v>
      </c>
      <c r="C94" s="166"/>
      <c r="D94" s="166"/>
      <c r="E94" s="167" t="s">
        <v>55</v>
      </c>
      <c r="F94" s="167"/>
      <c r="G94" s="167"/>
      <c r="H94" s="60"/>
      <c r="I94" s="1"/>
      <c r="J94" s="1"/>
      <c r="K94" s="1"/>
      <c r="L94" s="1"/>
      <c r="M94" s="1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1:1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1:1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</sheetData>
  <mergeCells count="118">
    <mergeCell ref="B94:D94"/>
    <mergeCell ref="E94:G94"/>
    <mergeCell ref="E90:G90"/>
    <mergeCell ref="A88:C88"/>
    <mergeCell ref="D88:E88"/>
    <mergeCell ref="F88:G88"/>
    <mergeCell ref="B90:D90"/>
    <mergeCell ref="B93:D93"/>
    <mergeCell ref="E93:G93"/>
    <mergeCell ref="A86:C86"/>
    <mergeCell ref="D86:E86"/>
    <mergeCell ref="F86:G86"/>
    <mergeCell ref="A87:C87"/>
    <mergeCell ref="D87:E87"/>
    <mergeCell ref="F87:G87"/>
    <mergeCell ref="A84:C84"/>
    <mergeCell ref="D84:E84"/>
    <mergeCell ref="F84:G84"/>
    <mergeCell ref="A85:C85"/>
    <mergeCell ref="D85:E85"/>
    <mergeCell ref="F85:G85"/>
    <mergeCell ref="A82:C82"/>
    <mergeCell ref="D82:E82"/>
    <mergeCell ref="F82:G82"/>
    <mergeCell ref="A83:C83"/>
    <mergeCell ref="D83:E83"/>
    <mergeCell ref="F83:G83"/>
    <mergeCell ref="A80:C80"/>
    <mergeCell ref="D80:E80"/>
    <mergeCell ref="F80:G80"/>
    <mergeCell ref="A81:C81"/>
    <mergeCell ref="D81:E81"/>
    <mergeCell ref="F81:G81"/>
    <mergeCell ref="B75:F75"/>
    <mergeCell ref="A76:G76"/>
    <mergeCell ref="A77:G77"/>
    <mergeCell ref="A79:C79"/>
    <mergeCell ref="D79:E79"/>
    <mergeCell ref="F79:G79"/>
    <mergeCell ref="H67:I67"/>
    <mergeCell ref="J67:J69"/>
    <mergeCell ref="M67:M69"/>
    <mergeCell ref="N67:N69"/>
    <mergeCell ref="O67:O69"/>
    <mergeCell ref="H68:H69"/>
    <mergeCell ref="I68:I69"/>
    <mergeCell ref="B62:F62"/>
    <mergeCell ref="A63:G63"/>
    <mergeCell ref="A64:G64"/>
    <mergeCell ref="A66:O66"/>
    <mergeCell ref="A67:A69"/>
    <mergeCell ref="B67:C68"/>
    <mergeCell ref="D67:D69"/>
    <mergeCell ref="E67:E69"/>
    <mergeCell ref="F67:F69"/>
    <mergeCell ref="G67:G69"/>
    <mergeCell ref="H56:I56"/>
    <mergeCell ref="J56:J58"/>
    <mergeCell ref="M56:M58"/>
    <mergeCell ref="N56:N58"/>
    <mergeCell ref="O56:O58"/>
    <mergeCell ref="H57:H58"/>
    <mergeCell ref="I57:I58"/>
    <mergeCell ref="B51:F51"/>
    <mergeCell ref="A52:G52"/>
    <mergeCell ref="A53:G53"/>
    <mergeCell ref="A55:M55"/>
    <mergeCell ref="A56:A58"/>
    <mergeCell ref="B56:C57"/>
    <mergeCell ref="D56:D58"/>
    <mergeCell ref="E56:E58"/>
    <mergeCell ref="F56:F58"/>
    <mergeCell ref="G56:G58"/>
    <mergeCell ref="H44:I44"/>
    <mergeCell ref="J44:J46"/>
    <mergeCell ref="M44:M46"/>
    <mergeCell ref="N44:N46"/>
    <mergeCell ref="O44:O46"/>
    <mergeCell ref="H45:H46"/>
    <mergeCell ref="I45:I46"/>
    <mergeCell ref="B39:F39"/>
    <mergeCell ref="A40:G40"/>
    <mergeCell ref="A41:G41"/>
    <mergeCell ref="A43:M43"/>
    <mergeCell ref="A44:A46"/>
    <mergeCell ref="B44:C45"/>
    <mergeCell ref="D44:D46"/>
    <mergeCell ref="E44:E46"/>
    <mergeCell ref="F44:F46"/>
    <mergeCell ref="G44:G46"/>
    <mergeCell ref="H31:I31"/>
    <mergeCell ref="J31:J33"/>
    <mergeCell ref="M31:M33"/>
    <mergeCell ref="N31:N33"/>
    <mergeCell ref="O31:O33"/>
    <mergeCell ref="I32:I33"/>
    <mergeCell ref="A21:O21"/>
    <mergeCell ref="A23:O23"/>
    <mergeCell ref="A28:O28"/>
    <mergeCell ref="A30:O30"/>
    <mergeCell ref="A31:A33"/>
    <mergeCell ref="B31:C32"/>
    <mergeCell ref="D31:D33"/>
    <mergeCell ref="E31:E33"/>
    <mergeCell ref="F31:F33"/>
    <mergeCell ref="G31:G33"/>
    <mergeCell ref="A11:N11"/>
    <mergeCell ref="A12:D12"/>
    <mergeCell ref="A15:O15"/>
    <mergeCell ref="A16:F16"/>
    <mergeCell ref="A18:O18"/>
    <mergeCell ref="A19:O20"/>
    <mergeCell ref="A1:O1"/>
    <mergeCell ref="A3:O3"/>
    <mergeCell ref="A4:O4"/>
    <mergeCell ref="A6:O6"/>
    <mergeCell ref="A8:N9"/>
    <mergeCell ref="A10:N10"/>
  </mergeCells>
  <pageMargins left="0.23622047244094491" right="0.23622047244094491" top="0.74803149606299213" bottom="0.74803149606299213" header="0.31496062992125984" footer="0.31496062992125984"/>
  <pageSetup scale="62" fitToHeight="0" orientation="landscape" r:id="rId1"/>
  <rowBreaks count="2" manualBreakCount="2">
    <brk id="42" max="14" man="1"/>
    <brk id="6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2C89-3F8E-44A5-8239-DCCF491B9098}">
  <sheetPr codeName="Hoja6"/>
  <dimension ref="A1:O159"/>
  <sheetViews>
    <sheetView topLeftCell="A42" zoomScale="90" zoomScaleNormal="90" zoomScaleSheetLayoutView="100" workbookViewId="0">
      <selection activeCell="R71" sqref="R71"/>
    </sheetView>
  </sheetViews>
  <sheetFormatPr baseColWidth="10" defaultRowHeight="15" x14ac:dyDescent="0.25"/>
  <cols>
    <col min="1" max="1" width="4" customWidth="1"/>
    <col min="2" max="2" width="16" customWidth="1"/>
    <col min="3" max="3" width="36.85546875" customWidth="1"/>
    <col min="4" max="4" width="16.85546875" customWidth="1"/>
    <col min="5" max="5" width="11.28515625" customWidth="1"/>
    <col min="6" max="6" width="14.140625" customWidth="1"/>
    <col min="7" max="7" width="11.5703125" customWidth="1"/>
    <col min="8" max="8" width="10.5703125" customWidth="1"/>
    <col min="9" max="9" width="11.140625" customWidth="1"/>
    <col min="10" max="12" width="16.140625" customWidth="1"/>
    <col min="13" max="13" width="15" customWidth="1"/>
    <col min="14" max="14" width="16.140625" customWidth="1"/>
    <col min="15" max="15" width="13.140625" customWidth="1"/>
  </cols>
  <sheetData>
    <row r="1" spans="1:15" ht="18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5.75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ht="15.75" x14ac:dyDescent="0.25">
      <c r="A4" s="115" t="s">
        <v>39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ht="15.7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8" x14ac:dyDescent="0.25">
      <c r="A6" s="116" t="s">
        <v>37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x14ac:dyDescent="0.25">
      <c r="A8" s="117" t="s">
        <v>38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6"/>
    </row>
    <row r="9" spans="1:15" ht="18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6"/>
    </row>
    <row r="10" spans="1:15" ht="18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18" x14ac:dyDescent="0.25">
      <c r="A11" s="118" t="s">
        <v>68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25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11" t="s">
        <v>45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4"/>
    </row>
    <row r="14" spans="1:15" ht="15.75" x14ac:dyDescent="0.25">
      <c r="A14" s="112" t="s">
        <v>47</v>
      </c>
      <c r="B14" s="112"/>
      <c r="C14" s="112"/>
      <c r="D14" s="112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13" t="s">
        <v>36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1:15" x14ac:dyDescent="0.25">
      <c r="A18" s="113" t="s">
        <v>35</v>
      </c>
      <c r="B18" s="113"/>
      <c r="C18" s="113"/>
      <c r="D18" s="113"/>
      <c r="E18" s="113"/>
      <c r="F18" s="113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13" t="s">
        <v>40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spans="1:15" x14ac:dyDescent="0.25">
      <c r="A21" s="113" t="s">
        <v>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</row>
    <row r="22" spans="1:15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</row>
    <row r="23" spans="1:15" x14ac:dyDescent="0.25">
      <c r="A23" s="113" t="s">
        <v>46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13" t="s">
        <v>4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 t="s">
        <v>69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x14ac:dyDescent="0.25">
      <c r="A30" s="124" t="s">
        <v>66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</row>
    <row r="31" spans="1:1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4"/>
    </row>
    <row r="32" spans="1:15" ht="15.75" thickBot="1" x14ac:dyDescent="0.3">
      <c r="A32" s="125" t="s">
        <v>6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spans="1:15" ht="15.75" thickBot="1" x14ac:dyDescent="0.3">
      <c r="A33" s="141" t="s">
        <v>7</v>
      </c>
      <c r="B33" s="126" t="s">
        <v>8</v>
      </c>
      <c r="C33" s="127"/>
      <c r="D33" s="121" t="s">
        <v>9</v>
      </c>
      <c r="E33" s="121" t="s">
        <v>10</v>
      </c>
      <c r="F33" s="121" t="s">
        <v>11</v>
      </c>
      <c r="G33" s="121" t="s">
        <v>32</v>
      </c>
      <c r="H33" s="126" t="s">
        <v>28</v>
      </c>
      <c r="I33" s="127"/>
      <c r="J33" s="121" t="s">
        <v>58</v>
      </c>
      <c r="K33" s="27"/>
      <c r="L33" s="27"/>
      <c r="M33" s="121" t="s">
        <v>12</v>
      </c>
      <c r="N33" s="121" t="s">
        <v>31</v>
      </c>
      <c r="O33" s="131" t="s">
        <v>42</v>
      </c>
    </row>
    <row r="34" spans="1:15" ht="15.75" thickBot="1" x14ac:dyDescent="0.3">
      <c r="A34" s="142"/>
      <c r="B34" s="128"/>
      <c r="C34" s="129"/>
      <c r="D34" s="122"/>
      <c r="E34" s="122"/>
      <c r="F34" s="122"/>
      <c r="G34" s="143"/>
      <c r="H34" s="26" t="s">
        <v>18</v>
      </c>
      <c r="I34" s="121" t="s">
        <v>30</v>
      </c>
      <c r="J34" s="130"/>
      <c r="K34" s="78"/>
      <c r="L34" s="78"/>
      <c r="M34" s="130"/>
      <c r="N34" s="122"/>
      <c r="O34" s="132"/>
    </row>
    <row r="35" spans="1:15" ht="26.25" thickBot="1" x14ac:dyDescent="0.3">
      <c r="A35" s="142"/>
      <c r="B35" s="27" t="s">
        <v>13</v>
      </c>
      <c r="C35" s="28" t="s">
        <v>14</v>
      </c>
      <c r="D35" s="122"/>
      <c r="E35" s="122"/>
      <c r="F35" s="122"/>
      <c r="G35" s="143"/>
      <c r="H35" s="29" t="s">
        <v>29</v>
      </c>
      <c r="I35" s="122"/>
      <c r="J35" s="130"/>
      <c r="K35" s="77" t="s">
        <v>73</v>
      </c>
      <c r="L35" s="77" t="s">
        <v>74</v>
      </c>
      <c r="M35" s="130"/>
      <c r="N35" s="122"/>
      <c r="O35" s="173"/>
    </row>
    <row r="36" spans="1:15" ht="39" thickBot="1" x14ac:dyDescent="0.3">
      <c r="A36" s="47">
        <v>1</v>
      </c>
      <c r="B36" s="56" t="s">
        <v>84</v>
      </c>
      <c r="C36" s="56" t="s">
        <v>89</v>
      </c>
      <c r="D36" s="67" t="s">
        <v>27</v>
      </c>
      <c r="E36" s="56" t="s">
        <v>92</v>
      </c>
      <c r="F36" s="56" t="s">
        <v>108</v>
      </c>
      <c r="G36" s="74">
        <v>16</v>
      </c>
      <c r="H36" s="74">
        <v>2</v>
      </c>
      <c r="I36" s="74">
        <v>0</v>
      </c>
      <c r="J36" s="64">
        <v>450100</v>
      </c>
      <c r="K36" s="65">
        <v>4300</v>
      </c>
      <c r="L36" s="65">
        <v>8500</v>
      </c>
      <c r="M36" s="65"/>
      <c r="N36" s="65"/>
      <c r="O36" s="80">
        <f>M36+N36</f>
        <v>0</v>
      </c>
    </row>
    <row r="37" spans="1:15" ht="39" thickBot="1" x14ac:dyDescent="0.3">
      <c r="A37" s="37">
        <v>1</v>
      </c>
      <c r="B37" s="56" t="s">
        <v>85</v>
      </c>
      <c r="C37" s="56" t="s">
        <v>90</v>
      </c>
      <c r="D37" s="67" t="s">
        <v>27</v>
      </c>
      <c r="E37" s="56" t="s">
        <v>92</v>
      </c>
      <c r="F37" s="56" t="s">
        <v>87</v>
      </c>
      <c r="G37" s="74">
        <v>8</v>
      </c>
      <c r="H37" s="74"/>
      <c r="I37" s="74"/>
      <c r="J37" s="64">
        <v>439600</v>
      </c>
      <c r="K37" s="65">
        <v>2800</v>
      </c>
      <c r="L37" s="65">
        <v>4250</v>
      </c>
      <c r="M37" s="65"/>
      <c r="N37" s="65">
        <v>11200</v>
      </c>
      <c r="O37" s="80">
        <f t="shared" ref="O37:O40" si="0">M37+N37</f>
        <v>11200</v>
      </c>
    </row>
    <row r="38" spans="1:15" ht="39" thickBot="1" x14ac:dyDescent="0.3">
      <c r="A38" s="37">
        <v>1</v>
      </c>
      <c r="B38" s="56" t="s">
        <v>86</v>
      </c>
      <c r="C38" s="56" t="s">
        <v>91</v>
      </c>
      <c r="D38" s="67" t="s">
        <v>27</v>
      </c>
      <c r="E38" s="56" t="s">
        <v>92</v>
      </c>
      <c r="F38" s="56" t="s">
        <v>87</v>
      </c>
      <c r="G38" s="74">
        <v>8</v>
      </c>
      <c r="H38" s="74"/>
      <c r="I38" s="74"/>
      <c r="J38" s="64">
        <v>419000</v>
      </c>
      <c r="K38" s="65">
        <v>2800</v>
      </c>
      <c r="L38" s="65">
        <v>4250</v>
      </c>
      <c r="M38" s="65"/>
      <c r="N38" s="65">
        <v>11200</v>
      </c>
      <c r="O38" s="80">
        <f t="shared" si="0"/>
        <v>11200</v>
      </c>
    </row>
    <row r="39" spans="1:15" ht="51.75" thickBot="1" x14ac:dyDescent="0.3">
      <c r="A39" s="37">
        <v>0</v>
      </c>
      <c r="B39" s="56" t="s">
        <v>88</v>
      </c>
      <c r="C39" s="56" t="s">
        <v>99</v>
      </c>
      <c r="D39" s="67" t="s">
        <v>27</v>
      </c>
      <c r="E39" s="75" t="s">
        <v>83</v>
      </c>
      <c r="F39" s="67" t="s">
        <v>83</v>
      </c>
      <c r="G39" s="68">
        <v>0</v>
      </c>
      <c r="H39" s="68">
        <v>0</v>
      </c>
      <c r="I39" s="68">
        <v>0</v>
      </c>
      <c r="J39" s="69">
        <v>0</v>
      </c>
      <c r="K39" s="73">
        <v>0</v>
      </c>
      <c r="L39" s="73">
        <v>0</v>
      </c>
      <c r="M39" s="73">
        <v>0</v>
      </c>
      <c r="N39" s="73">
        <v>0</v>
      </c>
      <c r="O39" s="80">
        <f t="shared" si="0"/>
        <v>0</v>
      </c>
    </row>
    <row r="40" spans="1:15" ht="51.75" thickBot="1" x14ac:dyDescent="0.3">
      <c r="A40" s="37">
        <v>0</v>
      </c>
      <c r="B40" s="67" t="s">
        <v>104</v>
      </c>
      <c r="C40" s="56" t="s">
        <v>103</v>
      </c>
      <c r="D40" s="67" t="s">
        <v>61</v>
      </c>
      <c r="E40" s="75" t="s">
        <v>83</v>
      </c>
      <c r="F40" s="67" t="s">
        <v>83</v>
      </c>
      <c r="G40" s="74">
        <v>0</v>
      </c>
      <c r="H40" s="74">
        <v>0</v>
      </c>
      <c r="I40" s="74">
        <v>0</v>
      </c>
      <c r="J40" s="76">
        <v>0</v>
      </c>
      <c r="K40" s="79">
        <v>0</v>
      </c>
      <c r="L40" s="79">
        <v>0</v>
      </c>
      <c r="M40" s="79">
        <v>0</v>
      </c>
      <c r="N40" s="79">
        <v>0</v>
      </c>
      <c r="O40" s="80">
        <f t="shared" si="0"/>
        <v>0</v>
      </c>
    </row>
    <row r="41" spans="1:15" ht="15.75" thickBot="1" x14ac:dyDescent="0.3">
      <c r="A41" s="41">
        <f>SUM(A36:A40)</f>
        <v>3</v>
      </c>
      <c r="B41" s="152" t="s">
        <v>15</v>
      </c>
      <c r="C41" s="152"/>
      <c r="D41" s="152"/>
      <c r="E41" s="152"/>
      <c r="F41" s="152"/>
      <c r="G41" s="42">
        <f t="shared" ref="G41:O41" si="1">SUM(G36:G40)</f>
        <v>32</v>
      </c>
      <c r="H41" s="42">
        <f t="shared" si="1"/>
        <v>2</v>
      </c>
      <c r="I41" s="42">
        <f t="shared" si="1"/>
        <v>0</v>
      </c>
      <c r="J41" s="89">
        <f t="shared" si="1"/>
        <v>1308700</v>
      </c>
      <c r="K41" s="89">
        <f t="shared" si="1"/>
        <v>9900</v>
      </c>
      <c r="L41" s="89">
        <f t="shared" si="1"/>
        <v>17000</v>
      </c>
      <c r="M41" s="89">
        <f t="shared" si="1"/>
        <v>0</v>
      </c>
      <c r="N41" s="89">
        <f t="shared" si="1"/>
        <v>22400</v>
      </c>
      <c r="O41" s="90">
        <f t="shared" si="1"/>
        <v>22400</v>
      </c>
    </row>
    <row r="42" spans="1:15" ht="15.75" thickBot="1" x14ac:dyDescent="0.3">
      <c r="A42" s="153" t="s">
        <v>16</v>
      </c>
      <c r="B42" s="154"/>
      <c r="C42" s="154"/>
      <c r="D42" s="154"/>
      <c r="E42" s="154"/>
      <c r="F42" s="154"/>
      <c r="G42" s="154"/>
      <c r="H42" s="44"/>
      <c r="I42" s="44"/>
      <c r="J42" s="91"/>
      <c r="K42" s="91"/>
      <c r="L42" s="91"/>
      <c r="M42" s="83">
        <v>0</v>
      </c>
      <c r="N42" s="83">
        <f>N41*-0.1</f>
        <v>-2240</v>
      </c>
      <c r="O42" s="92">
        <f>N42</f>
        <v>-2240</v>
      </c>
    </row>
    <row r="43" spans="1:15" ht="15.75" thickBot="1" x14ac:dyDescent="0.3">
      <c r="A43" s="152" t="s">
        <v>17</v>
      </c>
      <c r="B43" s="152"/>
      <c r="C43" s="152"/>
      <c r="D43" s="152"/>
      <c r="E43" s="152"/>
      <c r="F43" s="152"/>
      <c r="G43" s="152"/>
      <c r="H43" s="45"/>
      <c r="I43" s="45"/>
      <c r="J43" s="93"/>
      <c r="K43" s="93"/>
      <c r="L43" s="93"/>
      <c r="M43" s="83">
        <f>+M41+M42</f>
        <v>0</v>
      </c>
      <c r="N43" s="83">
        <f>+N41-N42</f>
        <v>24640</v>
      </c>
      <c r="O43" s="92">
        <f>+O41-O42</f>
        <v>24640</v>
      </c>
    </row>
    <row r="44" spans="1:15" x14ac:dyDescent="0.25">
      <c r="A44" s="17"/>
      <c r="B44" s="17"/>
      <c r="C44" s="17"/>
      <c r="D44" s="17"/>
      <c r="E44" s="17"/>
      <c r="F44" s="17"/>
      <c r="G44" s="17"/>
      <c r="H44" s="18"/>
      <c r="I44" s="18"/>
      <c r="J44" s="19"/>
      <c r="K44" s="19"/>
      <c r="L44" s="19"/>
      <c r="M44" s="19"/>
      <c r="N44" s="19"/>
      <c r="O44" s="20"/>
    </row>
    <row r="45" spans="1:15" ht="15.75" thickBot="1" x14ac:dyDescent="0.3">
      <c r="A45" s="140" t="s">
        <v>34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21"/>
      <c r="O45" s="21"/>
    </row>
    <row r="46" spans="1:15" ht="15.75" thickBot="1" x14ac:dyDescent="0.3">
      <c r="A46" s="141" t="s">
        <v>7</v>
      </c>
      <c r="B46" s="126" t="s">
        <v>8</v>
      </c>
      <c r="C46" s="127"/>
      <c r="D46" s="121" t="s">
        <v>9</v>
      </c>
      <c r="E46" s="121" t="s">
        <v>10</v>
      </c>
      <c r="F46" s="121" t="s">
        <v>11</v>
      </c>
      <c r="G46" s="121" t="s">
        <v>41</v>
      </c>
      <c r="H46" s="126" t="s">
        <v>28</v>
      </c>
      <c r="I46" s="127"/>
      <c r="J46" s="121" t="s">
        <v>58</v>
      </c>
      <c r="K46" s="27"/>
      <c r="L46" s="27"/>
      <c r="M46" s="121" t="s">
        <v>12</v>
      </c>
      <c r="N46" s="121" t="s">
        <v>31</v>
      </c>
      <c r="O46" s="131" t="s">
        <v>42</v>
      </c>
    </row>
    <row r="47" spans="1:15" ht="15.75" thickBot="1" x14ac:dyDescent="0.3">
      <c r="A47" s="142"/>
      <c r="B47" s="128"/>
      <c r="C47" s="129"/>
      <c r="D47" s="122"/>
      <c r="E47" s="122"/>
      <c r="F47" s="122"/>
      <c r="G47" s="143"/>
      <c r="H47" s="121" t="s">
        <v>29</v>
      </c>
      <c r="I47" s="121" t="s">
        <v>30</v>
      </c>
      <c r="J47" s="130"/>
      <c r="K47" s="78"/>
      <c r="L47" s="78"/>
      <c r="M47" s="130"/>
      <c r="N47" s="122"/>
      <c r="O47" s="132"/>
    </row>
    <row r="48" spans="1:15" ht="26.25" thickBot="1" x14ac:dyDescent="0.3">
      <c r="A48" s="142"/>
      <c r="B48" s="30" t="s">
        <v>13</v>
      </c>
      <c r="C48" s="28" t="s">
        <v>14</v>
      </c>
      <c r="D48" s="122"/>
      <c r="E48" s="122"/>
      <c r="F48" s="122"/>
      <c r="G48" s="144"/>
      <c r="H48" s="123"/>
      <c r="I48" s="123"/>
      <c r="J48" s="130"/>
      <c r="K48" s="77" t="s">
        <v>73</v>
      </c>
      <c r="L48" s="77" t="s">
        <v>74</v>
      </c>
      <c r="M48" s="130"/>
      <c r="N48" s="123"/>
      <c r="O48" s="133"/>
    </row>
    <row r="49" spans="1:15" ht="36.75" customHeight="1" thickBot="1" x14ac:dyDescent="0.3">
      <c r="A49" s="46">
        <v>1</v>
      </c>
      <c r="B49" s="56" t="s">
        <v>115</v>
      </c>
      <c r="C49" s="56" t="s">
        <v>116</v>
      </c>
      <c r="D49" s="56" t="s">
        <v>33</v>
      </c>
      <c r="E49" s="66" t="s">
        <v>117</v>
      </c>
      <c r="F49" s="56" t="s">
        <v>118</v>
      </c>
      <c r="G49" s="62">
        <v>8</v>
      </c>
      <c r="H49" s="40"/>
      <c r="I49" s="40"/>
      <c r="J49" s="64">
        <v>500000</v>
      </c>
      <c r="K49" s="65"/>
      <c r="L49" s="65">
        <v>3562.5</v>
      </c>
      <c r="M49" s="65"/>
      <c r="N49" s="64"/>
      <c r="O49" s="63">
        <f>M49+N49</f>
        <v>0</v>
      </c>
    </row>
    <row r="50" spans="1:15" ht="36.75" customHeight="1" thickBot="1" x14ac:dyDescent="0.3">
      <c r="A50" s="46">
        <v>1</v>
      </c>
      <c r="B50" s="56" t="s">
        <v>119</v>
      </c>
      <c r="C50" s="56" t="s">
        <v>120</v>
      </c>
      <c r="D50" s="56" t="s">
        <v>33</v>
      </c>
      <c r="E50" s="56" t="s">
        <v>121</v>
      </c>
      <c r="F50" s="56" t="s">
        <v>122</v>
      </c>
      <c r="G50" s="62">
        <v>8</v>
      </c>
      <c r="H50" s="40"/>
      <c r="I50" s="40"/>
      <c r="J50" s="64">
        <v>500000</v>
      </c>
      <c r="K50" s="65"/>
      <c r="L50" s="65">
        <v>3562.5</v>
      </c>
      <c r="M50" s="65"/>
      <c r="N50" s="64"/>
      <c r="O50" s="63">
        <f t="shared" ref="O50:O53" si="2">M50+N50</f>
        <v>0</v>
      </c>
    </row>
    <row r="51" spans="1:15" ht="36.75" customHeight="1" thickBot="1" x14ac:dyDescent="0.3">
      <c r="A51" s="46">
        <v>2</v>
      </c>
      <c r="B51" s="56" t="s">
        <v>123</v>
      </c>
      <c r="C51" s="56" t="s">
        <v>124</v>
      </c>
      <c r="D51" s="56" t="s">
        <v>33</v>
      </c>
      <c r="E51" s="56" t="s">
        <v>125</v>
      </c>
      <c r="F51" s="56" t="s">
        <v>126</v>
      </c>
      <c r="G51" s="62">
        <v>16</v>
      </c>
      <c r="H51" s="40"/>
      <c r="I51" s="40"/>
      <c r="J51" s="64">
        <v>285000</v>
      </c>
      <c r="K51" s="65"/>
      <c r="L51" s="65">
        <v>7125</v>
      </c>
      <c r="M51" s="65"/>
      <c r="N51" s="64"/>
      <c r="O51" s="63">
        <f t="shared" si="2"/>
        <v>0</v>
      </c>
    </row>
    <row r="52" spans="1:15" ht="33.75" customHeight="1" thickBot="1" x14ac:dyDescent="0.3">
      <c r="A52" s="88">
        <v>1</v>
      </c>
      <c r="B52" s="56" t="s">
        <v>119</v>
      </c>
      <c r="C52" s="101" t="s">
        <v>127</v>
      </c>
      <c r="D52" s="56" t="s">
        <v>33</v>
      </c>
      <c r="E52" s="102" t="s">
        <v>128</v>
      </c>
      <c r="F52" s="56" t="s">
        <v>129</v>
      </c>
      <c r="G52" s="62">
        <v>24</v>
      </c>
      <c r="H52" s="103"/>
      <c r="I52" s="40"/>
      <c r="J52" s="104">
        <v>570000</v>
      </c>
      <c r="K52" s="64">
        <v>6000</v>
      </c>
      <c r="L52" s="64">
        <f>14250+11650</f>
        <v>25900</v>
      </c>
      <c r="M52" s="104"/>
      <c r="N52" s="64">
        <v>22400</v>
      </c>
      <c r="O52" s="63">
        <f t="shared" si="2"/>
        <v>22400</v>
      </c>
    </row>
    <row r="53" spans="1:15" ht="26.25" thickBot="1" x14ac:dyDescent="0.3">
      <c r="A53" s="46">
        <v>1</v>
      </c>
      <c r="B53" s="105" t="s">
        <v>119</v>
      </c>
      <c r="C53" s="106" t="s">
        <v>130</v>
      </c>
      <c r="D53" s="107" t="s">
        <v>33</v>
      </c>
      <c r="E53" s="56" t="s">
        <v>131</v>
      </c>
      <c r="F53" s="56" t="s">
        <v>122</v>
      </c>
      <c r="G53" s="74">
        <v>16</v>
      </c>
      <c r="H53" s="74">
        <v>25</v>
      </c>
      <c r="I53" s="74">
        <v>5</v>
      </c>
      <c r="J53" s="64">
        <v>500000</v>
      </c>
      <c r="K53" s="65">
        <v>4500</v>
      </c>
      <c r="L53" s="65">
        <f>5750+2750+4750+2150</f>
        <v>15400</v>
      </c>
      <c r="M53" s="65"/>
      <c r="N53" s="64">
        <v>11200</v>
      </c>
      <c r="O53" s="63">
        <f t="shared" si="2"/>
        <v>11200</v>
      </c>
    </row>
    <row r="54" spans="1:15" ht="26.25" thickBot="1" x14ac:dyDescent="0.3">
      <c r="A54" s="46"/>
      <c r="B54" s="56"/>
      <c r="C54" s="56"/>
      <c r="D54" s="56" t="s">
        <v>33</v>
      </c>
      <c r="E54" s="56"/>
      <c r="F54" s="56"/>
      <c r="G54" s="74"/>
      <c r="H54" s="74"/>
      <c r="I54" s="74"/>
      <c r="J54" s="64"/>
      <c r="K54" s="65"/>
      <c r="L54" s="65"/>
      <c r="M54" s="65"/>
      <c r="N54" s="64"/>
      <c r="O54" s="63">
        <f t="shared" ref="O54" si="3">M54+N54</f>
        <v>0</v>
      </c>
    </row>
    <row r="55" spans="1:15" ht="15.75" thickBot="1" x14ac:dyDescent="0.3">
      <c r="A55" s="46">
        <f>SUM(A49:A54)</f>
        <v>6</v>
      </c>
      <c r="B55" s="146" t="s">
        <v>15</v>
      </c>
      <c r="C55" s="147"/>
      <c r="D55" s="147"/>
      <c r="E55" s="147"/>
      <c r="F55" s="148"/>
      <c r="G55" s="48">
        <f t="shared" ref="G55:O55" si="4">SUM(G49:G54)</f>
        <v>72</v>
      </c>
      <c r="H55" s="48">
        <f t="shared" si="4"/>
        <v>25</v>
      </c>
      <c r="I55" s="48">
        <f t="shared" si="4"/>
        <v>5</v>
      </c>
      <c r="J55" s="48">
        <f t="shared" si="4"/>
        <v>2355000</v>
      </c>
      <c r="K55" s="48">
        <f t="shared" si="4"/>
        <v>10500</v>
      </c>
      <c r="L55" s="48">
        <f t="shared" si="4"/>
        <v>55550</v>
      </c>
      <c r="M55" s="48">
        <f t="shared" si="4"/>
        <v>0</v>
      </c>
      <c r="N55" s="97">
        <f t="shared" si="4"/>
        <v>33600</v>
      </c>
      <c r="O55" s="97">
        <f t="shared" si="4"/>
        <v>33600</v>
      </c>
    </row>
    <row r="56" spans="1:15" ht="15.75" thickBot="1" x14ac:dyDescent="0.3">
      <c r="A56" s="149" t="s">
        <v>16</v>
      </c>
      <c r="B56" s="150"/>
      <c r="C56" s="150"/>
      <c r="D56" s="150"/>
      <c r="E56" s="150"/>
      <c r="F56" s="150"/>
      <c r="G56" s="151"/>
      <c r="H56" s="49"/>
      <c r="I56" s="49"/>
      <c r="J56" s="50"/>
      <c r="K56" s="50"/>
      <c r="L56" s="50"/>
      <c r="M56" s="50">
        <v>0</v>
      </c>
      <c r="N56" s="99">
        <f>0.1*-N55</f>
        <v>-3360</v>
      </c>
      <c r="O56" s="100">
        <f>SUM(N56:N56)</f>
        <v>-3360</v>
      </c>
    </row>
    <row r="57" spans="1:15" ht="15.75" thickBot="1" x14ac:dyDescent="0.3">
      <c r="A57" s="146" t="s">
        <v>19</v>
      </c>
      <c r="B57" s="147"/>
      <c r="C57" s="147"/>
      <c r="D57" s="147"/>
      <c r="E57" s="147"/>
      <c r="F57" s="147"/>
      <c r="G57" s="148"/>
      <c r="H57" s="52"/>
      <c r="I57" s="52"/>
      <c r="J57" s="50"/>
      <c r="K57" s="50"/>
      <c r="L57" s="50"/>
      <c r="M57" s="50">
        <f>SUM(M55:M56)</f>
        <v>0</v>
      </c>
      <c r="N57" s="83">
        <f>+N55-N56</f>
        <v>36960</v>
      </c>
      <c r="O57" s="83">
        <f>+O55-O56</f>
        <v>36960</v>
      </c>
    </row>
    <row r="58" spans="1:15" x14ac:dyDescent="0.25">
      <c r="A58" s="17"/>
      <c r="B58" s="17"/>
      <c r="C58" s="17"/>
      <c r="D58" s="17"/>
      <c r="E58" s="17"/>
      <c r="F58" s="17"/>
      <c r="G58" s="17"/>
      <c r="H58" s="18"/>
      <c r="I58" s="18"/>
      <c r="J58" s="19"/>
      <c r="K58" s="19"/>
      <c r="L58" s="19"/>
      <c r="M58" s="19"/>
      <c r="N58" s="19"/>
      <c r="O58" s="20"/>
    </row>
    <row r="59" spans="1:15" ht="15.75" thickBot="1" x14ac:dyDescent="0.3">
      <c r="A59" s="140" t="s">
        <v>43</v>
      </c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3"/>
      <c r="O59" s="13"/>
    </row>
    <row r="60" spans="1:15" ht="15.75" thickBot="1" x14ac:dyDescent="0.3">
      <c r="A60" s="141" t="s">
        <v>7</v>
      </c>
      <c r="B60" s="126" t="s">
        <v>8</v>
      </c>
      <c r="C60" s="127"/>
      <c r="D60" s="121" t="s">
        <v>9</v>
      </c>
      <c r="E60" s="121" t="s">
        <v>10</v>
      </c>
      <c r="F60" s="121" t="s">
        <v>11</v>
      </c>
      <c r="G60" s="121" t="s">
        <v>41</v>
      </c>
      <c r="H60" s="126" t="s">
        <v>28</v>
      </c>
      <c r="I60" s="127"/>
      <c r="J60" s="121" t="s">
        <v>58</v>
      </c>
      <c r="K60" s="27"/>
      <c r="L60" s="27"/>
      <c r="M60" s="121" t="s">
        <v>12</v>
      </c>
      <c r="N60" s="121" t="s">
        <v>31</v>
      </c>
      <c r="O60" s="131" t="s">
        <v>42</v>
      </c>
    </row>
    <row r="61" spans="1:15" ht="15.75" thickBot="1" x14ac:dyDescent="0.3">
      <c r="A61" s="142"/>
      <c r="B61" s="128"/>
      <c r="C61" s="129"/>
      <c r="D61" s="143"/>
      <c r="E61" s="143"/>
      <c r="F61" s="143"/>
      <c r="G61" s="143"/>
      <c r="H61" s="121" t="s">
        <v>29</v>
      </c>
      <c r="I61" s="121" t="s">
        <v>30</v>
      </c>
      <c r="J61" s="130"/>
      <c r="K61" s="78"/>
      <c r="L61" s="78"/>
      <c r="M61" s="130"/>
      <c r="N61" s="122"/>
      <c r="O61" s="132"/>
    </row>
    <row r="62" spans="1:15" ht="26.25" thickBot="1" x14ac:dyDescent="0.3">
      <c r="A62" s="142"/>
      <c r="B62" s="27" t="s">
        <v>13</v>
      </c>
      <c r="C62" s="28" t="s">
        <v>14</v>
      </c>
      <c r="D62" s="144"/>
      <c r="E62" s="144"/>
      <c r="F62" s="144"/>
      <c r="G62" s="144"/>
      <c r="H62" s="123"/>
      <c r="I62" s="123"/>
      <c r="J62" s="145"/>
      <c r="K62" s="77" t="s">
        <v>73</v>
      </c>
      <c r="L62" s="77" t="s">
        <v>74</v>
      </c>
      <c r="M62" s="130"/>
      <c r="N62" s="123"/>
      <c r="O62" s="133"/>
    </row>
    <row r="63" spans="1:15" ht="15.75" thickBot="1" x14ac:dyDescent="0.3">
      <c r="A63" s="47"/>
      <c r="B63" s="67"/>
      <c r="C63" s="67"/>
      <c r="D63" s="56" t="s">
        <v>26</v>
      </c>
      <c r="E63" s="67"/>
      <c r="F63" s="67"/>
      <c r="G63" s="68"/>
      <c r="H63" s="68"/>
      <c r="I63" s="68"/>
      <c r="J63" s="64"/>
      <c r="K63" s="65"/>
      <c r="L63" s="65"/>
      <c r="M63" s="73"/>
      <c r="N63" s="69"/>
      <c r="O63" s="64">
        <f>M63+N63</f>
        <v>0</v>
      </c>
    </row>
    <row r="64" spans="1:15" ht="15.75" thickBot="1" x14ac:dyDescent="0.3">
      <c r="A64" s="47"/>
      <c r="B64" s="67"/>
      <c r="C64" s="67"/>
      <c r="D64" s="56" t="s">
        <v>26</v>
      </c>
      <c r="E64" s="67"/>
      <c r="F64" s="67"/>
      <c r="G64" s="68"/>
      <c r="H64" s="68"/>
      <c r="I64" s="68"/>
      <c r="J64" s="64"/>
      <c r="K64" s="65"/>
      <c r="L64" s="65"/>
      <c r="M64" s="73"/>
      <c r="N64" s="73"/>
      <c r="O64" s="64">
        <f t="shared" ref="O64:O65" si="5">M64+N64</f>
        <v>0</v>
      </c>
    </row>
    <row r="65" spans="1:15" ht="15.75" thickBot="1" x14ac:dyDescent="0.3">
      <c r="A65" s="47"/>
      <c r="B65" s="67"/>
      <c r="C65" s="67"/>
      <c r="D65" s="56" t="s">
        <v>26</v>
      </c>
      <c r="E65" s="67"/>
      <c r="F65" s="67"/>
      <c r="G65" s="68"/>
      <c r="H65" s="68"/>
      <c r="I65" s="68"/>
      <c r="J65" s="64"/>
      <c r="K65" s="65"/>
      <c r="L65" s="65"/>
      <c r="M65" s="73"/>
      <c r="N65" s="73"/>
      <c r="O65" s="64">
        <f t="shared" si="5"/>
        <v>0</v>
      </c>
    </row>
    <row r="66" spans="1:15" ht="15.75" thickBot="1" x14ac:dyDescent="0.3">
      <c r="A66" s="46">
        <f>SUM(A63:A65)</f>
        <v>0</v>
      </c>
      <c r="B66" s="146" t="s">
        <v>15</v>
      </c>
      <c r="C66" s="147"/>
      <c r="D66" s="147"/>
      <c r="E66" s="147"/>
      <c r="F66" s="148"/>
      <c r="G66" s="48">
        <f t="shared" ref="G66:O66" si="6">SUM(G63:G65)</f>
        <v>0</v>
      </c>
      <c r="H66" s="48">
        <f t="shared" si="6"/>
        <v>0</v>
      </c>
      <c r="I66" s="48">
        <f t="shared" si="6"/>
        <v>0</v>
      </c>
      <c r="J66" s="48">
        <f t="shared" si="6"/>
        <v>0</v>
      </c>
      <c r="K66" s="48">
        <f t="shared" si="6"/>
        <v>0</v>
      </c>
      <c r="L66" s="48">
        <f t="shared" si="6"/>
        <v>0</v>
      </c>
      <c r="M66" s="48">
        <f t="shared" si="6"/>
        <v>0</v>
      </c>
      <c r="N66" s="48">
        <f t="shared" si="6"/>
        <v>0</v>
      </c>
      <c r="O66" s="48">
        <f t="shared" si="6"/>
        <v>0</v>
      </c>
    </row>
    <row r="67" spans="1:15" ht="15.75" thickBot="1" x14ac:dyDescent="0.3">
      <c r="A67" s="149" t="s">
        <v>16</v>
      </c>
      <c r="B67" s="150"/>
      <c r="C67" s="150"/>
      <c r="D67" s="150"/>
      <c r="E67" s="150"/>
      <c r="F67" s="150"/>
      <c r="G67" s="151"/>
      <c r="H67" s="23"/>
      <c r="I67" s="23"/>
      <c r="J67" s="22"/>
      <c r="K67" s="22"/>
      <c r="L67" s="22"/>
      <c r="M67" s="50">
        <v>0</v>
      </c>
      <c r="N67" s="50">
        <f>-0.1*N66</f>
        <v>0</v>
      </c>
      <c r="O67" s="51">
        <f>SUM(N67:N67)</f>
        <v>0</v>
      </c>
    </row>
    <row r="68" spans="1:15" ht="15.75" thickBot="1" x14ac:dyDescent="0.3">
      <c r="A68" s="146" t="s">
        <v>19</v>
      </c>
      <c r="B68" s="147"/>
      <c r="C68" s="147"/>
      <c r="D68" s="147"/>
      <c r="E68" s="147"/>
      <c r="F68" s="147"/>
      <c r="G68" s="148"/>
      <c r="H68" s="24"/>
      <c r="I68" s="24"/>
      <c r="J68" s="22"/>
      <c r="K68" s="22"/>
      <c r="L68" s="22"/>
      <c r="M68" s="50">
        <f>SUM(M66:M67)</f>
        <v>0</v>
      </c>
      <c r="N68" s="43">
        <f>+N66-N67</f>
        <v>0</v>
      </c>
      <c r="O68" s="43">
        <f>+O66-O67</f>
        <v>0</v>
      </c>
    </row>
    <row r="69" spans="1:15" x14ac:dyDescent="0.25">
      <c r="A69" s="9"/>
      <c r="B69" s="9"/>
      <c r="C69" s="9"/>
      <c r="D69" s="9"/>
      <c r="E69" s="9"/>
      <c r="F69" s="9"/>
      <c r="G69" s="9"/>
      <c r="H69" s="18"/>
      <c r="I69" s="18"/>
      <c r="J69" s="19"/>
      <c r="K69" s="19"/>
      <c r="L69" s="19"/>
      <c r="M69" s="10"/>
      <c r="N69" s="10"/>
      <c r="O69" s="10"/>
    </row>
    <row r="70" spans="1:15" x14ac:dyDescent="0.25">
      <c r="A70" s="9"/>
      <c r="B70" s="9"/>
      <c r="C70" s="9"/>
      <c r="D70" s="9"/>
      <c r="E70" s="9"/>
      <c r="F70" s="9"/>
      <c r="G70" s="9"/>
      <c r="H70" s="7"/>
      <c r="I70" s="7"/>
      <c r="J70" s="10"/>
      <c r="K70" s="10"/>
      <c r="L70" s="10"/>
      <c r="M70" s="10"/>
      <c r="N70" s="10"/>
      <c r="O70" s="11"/>
    </row>
    <row r="71" spans="1:15" ht="15.75" thickBot="1" x14ac:dyDescent="0.3">
      <c r="A71" s="125" t="s">
        <v>50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</row>
    <row r="72" spans="1:15" ht="15.75" thickBot="1" x14ac:dyDescent="0.3">
      <c r="A72" s="141" t="s">
        <v>7</v>
      </c>
      <c r="B72" s="126" t="s">
        <v>8</v>
      </c>
      <c r="C72" s="127"/>
      <c r="D72" s="121" t="s">
        <v>9</v>
      </c>
      <c r="E72" s="121" t="s">
        <v>10</v>
      </c>
      <c r="F72" s="121" t="s">
        <v>11</v>
      </c>
      <c r="G72" s="121" t="s">
        <v>32</v>
      </c>
      <c r="H72" s="126" t="s">
        <v>28</v>
      </c>
      <c r="I72" s="127"/>
      <c r="J72" s="121" t="s">
        <v>58</v>
      </c>
      <c r="K72" s="27"/>
      <c r="L72" s="27"/>
      <c r="M72" s="121" t="s">
        <v>12</v>
      </c>
      <c r="N72" s="121" t="s">
        <v>31</v>
      </c>
      <c r="O72" s="131" t="s">
        <v>48</v>
      </c>
    </row>
    <row r="73" spans="1:15" ht="15.75" thickBot="1" x14ac:dyDescent="0.3">
      <c r="A73" s="142"/>
      <c r="B73" s="128"/>
      <c r="C73" s="129"/>
      <c r="D73" s="122"/>
      <c r="E73" s="122"/>
      <c r="F73" s="122"/>
      <c r="G73" s="143"/>
      <c r="H73" s="121" t="s">
        <v>29</v>
      </c>
      <c r="I73" s="121" t="s">
        <v>30</v>
      </c>
      <c r="J73" s="130"/>
      <c r="K73" s="78"/>
      <c r="L73" s="78"/>
      <c r="M73" s="130"/>
      <c r="N73" s="122"/>
      <c r="O73" s="132"/>
    </row>
    <row r="74" spans="1:15" ht="26.25" thickBot="1" x14ac:dyDescent="0.3">
      <c r="A74" s="142"/>
      <c r="B74" s="27" t="s">
        <v>13</v>
      </c>
      <c r="C74" s="28" t="s">
        <v>14</v>
      </c>
      <c r="D74" s="122"/>
      <c r="E74" s="122"/>
      <c r="F74" s="122"/>
      <c r="G74" s="144"/>
      <c r="H74" s="123"/>
      <c r="I74" s="123"/>
      <c r="J74" s="130"/>
      <c r="K74" s="77" t="s">
        <v>73</v>
      </c>
      <c r="L74" s="77" t="s">
        <v>74</v>
      </c>
      <c r="M74" s="130"/>
      <c r="N74" s="123"/>
      <c r="O74" s="133"/>
    </row>
    <row r="75" spans="1:15" ht="29.25" thickBot="1" x14ac:dyDescent="0.3">
      <c r="A75" s="41">
        <v>1</v>
      </c>
      <c r="B75" s="38" t="s">
        <v>75</v>
      </c>
      <c r="C75" s="38" t="s">
        <v>76</v>
      </c>
      <c r="D75" s="38" t="s">
        <v>49</v>
      </c>
      <c r="E75" s="57" t="s">
        <v>56</v>
      </c>
      <c r="F75" s="38" t="s">
        <v>77</v>
      </c>
      <c r="G75" s="40">
        <v>8</v>
      </c>
      <c r="H75" s="40">
        <v>15</v>
      </c>
      <c r="I75" s="40">
        <v>15</v>
      </c>
      <c r="J75" s="39">
        <v>600000</v>
      </c>
      <c r="K75" s="81">
        <v>10920</v>
      </c>
      <c r="L75" s="81">
        <v>3600</v>
      </c>
      <c r="M75" s="81">
        <v>105000</v>
      </c>
      <c r="N75" s="39">
        <v>22800</v>
      </c>
      <c r="O75" s="39">
        <f t="shared" ref="O75:O79" si="7">SUM(M75:N75)</f>
        <v>127800</v>
      </c>
    </row>
    <row r="76" spans="1:15" ht="29.25" thickBot="1" x14ac:dyDescent="0.3">
      <c r="A76" s="41">
        <v>2</v>
      </c>
      <c r="B76" s="38" t="s">
        <v>78</v>
      </c>
      <c r="C76" s="38" t="s">
        <v>79</v>
      </c>
      <c r="D76" s="38" t="s">
        <v>49</v>
      </c>
      <c r="E76" s="38"/>
      <c r="F76" s="38" t="s">
        <v>80</v>
      </c>
      <c r="G76" s="40">
        <v>8</v>
      </c>
      <c r="H76" s="40">
        <v>30</v>
      </c>
      <c r="I76" s="40">
        <v>30</v>
      </c>
      <c r="J76" s="39">
        <v>195000</v>
      </c>
      <c r="K76" s="81">
        <v>21840</v>
      </c>
      <c r="L76" s="81">
        <v>7200</v>
      </c>
      <c r="M76" s="81">
        <v>90000</v>
      </c>
      <c r="N76" s="39">
        <v>22800</v>
      </c>
      <c r="O76" s="39">
        <f t="shared" si="7"/>
        <v>112800</v>
      </c>
    </row>
    <row r="77" spans="1:15" ht="15.75" thickBot="1" x14ac:dyDescent="0.3">
      <c r="A77" s="41"/>
      <c r="B77" s="57"/>
      <c r="C77" s="57"/>
      <c r="D77" s="38"/>
      <c r="E77" s="57"/>
      <c r="F77" s="57"/>
      <c r="G77" s="56"/>
      <c r="H77" s="56"/>
      <c r="I77" s="38"/>
      <c r="J77" s="58"/>
      <c r="K77" s="58"/>
      <c r="L77" s="58"/>
      <c r="M77" s="58"/>
      <c r="N77" s="58"/>
      <c r="O77" s="39">
        <f t="shared" si="7"/>
        <v>0</v>
      </c>
    </row>
    <row r="78" spans="1:15" ht="15.75" thickBot="1" x14ac:dyDescent="0.3">
      <c r="A78" s="41"/>
      <c r="B78" s="57"/>
      <c r="C78" s="57"/>
      <c r="D78" s="38"/>
      <c r="E78" s="57"/>
      <c r="F78" s="57"/>
      <c r="G78" s="56"/>
      <c r="H78" s="56"/>
      <c r="I78" s="38"/>
      <c r="J78" s="58"/>
      <c r="K78" s="58"/>
      <c r="L78" s="58"/>
      <c r="M78" s="58"/>
      <c r="N78" s="58"/>
      <c r="O78" s="39">
        <f t="shared" si="7"/>
        <v>0</v>
      </c>
    </row>
    <row r="79" spans="1:15" ht="15.75" thickBot="1" x14ac:dyDescent="0.3">
      <c r="A79" s="41"/>
      <c r="B79" s="57"/>
      <c r="C79" s="57"/>
      <c r="D79" s="38"/>
      <c r="E79" s="57"/>
      <c r="F79" s="57"/>
      <c r="G79" s="56"/>
      <c r="H79" s="56"/>
      <c r="I79" s="38"/>
      <c r="J79" s="58"/>
      <c r="K79" s="58"/>
      <c r="L79" s="58"/>
      <c r="M79" s="58"/>
      <c r="N79" s="58"/>
      <c r="O79" s="39">
        <f t="shared" si="7"/>
        <v>0</v>
      </c>
    </row>
    <row r="80" spans="1:15" ht="15.75" thickBot="1" x14ac:dyDescent="0.3">
      <c r="A80" s="41">
        <f>SUM(A75:A79)</f>
        <v>3</v>
      </c>
      <c r="B80" s="152" t="s">
        <v>15</v>
      </c>
      <c r="C80" s="152"/>
      <c r="D80" s="152"/>
      <c r="E80" s="152"/>
      <c r="F80" s="152"/>
      <c r="G80" s="53">
        <f>SUM(G75:G79)</f>
        <v>16</v>
      </c>
      <c r="H80" s="53">
        <f t="shared" ref="H80:N80" si="8">SUM(H75:H79)</f>
        <v>45</v>
      </c>
      <c r="I80" s="53">
        <f t="shared" si="8"/>
        <v>45</v>
      </c>
      <c r="J80" s="82">
        <f t="shared" si="8"/>
        <v>795000</v>
      </c>
      <c r="K80" s="82">
        <f t="shared" si="8"/>
        <v>32760</v>
      </c>
      <c r="L80" s="82">
        <f t="shared" si="8"/>
        <v>10800</v>
      </c>
      <c r="M80" s="82">
        <f t="shared" si="8"/>
        <v>195000</v>
      </c>
      <c r="N80" s="82">
        <f t="shared" si="8"/>
        <v>45600</v>
      </c>
      <c r="O80" s="83">
        <f t="shared" ref="O80" si="9">SUM(O75:O75)</f>
        <v>127800</v>
      </c>
    </row>
    <row r="81" spans="1:15" ht="15.75" thickBot="1" x14ac:dyDescent="0.3">
      <c r="A81" s="153" t="s">
        <v>16</v>
      </c>
      <c r="B81" s="154"/>
      <c r="C81" s="154"/>
      <c r="D81" s="154"/>
      <c r="E81" s="154"/>
      <c r="F81" s="154"/>
      <c r="G81" s="154"/>
      <c r="H81" s="33"/>
      <c r="I81" s="33"/>
      <c r="J81" s="34"/>
      <c r="K81" s="34"/>
      <c r="L81" s="34"/>
      <c r="M81" s="43">
        <v>0</v>
      </c>
      <c r="N81" s="83">
        <f>N80*-0.1</f>
        <v>-4560</v>
      </c>
      <c r="O81" s="43">
        <f>N81</f>
        <v>-4560</v>
      </c>
    </row>
    <row r="82" spans="1:15" ht="15.75" thickBot="1" x14ac:dyDescent="0.3">
      <c r="A82" s="152" t="s">
        <v>17</v>
      </c>
      <c r="B82" s="152"/>
      <c r="C82" s="152"/>
      <c r="D82" s="152"/>
      <c r="E82" s="152"/>
      <c r="F82" s="152"/>
      <c r="G82" s="152"/>
      <c r="H82" s="35"/>
      <c r="I82" s="35"/>
      <c r="J82" s="36"/>
      <c r="K82" s="36"/>
      <c r="L82" s="36"/>
      <c r="M82" s="43">
        <f>SUM(M80:M81)</f>
        <v>195000</v>
      </c>
      <c r="N82" s="43">
        <f>N80 +(N81)</f>
        <v>41040</v>
      </c>
      <c r="O82" s="43">
        <f>O81+O80</f>
        <v>123240</v>
      </c>
    </row>
    <row r="83" spans="1:15" ht="15.75" thickBot="1" x14ac:dyDescent="0.3">
      <c r="A83" s="7"/>
      <c r="B83" s="7"/>
      <c r="C83" s="7"/>
      <c r="D83" s="7"/>
      <c r="E83" s="7"/>
      <c r="F83" s="7"/>
      <c r="G83" s="7"/>
      <c r="H83" s="54"/>
      <c r="I83" s="54"/>
      <c r="J83" s="55"/>
      <c r="K83" s="55"/>
      <c r="L83" s="55"/>
      <c r="M83" s="31"/>
      <c r="N83" s="31"/>
      <c r="O83" s="31"/>
    </row>
    <row r="84" spans="1:15" ht="15.75" thickBot="1" x14ac:dyDescent="0.3">
      <c r="A84" s="155" t="s">
        <v>20</v>
      </c>
      <c r="B84" s="155"/>
      <c r="C84" s="155"/>
      <c r="D84" s="155" t="s">
        <v>60</v>
      </c>
      <c r="E84" s="155"/>
      <c r="F84" s="155" t="s">
        <v>67</v>
      </c>
      <c r="G84" s="155"/>
      <c r="H84" s="54"/>
      <c r="I84" s="54"/>
      <c r="J84" s="55"/>
      <c r="K84" s="55"/>
      <c r="L84" s="55"/>
      <c r="M84" s="31"/>
      <c r="N84" s="31"/>
      <c r="O84" s="31"/>
    </row>
    <row r="85" spans="1:15" ht="15.75" thickBot="1" x14ac:dyDescent="0.3">
      <c r="A85" s="162" t="s">
        <v>51</v>
      </c>
      <c r="B85" s="162"/>
      <c r="C85" s="162"/>
      <c r="D85" s="163">
        <v>8000000</v>
      </c>
      <c r="E85" s="163"/>
      <c r="F85" s="163">
        <f>O82+O68+O57+O43</f>
        <v>184840</v>
      </c>
      <c r="G85" s="163"/>
      <c r="H85" s="54"/>
      <c r="I85" s="54"/>
      <c r="J85" s="55"/>
      <c r="K85" s="55"/>
      <c r="L85" s="55"/>
      <c r="M85" s="31"/>
      <c r="N85" s="31"/>
      <c r="O85" s="31"/>
    </row>
    <row r="86" spans="1:15" ht="15.75" thickBot="1" x14ac:dyDescent="0.3">
      <c r="A86" s="162" t="s">
        <v>21</v>
      </c>
      <c r="B86" s="162"/>
      <c r="C86" s="162"/>
      <c r="D86" s="164">
        <v>30</v>
      </c>
      <c r="E86" s="164"/>
      <c r="F86" s="152">
        <f>A80+A53+A36</f>
        <v>5</v>
      </c>
      <c r="G86" s="152"/>
      <c r="H86" s="7"/>
      <c r="I86" s="7"/>
      <c r="J86" s="10"/>
      <c r="K86" s="10"/>
      <c r="L86" s="10"/>
      <c r="M86" s="10"/>
      <c r="N86" s="10"/>
      <c r="O86" s="11"/>
    </row>
    <row r="87" spans="1:15" ht="15.75" thickBot="1" x14ac:dyDescent="0.3">
      <c r="A87" s="156" t="s">
        <v>63</v>
      </c>
      <c r="B87" s="157"/>
      <c r="C87" s="158"/>
      <c r="D87" s="159">
        <v>60</v>
      </c>
      <c r="E87" s="160"/>
      <c r="F87" s="152">
        <f>A52+A51+A50+A49+A38+A37</f>
        <v>7</v>
      </c>
      <c r="G87" s="152"/>
      <c r="H87" s="7">
        <f>A80+A66+A55+A41</f>
        <v>12</v>
      </c>
      <c r="I87" s="7"/>
      <c r="J87" s="10"/>
      <c r="K87" s="10"/>
      <c r="L87" s="10"/>
      <c r="M87" s="10"/>
      <c r="N87" s="10"/>
      <c r="O87" s="11"/>
    </row>
    <row r="88" spans="1:15" ht="15.75" thickBot="1" x14ac:dyDescent="0.3">
      <c r="A88" s="162" t="s">
        <v>22</v>
      </c>
      <c r="B88" s="162"/>
      <c r="C88" s="162"/>
      <c r="D88" s="161">
        <v>1223</v>
      </c>
      <c r="E88" s="161"/>
      <c r="F88" s="152">
        <f>(H41+I41)+(H55+I55)+(H66+I66)+(H80+I80)</f>
        <v>122</v>
      </c>
      <c r="G88" s="152"/>
      <c r="H88" s="7"/>
      <c r="I88" s="7"/>
      <c r="J88" s="10"/>
      <c r="K88" s="10"/>
      <c r="L88" s="10"/>
      <c r="M88" s="10"/>
      <c r="N88" s="10"/>
      <c r="O88" s="11"/>
    </row>
    <row r="89" spans="1:15" ht="15.75" thickBot="1" x14ac:dyDescent="0.3">
      <c r="A89" s="162" t="s">
        <v>57</v>
      </c>
      <c r="B89" s="162"/>
      <c r="C89" s="162"/>
      <c r="D89" s="161">
        <v>320</v>
      </c>
      <c r="E89" s="161"/>
      <c r="F89" s="174">
        <f>G41+G55+G66+G80</f>
        <v>120</v>
      </c>
      <c r="G89" s="152"/>
      <c r="H89" s="7"/>
      <c r="I89" s="7"/>
      <c r="J89" s="10"/>
      <c r="K89" s="10"/>
      <c r="L89" s="10"/>
      <c r="M89" s="10"/>
      <c r="N89" s="10"/>
      <c r="O89" s="11"/>
    </row>
    <row r="90" spans="1:15" ht="15.75" thickBot="1" x14ac:dyDescent="0.3">
      <c r="A90" s="165" t="s">
        <v>23</v>
      </c>
      <c r="B90" s="165"/>
      <c r="C90" s="165"/>
      <c r="D90" s="163">
        <v>2000000</v>
      </c>
      <c r="E90" s="163"/>
      <c r="F90" s="175">
        <f>M41+M55+M66+M82</f>
        <v>195000</v>
      </c>
      <c r="G90" s="175"/>
      <c r="H90" s="12" t="s">
        <v>18</v>
      </c>
      <c r="I90" s="7"/>
      <c r="J90" s="10"/>
      <c r="K90" s="10"/>
      <c r="L90" s="10"/>
      <c r="M90" s="32"/>
      <c r="N90" s="10"/>
      <c r="O90" s="11"/>
    </row>
    <row r="91" spans="1:15" ht="15.75" thickBot="1" x14ac:dyDescent="0.3">
      <c r="A91" s="165" t="s">
        <v>24</v>
      </c>
      <c r="B91" s="165"/>
      <c r="C91" s="165"/>
      <c r="D91" s="163">
        <f>6000000-D92</f>
        <v>4000000</v>
      </c>
      <c r="E91" s="163"/>
      <c r="F91" s="175">
        <f>N41+N55+N82</f>
        <v>97040</v>
      </c>
      <c r="G91" s="175"/>
      <c r="H91" s="7"/>
      <c r="I91" s="7"/>
      <c r="J91" s="10"/>
      <c r="K91" s="10"/>
      <c r="L91" s="10"/>
      <c r="M91" s="10"/>
      <c r="N91" s="10"/>
      <c r="O91" s="11"/>
    </row>
    <row r="92" spans="1:15" ht="15.75" thickBot="1" x14ac:dyDescent="0.3">
      <c r="A92" s="165" t="s">
        <v>25</v>
      </c>
      <c r="B92" s="165"/>
      <c r="C92" s="165"/>
      <c r="D92" s="163">
        <f>D85*0.25</f>
        <v>2000000</v>
      </c>
      <c r="E92" s="163"/>
      <c r="F92" s="175">
        <f>-(O81+O67+O56+O42)</f>
        <v>10160</v>
      </c>
      <c r="G92" s="175"/>
      <c r="H92" s="12" t="s">
        <v>18</v>
      </c>
      <c r="I92" s="7"/>
      <c r="J92" s="10"/>
      <c r="K92" s="10"/>
      <c r="L92" s="10"/>
      <c r="M92" s="10"/>
      <c r="N92" s="10"/>
      <c r="O92" s="11"/>
    </row>
    <row r="93" spans="1:15" ht="15.75" thickBot="1" x14ac:dyDescent="0.3">
      <c r="A93" s="168" t="s">
        <v>44</v>
      </c>
      <c r="B93" s="168"/>
      <c r="C93" s="168"/>
      <c r="D93" s="169">
        <f>+D90+D91+D92</f>
        <v>8000000</v>
      </c>
      <c r="E93" s="169"/>
      <c r="F93" s="169">
        <f>F90+F91+F92</f>
        <v>302200</v>
      </c>
      <c r="G93" s="169"/>
      <c r="H93" s="12" t="s">
        <v>18</v>
      </c>
      <c r="I93" s="12" t="s">
        <v>18</v>
      </c>
      <c r="J93" s="10"/>
      <c r="K93" s="10"/>
      <c r="L93" s="10"/>
      <c r="M93" s="10"/>
      <c r="N93" s="10"/>
      <c r="O93" s="1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71" t="s">
        <v>18</v>
      </c>
      <c r="J94" s="1"/>
      <c r="K94" s="1"/>
      <c r="L94" s="1"/>
      <c r="M94" s="1"/>
      <c r="N94" s="1"/>
      <c r="O94" s="1"/>
    </row>
    <row r="95" spans="1:15" x14ac:dyDescent="0.25">
      <c r="A95" s="1"/>
      <c r="B95" s="170"/>
      <c r="C95" s="170"/>
      <c r="D95" s="170"/>
      <c r="E95" s="70"/>
      <c r="F95" s="70"/>
      <c r="G95" s="70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60"/>
      <c r="C96" s="60"/>
      <c r="D96" s="60"/>
      <c r="E96" s="59"/>
      <c r="F96" s="60"/>
      <c r="G96" s="61"/>
      <c r="H96" s="60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60"/>
      <c r="C97" s="60"/>
      <c r="D97" s="60"/>
      <c r="E97" s="59"/>
      <c r="F97" s="60"/>
      <c r="G97" s="61"/>
      <c r="H97" s="60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71"/>
      <c r="C98" s="171"/>
      <c r="D98" s="171"/>
      <c r="E98" s="172"/>
      <c r="F98" s="172"/>
      <c r="G98" s="172"/>
      <c r="H98" s="72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66"/>
      <c r="C99" s="166"/>
      <c r="D99" s="166"/>
      <c r="E99" s="167"/>
      <c r="F99" s="167"/>
      <c r="G99" s="167"/>
      <c r="H99" s="60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</sheetData>
  <mergeCells count="117">
    <mergeCell ref="B99:D99"/>
    <mergeCell ref="E99:G99"/>
    <mergeCell ref="A93:C93"/>
    <mergeCell ref="D93:E93"/>
    <mergeCell ref="F93:G93"/>
    <mergeCell ref="B95:D95"/>
    <mergeCell ref="B98:D98"/>
    <mergeCell ref="E98:G98"/>
    <mergeCell ref="A91:C91"/>
    <mergeCell ref="D91:E91"/>
    <mergeCell ref="F91:G91"/>
    <mergeCell ref="A92:C92"/>
    <mergeCell ref="D92:E92"/>
    <mergeCell ref="F92:G92"/>
    <mergeCell ref="A89:C89"/>
    <mergeCell ref="D89:E89"/>
    <mergeCell ref="F89:G89"/>
    <mergeCell ref="A90:C90"/>
    <mergeCell ref="D90:E90"/>
    <mergeCell ref="F90:G90"/>
    <mergeCell ref="A87:C87"/>
    <mergeCell ref="D87:E87"/>
    <mergeCell ref="F87:G87"/>
    <mergeCell ref="A88:C88"/>
    <mergeCell ref="D88:E88"/>
    <mergeCell ref="F88:G88"/>
    <mergeCell ref="A85:C85"/>
    <mergeCell ref="D85:E85"/>
    <mergeCell ref="F85:G85"/>
    <mergeCell ref="A86:C86"/>
    <mergeCell ref="D86:E86"/>
    <mergeCell ref="F86:G86"/>
    <mergeCell ref="B80:F80"/>
    <mergeCell ref="A81:G81"/>
    <mergeCell ref="A82:G82"/>
    <mergeCell ref="A84:C84"/>
    <mergeCell ref="D84:E84"/>
    <mergeCell ref="F84:G84"/>
    <mergeCell ref="H72:I72"/>
    <mergeCell ref="J72:J74"/>
    <mergeCell ref="M72:M74"/>
    <mergeCell ref="N72:N74"/>
    <mergeCell ref="O72:O74"/>
    <mergeCell ref="H73:H74"/>
    <mergeCell ref="I73:I74"/>
    <mergeCell ref="B66:F66"/>
    <mergeCell ref="A67:G67"/>
    <mergeCell ref="A68:G68"/>
    <mergeCell ref="A71:O71"/>
    <mergeCell ref="A72:A74"/>
    <mergeCell ref="B72:C73"/>
    <mergeCell ref="D72:D74"/>
    <mergeCell ref="E72:E74"/>
    <mergeCell ref="F72:F74"/>
    <mergeCell ref="G72:G74"/>
    <mergeCell ref="H60:I60"/>
    <mergeCell ref="J60:J62"/>
    <mergeCell ref="M60:M62"/>
    <mergeCell ref="N60:N62"/>
    <mergeCell ref="O60:O62"/>
    <mergeCell ref="H61:H62"/>
    <mergeCell ref="I61:I62"/>
    <mergeCell ref="B55:F55"/>
    <mergeCell ref="A56:G56"/>
    <mergeCell ref="A57:G57"/>
    <mergeCell ref="A59:M59"/>
    <mergeCell ref="A60:A62"/>
    <mergeCell ref="B60:C61"/>
    <mergeCell ref="D60:D62"/>
    <mergeCell ref="E60:E62"/>
    <mergeCell ref="F60:F62"/>
    <mergeCell ref="G60:G62"/>
    <mergeCell ref="H46:I46"/>
    <mergeCell ref="J46:J48"/>
    <mergeCell ref="M46:M48"/>
    <mergeCell ref="N46:N48"/>
    <mergeCell ref="O46:O48"/>
    <mergeCell ref="H47:H48"/>
    <mergeCell ref="I47:I48"/>
    <mergeCell ref="B41:F41"/>
    <mergeCell ref="A42:G42"/>
    <mergeCell ref="A43:G43"/>
    <mergeCell ref="A45:M45"/>
    <mergeCell ref="A46:A48"/>
    <mergeCell ref="B46:C47"/>
    <mergeCell ref="D46:D48"/>
    <mergeCell ref="E46:E48"/>
    <mergeCell ref="F46:F48"/>
    <mergeCell ref="G46:G48"/>
    <mergeCell ref="H33:I33"/>
    <mergeCell ref="J33:J35"/>
    <mergeCell ref="M33:M35"/>
    <mergeCell ref="N33:N35"/>
    <mergeCell ref="O33:O35"/>
    <mergeCell ref="I34:I35"/>
    <mergeCell ref="A23:O23"/>
    <mergeCell ref="A25:O25"/>
    <mergeCell ref="A30:O30"/>
    <mergeCell ref="A32:O32"/>
    <mergeCell ref="A33:A35"/>
    <mergeCell ref="B33:C34"/>
    <mergeCell ref="D33:D35"/>
    <mergeCell ref="E33:E35"/>
    <mergeCell ref="F33:F35"/>
    <mergeCell ref="G33:G35"/>
    <mergeCell ref="A13:N13"/>
    <mergeCell ref="A14:D14"/>
    <mergeCell ref="A17:O17"/>
    <mergeCell ref="A18:F18"/>
    <mergeCell ref="A20:O20"/>
    <mergeCell ref="A21:O22"/>
    <mergeCell ref="A1:O1"/>
    <mergeCell ref="A3:O3"/>
    <mergeCell ref="A4:O4"/>
    <mergeCell ref="A6:O6"/>
    <mergeCell ref="A8:N9"/>
    <mergeCell ref="A11:N11"/>
  </mergeCells>
  <pageMargins left="0.7" right="0.7" top="0.75" bottom="0.75" header="0.3" footer="0.3"/>
  <pageSetup scale="60" orientation="landscape" r:id="rId1"/>
  <rowBreaks count="4" manualBreakCount="4">
    <brk id="30" max="12" man="1"/>
    <brk id="43" max="12" man="1"/>
    <brk id="57" max="12" man="1"/>
    <brk id="69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93FD-4148-473C-A24E-A0F478EB0EE9}">
  <sheetPr codeName="Hoja5"/>
  <dimension ref="A1:O159"/>
  <sheetViews>
    <sheetView topLeftCell="A43" zoomScale="90" zoomScaleNormal="90" zoomScaleSheetLayoutView="100" workbookViewId="0">
      <selection activeCell="S63" sqref="S63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3.140625" customWidth="1"/>
    <col min="7" max="7" width="11.5703125" customWidth="1"/>
    <col min="8" max="8" width="10.5703125" customWidth="1"/>
    <col min="9" max="9" width="11.140625" customWidth="1"/>
    <col min="10" max="12" width="16.140625" customWidth="1"/>
    <col min="13" max="13" width="15" customWidth="1"/>
    <col min="14" max="15" width="16.140625" customWidth="1"/>
  </cols>
  <sheetData>
    <row r="1" spans="1:15" ht="18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6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5.75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ht="15.75" x14ac:dyDescent="0.25">
      <c r="A4" s="115" t="s">
        <v>39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ht="6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8" x14ac:dyDescent="0.25">
      <c r="A6" s="116" t="s">
        <v>37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5">
      <c r="A8" s="117" t="s">
        <v>38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6"/>
    </row>
    <row r="9" spans="1:15" ht="18" customHeight="1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6"/>
    </row>
    <row r="10" spans="1:15" ht="18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18" customHeight="1" x14ac:dyDescent="0.25">
      <c r="A11" s="118" t="s">
        <v>70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25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6.75" customHeight="1" x14ac:dyDescent="0.25">
      <c r="A13" s="111" t="s">
        <v>45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4"/>
    </row>
    <row r="14" spans="1:15" ht="21" customHeight="1" x14ac:dyDescent="0.25">
      <c r="A14" s="112" t="s">
        <v>47</v>
      </c>
      <c r="B14" s="112"/>
      <c r="C14" s="112"/>
      <c r="D14" s="112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1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13" t="s">
        <v>36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1:15" x14ac:dyDescent="0.25">
      <c r="A18" s="113" t="s">
        <v>35</v>
      </c>
      <c r="B18" s="113"/>
      <c r="C18" s="113"/>
      <c r="D18" s="113"/>
      <c r="E18" s="113"/>
      <c r="F18" s="113"/>
      <c r="G18" s="1"/>
      <c r="H18" s="1"/>
      <c r="I18" s="1"/>
      <c r="J18" s="1"/>
      <c r="K18" s="1"/>
      <c r="L18" s="1"/>
      <c r="M18" s="1"/>
      <c r="N18" s="1"/>
      <c r="O18" s="1"/>
    </row>
    <row r="19" spans="1:15" ht="11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13" t="s">
        <v>40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spans="1:15" x14ac:dyDescent="0.25">
      <c r="A21" s="113" t="s">
        <v>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</row>
    <row r="22" spans="1:15" ht="6" customHeight="1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</row>
    <row r="23" spans="1:15" x14ac:dyDescent="0.25">
      <c r="A23" s="113" t="s">
        <v>46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13" t="s">
        <v>4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176" t="s">
        <v>71</v>
      </c>
      <c r="B28" s="176"/>
      <c r="C28" s="176"/>
      <c r="D28" s="176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24" t="s">
        <v>66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</row>
    <row r="31" spans="1:1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4"/>
    </row>
    <row r="32" spans="1:15" ht="15.75" customHeight="1" thickBot="1" x14ac:dyDescent="0.3">
      <c r="A32" s="125" t="s">
        <v>6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spans="1:15" ht="27" customHeight="1" thickBot="1" x14ac:dyDescent="0.3">
      <c r="A33" s="141" t="s">
        <v>7</v>
      </c>
      <c r="B33" s="126" t="s">
        <v>8</v>
      </c>
      <c r="C33" s="127"/>
      <c r="D33" s="121" t="s">
        <v>9</v>
      </c>
      <c r="E33" s="121" t="s">
        <v>10</v>
      </c>
      <c r="F33" s="121" t="s">
        <v>11</v>
      </c>
      <c r="G33" s="121" t="s">
        <v>32</v>
      </c>
      <c r="H33" s="126" t="s">
        <v>28</v>
      </c>
      <c r="I33" s="127"/>
      <c r="J33" s="121" t="s">
        <v>58</v>
      </c>
      <c r="K33" s="27"/>
      <c r="L33" s="27"/>
      <c r="M33" s="121" t="s">
        <v>12</v>
      </c>
      <c r="N33" s="121" t="s">
        <v>31</v>
      </c>
      <c r="O33" s="131" t="s">
        <v>42</v>
      </c>
    </row>
    <row r="34" spans="1:15" ht="15.75" thickBot="1" x14ac:dyDescent="0.3">
      <c r="A34" s="142"/>
      <c r="B34" s="128"/>
      <c r="C34" s="129"/>
      <c r="D34" s="122"/>
      <c r="E34" s="122"/>
      <c r="F34" s="122"/>
      <c r="G34" s="143"/>
      <c r="H34" s="26" t="s">
        <v>18</v>
      </c>
      <c r="I34" s="121" t="s">
        <v>30</v>
      </c>
      <c r="J34" s="130"/>
      <c r="K34" s="78"/>
      <c r="L34" s="78"/>
      <c r="M34" s="130"/>
      <c r="N34" s="122"/>
      <c r="O34" s="132"/>
    </row>
    <row r="35" spans="1:15" ht="26.25" customHeight="1" thickBot="1" x14ac:dyDescent="0.3">
      <c r="A35" s="142"/>
      <c r="B35" s="27" t="s">
        <v>13</v>
      </c>
      <c r="C35" s="28" t="s">
        <v>14</v>
      </c>
      <c r="D35" s="122"/>
      <c r="E35" s="122"/>
      <c r="F35" s="122"/>
      <c r="G35" s="143"/>
      <c r="H35" s="29" t="s">
        <v>29</v>
      </c>
      <c r="I35" s="122"/>
      <c r="J35" s="130"/>
      <c r="K35" s="77" t="s">
        <v>73</v>
      </c>
      <c r="L35" s="77" t="s">
        <v>74</v>
      </c>
      <c r="M35" s="130"/>
      <c r="N35" s="122"/>
      <c r="O35" s="173"/>
    </row>
    <row r="36" spans="1:15" ht="44.25" customHeight="1" thickBot="1" x14ac:dyDescent="0.3">
      <c r="A36" s="47">
        <v>1</v>
      </c>
      <c r="B36" s="56" t="s">
        <v>84</v>
      </c>
      <c r="C36" s="56" t="s">
        <v>93</v>
      </c>
      <c r="D36" s="67" t="s">
        <v>27</v>
      </c>
      <c r="E36" s="56" t="s">
        <v>94</v>
      </c>
      <c r="F36" s="56" t="s">
        <v>108</v>
      </c>
      <c r="G36" s="74">
        <v>16</v>
      </c>
      <c r="H36" s="74">
        <v>25</v>
      </c>
      <c r="I36" s="74">
        <v>5</v>
      </c>
      <c r="J36" s="64">
        <v>450100</v>
      </c>
      <c r="K36" s="65">
        <v>4300</v>
      </c>
      <c r="L36" s="65">
        <v>15700</v>
      </c>
      <c r="M36" s="65">
        <v>60000</v>
      </c>
      <c r="N36" s="64">
        <v>21200</v>
      </c>
      <c r="O36" s="69">
        <f>M36+N36</f>
        <v>81200</v>
      </c>
    </row>
    <row r="37" spans="1:15" ht="48" customHeight="1" thickBot="1" x14ac:dyDescent="0.3">
      <c r="A37" s="37">
        <v>1</v>
      </c>
      <c r="B37" s="56" t="s">
        <v>98</v>
      </c>
      <c r="C37" s="56" t="s">
        <v>96</v>
      </c>
      <c r="D37" s="67" t="s">
        <v>27</v>
      </c>
      <c r="E37" s="56" t="s">
        <v>94</v>
      </c>
      <c r="F37" s="56" t="s">
        <v>95</v>
      </c>
      <c r="G37" s="74">
        <v>8</v>
      </c>
      <c r="H37" s="74"/>
      <c r="I37" s="74"/>
      <c r="J37" s="64">
        <v>428400</v>
      </c>
      <c r="K37" s="65">
        <v>4300</v>
      </c>
      <c r="L37" s="65">
        <v>15700</v>
      </c>
      <c r="M37" s="65">
        <v>50000</v>
      </c>
      <c r="N37" s="64">
        <v>11200</v>
      </c>
      <c r="O37" s="69">
        <f t="shared" ref="O37:O40" si="0">M37+N37</f>
        <v>61200</v>
      </c>
    </row>
    <row r="38" spans="1:15" ht="48" customHeight="1" thickBot="1" x14ac:dyDescent="0.3">
      <c r="A38" s="37">
        <v>0</v>
      </c>
      <c r="B38" s="56" t="s">
        <v>86</v>
      </c>
      <c r="C38" s="56" t="s">
        <v>91</v>
      </c>
      <c r="D38" s="67" t="s">
        <v>27</v>
      </c>
      <c r="E38" s="56">
        <v>0</v>
      </c>
      <c r="F38" s="56">
        <v>0</v>
      </c>
      <c r="G38" s="74">
        <v>0</v>
      </c>
      <c r="H38" s="74">
        <v>0</v>
      </c>
      <c r="I38" s="74">
        <v>0</v>
      </c>
      <c r="J38" s="64">
        <v>0</v>
      </c>
      <c r="K38" s="65">
        <v>0</v>
      </c>
      <c r="L38" s="65">
        <v>0</v>
      </c>
      <c r="M38" s="65">
        <v>0</v>
      </c>
      <c r="N38" s="64">
        <v>0</v>
      </c>
      <c r="O38" s="69"/>
    </row>
    <row r="39" spans="1:15" ht="50.25" customHeight="1" thickBot="1" x14ac:dyDescent="0.3">
      <c r="A39" s="37">
        <v>1</v>
      </c>
      <c r="B39" s="56" t="s">
        <v>88</v>
      </c>
      <c r="C39" s="56" t="s">
        <v>99</v>
      </c>
      <c r="D39" s="67" t="s">
        <v>27</v>
      </c>
      <c r="E39" s="56" t="s">
        <v>94</v>
      </c>
      <c r="F39" s="56" t="s">
        <v>97</v>
      </c>
      <c r="G39" s="74">
        <v>8</v>
      </c>
      <c r="H39" s="74">
        <v>6</v>
      </c>
      <c r="I39" s="74">
        <v>1</v>
      </c>
      <c r="J39" s="64">
        <v>195000</v>
      </c>
      <c r="K39" s="65">
        <v>2150</v>
      </c>
      <c r="L39" s="65">
        <v>4850</v>
      </c>
      <c r="M39" s="65"/>
      <c r="N39" s="64">
        <v>11200</v>
      </c>
      <c r="O39" s="69">
        <f t="shared" si="0"/>
        <v>11200</v>
      </c>
    </row>
    <row r="40" spans="1:15" ht="54" customHeight="1" thickBot="1" x14ac:dyDescent="0.3">
      <c r="A40" s="37">
        <v>1</v>
      </c>
      <c r="B40" s="67" t="s">
        <v>104</v>
      </c>
      <c r="C40" s="56" t="s">
        <v>103</v>
      </c>
      <c r="D40" s="67" t="s">
        <v>61</v>
      </c>
      <c r="E40" s="75" t="s">
        <v>94</v>
      </c>
      <c r="F40" s="67" t="s">
        <v>97</v>
      </c>
      <c r="G40" s="68">
        <v>8</v>
      </c>
      <c r="H40" s="68">
        <v>6</v>
      </c>
      <c r="I40" s="68">
        <v>1</v>
      </c>
      <c r="J40" s="69">
        <v>205000</v>
      </c>
      <c r="K40" s="73">
        <v>2150</v>
      </c>
      <c r="L40" s="73">
        <v>4850</v>
      </c>
      <c r="M40" s="65"/>
      <c r="N40" s="64">
        <v>10400</v>
      </c>
      <c r="O40" s="69">
        <f t="shared" si="0"/>
        <v>10400</v>
      </c>
    </row>
    <row r="41" spans="1:15" ht="15.75" customHeight="1" thickBot="1" x14ac:dyDescent="0.3">
      <c r="A41" s="41">
        <f>SUM(A36:A40)</f>
        <v>4</v>
      </c>
      <c r="B41" s="152" t="s">
        <v>15</v>
      </c>
      <c r="C41" s="152"/>
      <c r="D41" s="152"/>
      <c r="E41" s="152"/>
      <c r="F41" s="152"/>
      <c r="G41" s="42">
        <f t="shared" ref="G41:O41" si="1">SUM(G36:G40)</f>
        <v>40</v>
      </c>
      <c r="H41" s="42">
        <f t="shared" si="1"/>
        <v>37</v>
      </c>
      <c r="I41" s="42">
        <f t="shared" si="1"/>
        <v>7</v>
      </c>
      <c r="J41" s="89">
        <f t="shared" si="1"/>
        <v>1278500</v>
      </c>
      <c r="K41" s="89">
        <f t="shared" si="1"/>
        <v>12900</v>
      </c>
      <c r="L41" s="89">
        <f t="shared" si="1"/>
        <v>41100</v>
      </c>
      <c r="M41" s="89">
        <f t="shared" si="1"/>
        <v>110000</v>
      </c>
      <c r="N41" s="89">
        <f t="shared" si="1"/>
        <v>54000</v>
      </c>
      <c r="O41" s="89">
        <f t="shared" si="1"/>
        <v>164000</v>
      </c>
    </row>
    <row r="42" spans="1:15" ht="15.75" customHeight="1" thickBot="1" x14ac:dyDescent="0.3">
      <c r="A42" s="153" t="s">
        <v>16</v>
      </c>
      <c r="B42" s="154"/>
      <c r="C42" s="154"/>
      <c r="D42" s="154"/>
      <c r="E42" s="154"/>
      <c r="F42" s="154"/>
      <c r="G42" s="154"/>
      <c r="H42" s="44"/>
      <c r="I42" s="44"/>
      <c r="J42" s="91"/>
      <c r="K42" s="91"/>
      <c r="L42" s="91"/>
      <c r="M42" s="83">
        <v>0</v>
      </c>
      <c r="N42" s="83">
        <f>N41*-0.1</f>
        <v>-5400</v>
      </c>
      <c r="O42" s="92">
        <f>N42</f>
        <v>-5400</v>
      </c>
    </row>
    <row r="43" spans="1:15" ht="15.75" customHeight="1" thickBot="1" x14ac:dyDescent="0.3">
      <c r="A43" s="152" t="s">
        <v>17</v>
      </c>
      <c r="B43" s="152"/>
      <c r="C43" s="152"/>
      <c r="D43" s="152"/>
      <c r="E43" s="152"/>
      <c r="F43" s="152"/>
      <c r="G43" s="152"/>
      <c r="H43" s="45"/>
      <c r="I43" s="45"/>
      <c r="J43" s="93"/>
      <c r="K43" s="93"/>
      <c r="L43" s="93"/>
      <c r="M43" s="83">
        <f>+M41+M42</f>
        <v>110000</v>
      </c>
      <c r="N43" s="83">
        <f>+N41+N42</f>
        <v>48600</v>
      </c>
      <c r="O43" s="83">
        <f>+O41+O42</f>
        <v>158600</v>
      </c>
    </row>
    <row r="44" spans="1:15" x14ac:dyDescent="0.25">
      <c r="A44" s="17"/>
      <c r="B44" s="17"/>
      <c r="C44" s="17"/>
      <c r="D44" s="17"/>
      <c r="E44" s="17"/>
      <c r="F44" s="17"/>
      <c r="G44" s="17"/>
      <c r="H44" s="18"/>
      <c r="I44" s="18"/>
      <c r="J44" s="19"/>
      <c r="K44" s="19"/>
      <c r="L44" s="19"/>
      <c r="M44" s="19"/>
      <c r="N44" s="19"/>
      <c r="O44" s="20"/>
    </row>
    <row r="45" spans="1:15" ht="16.5" customHeight="1" thickBot="1" x14ac:dyDescent="0.3">
      <c r="A45" s="140" t="s">
        <v>34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21"/>
      <c r="O45" s="21"/>
    </row>
    <row r="46" spans="1:15" ht="23.25" customHeight="1" thickBot="1" x14ac:dyDescent="0.3">
      <c r="A46" s="141" t="s">
        <v>7</v>
      </c>
      <c r="B46" s="126" t="s">
        <v>8</v>
      </c>
      <c r="C46" s="127"/>
      <c r="D46" s="121" t="s">
        <v>9</v>
      </c>
      <c r="E46" s="121" t="s">
        <v>10</v>
      </c>
      <c r="F46" s="121" t="s">
        <v>11</v>
      </c>
      <c r="G46" s="121" t="s">
        <v>41</v>
      </c>
      <c r="H46" s="126" t="s">
        <v>28</v>
      </c>
      <c r="I46" s="127"/>
      <c r="J46" s="121" t="s">
        <v>58</v>
      </c>
      <c r="K46" s="27"/>
      <c r="L46" s="27"/>
      <c r="M46" s="121" t="s">
        <v>12</v>
      </c>
      <c r="N46" s="121" t="s">
        <v>31</v>
      </c>
      <c r="O46" s="131" t="s">
        <v>42</v>
      </c>
    </row>
    <row r="47" spans="1:15" ht="0.75" customHeight="1" thickBot="1" x14ac:dyDescent="0.3">
      <c r="A47" s="142"/>
      <c r="B47" s="128"/>
      <c r="C47" s="129"/>
      <c r="D47" s="122"/>
      <c r="E47" s="122"/>
      <c r="F47" s="122"/>
      <c r="G47" s="143"/>
      <c r="H47" s="121" t="s">
        <v>29</v>
      </c>
      <c r="I47" s="121" t="s">
        <v>30</v>
      </c>
      <c r="J47" s="130"/>
      <c r="K47" s="78"/>
      <c r="L47" s="78"/>
      <c r="M47" s="130"/>
      <c r="N47" s="122"/>
      <c r="O47" s="132"/>
    </row>
    <row r="48" spans="1:15" ht="28.5" customHeight="1" thickBot="1" x14ac:dyDescent="0.3">
      <c r="A48" s="142"/>
      <c r="B48" s="30" t="s">
        <v>13</v>
      </c>
      <c r="C48" s="28" t="s">
        <v>14</v>
      </c>
      <c r="D48" s="122"/>
      <c r="E48" s="122"/>
      <c r="F48" s="122"/>
      <c r="G48" s="144"/>
      <c r="H48" s="123"/>
      <c r="I48" s="123"/>
      <c r="J48" s="130"/>
      <c r="K48" s="77" t="s">
        <v>73</v>
      </c>
      <c r="L48" s="77" t="s">
        <v>74</v>
      </c>
      <c r="M48" s="130"/>
      <c r="N48" s="123"/>
      <c r="O48" s="133"/>
    </row>
    <row r="49" spans="1:15" ht="46.5" customHeight="1" thickBot="1" x14ac:dyDescent="0.3">
      <c r="A49" s="46">
        <v>1</v>
      </c>
      <c r="B49" s="56" t="s">
        <v>115</v>
      </c>
      <c r="C49" s="56" t="s">
        <v>132</v>
      </c>
      <c r="D49" s="56" t="s">
        <v>33</v>
      </c>
      <c r="E49" s="66" t="s">
        <v>133</v>
      </c>
      <c r="F49" s="56" t="s">
        <v>118</v>
      </c>
      <c r="G49" s="62">
        <v>16</v>
      </c>
      <c r="H49" s="40">
        <v>28</v>
      </c>
      <c r="I49" s="40">
        <v>2</v>
      </c>
      <c r="J49" s="64">
        <v>500000</v>
      </c>
      <c r="K49" s="65">
        <v>4500</v>
      </c>
      <c r="L49" s="65">
        <f>5750+2750+4750+2100</f>
        <v>15350</v>
      </c>
      <c r="M49" s="65">
        <f>30*600</f>
        <v>18000</v>
      </c>
      <c r="N49" s="64">
        <v>11200</v>
      </c>
      <c r="O49" s="63">
        <f>M49+N49</f>
        <v>29200</v>
      </c>
    </row>
    <row r="50" spans="1:15" ht="66" customHeight="1" thickBot="1" x14ac:dyDescent="0.3">
      <c r="A50" s="46">
        <v>1</v>
      </c>
      <c r="B50" s="56" t="s">
        <v>86</v>
      </c>
      <c r="C50" s="56" t="s">
        <v>134</v>
      </c>
      <c r="D50" s="56" t="s">
        <v>33</v>
      </c>
      <c r="E50" s="66" t="s">
        <v>135</v>
      </c>
      <c r="F50" s="56" t="s">
        <v>136</v>
      </c>
      <c r="G50" s="62">
        <v>16</v>
      </c>
      <c r="H50" s="40">
        <v>27</v>
      </c>
      <c r="I50" s="40">
        <v>3</v>
      </c>
      <c r="J50" s="64">
        <v>570000</v>
      </c>
      <c r="K50" s="65">
        <v>4500</v>
      </c>
      <c r="L50" s="65">
        <f>5750+2750+4750+2100</f>
        <v>15350</v>
      </c>
      <c r="M50" s="65">
        <f>30*600</f>
        <v>18000</v>
      </c>
      <c r="N50" s="64">
        <v>22401</v>
      </c>
      <c r="O50" s="63">
        <f>M50+N50</f>
        <v>40401</v>
      </c>
    </row>
    <row r="51" spans="1:15" ht="53.25" customHeight="1" thickBot="1" x14ac:dyDescent="0.3">
      <c r="A51" s="46">
        <v>1</v>
      </c>
      <c r="B51" s="56" t="s">
        <v>119</v>
      </c>
      <c r="C51" s="56" t="s">
        <v>137</v>
      </c>
      <c r="D51" s="56" t="s">
        <v>33</v>
      </c>
      <c r="E51" s="56" t="s">
        <v>138</v>
      </c>
      <c r="F51" s="56" t="s">
        <v>129</v>
      </c>
      <c r="G51" s="62">
        <v>24</v>
      </c>
      <c r="H51" s="40"/>
      <c r="I51" s="40"/>
      <c r="J51" s="64">
        <v>570000</v>
      </c>
      <c r="K51" s="65">
        <v>6000</v>
      </c>
      <c r="L51" s="65">
        <f>14250+11650</f>
        <v>25900</v>
      </c>
      <c r="M51" s="65"/>
      <c r="N51" s="64"/>
      <c r="O51" s="63">
        <f t="shared" ref="O51:O52" si="2">M51+N51</f>
        <v>0</v>
      </c>
    </row>
    <row r="52" spans="1:15" ht="41.25" customHeight="1" thickBot="1" x14ac:dyDescent="0.3">
      <c r="A52" s="46">
        <v>1</v>
      </c>
      <c r="B52" s="56" t="s">
        <v>123</v>
      </c>
      <c r="C52" s="56" t="s">
        <v>139</v>
      </c>
      <c r="D52" s="56" t="s">
        <v>33</v>
      </c>
      <c r="E52" s="56" t="s">
        <v>140</v>
      </c>
      <c r="F52" s="56" t="s">
        <v>141</v>
      </c>
      <c r="G52" s="74">
        <v>24</v>
      </c>
      <c r="H52" s="74"/>
      <c r="I52" s="74"/>
      <c r="J52" s="64">
        <v>500000</v>
      </c>
      <c r="K52" s="65">
        <v>6000</v>
      </c>
      <c r="L52" s="65">
        <f>14250+11650</f>
        <v>25900</v>
      </c>
      <c r="M52" s="65"/>
      <c r="N52" s="64">
        <v>11200</v>
      </c>
      <c r="O52" s="63">
        <f t="shared" si="2"/>
        <v>11200</v>
      </c>
    </row>
    <row r="53" spans="1:15" ht="15.75" thickBot="1" x14ac:dyDescent="0.3">
      <c r="A53" s="46">
        <f>SUM(A49:A52)</f>
        <v>4</v>
      </c>
      <c r="B53" s="146" t="s">
        <v>15</v>
      </c>
      <c r="C53" s="147"/>
      <c r="D53" s="147"/>
      <c r="E53" s="147"/>
      <c r="F53" s="148"/>
      <c r="G53" s="48">
        <f t="shared" ref="G53:O53" si="3">SUM(G49:G52)</f>
        <v>80</v>
      </c>
      <c r="H53" s="48">
        <f t="shared" si="3"/>
        <v>55</v>
      </c>
      <c r="I53" s="48">
        <f t="shared" si="3"/>
        <v>5</v>
      </c>
      <c r="J53" s="97">
        <f t="shared" si="3"/>
        <v>2140000</v>
      </c>
      <c r="K53" s="97">
        <f t="shared" si="3"/>
        <v>21000</v>
      </c>
      <c r="L53" s="97">
        <f t="shared" si="3"/>
        <v>82500</v>
      </c>
      <c r="M53" s="97">
        <f t="shared" si="3"/>
        <v>36000</v>
      </c>
      <c r="N53" s="97">
        <f t="shared" si="3"/>
        <v>44801</v>
      </c>
      <c r="O53" s="97">
        <f t="shared" si="3"/>
        <v>80801</v>
      </c>
    </row>
    <row r="54" spans="1:15" ht="15.75" thickBot="1" x14ac:dyDescent="0.3">
      <c r="A54" s="149" t="s">
        <v>16</v>
      </c>
      <c r="B54" s="150"/>
      <c r="C54" s="150"/>
      <c r="D54" s="150"/>
      <c r="E54" s="150"/>
      <c r="F54" s="150"/>
      <c r="G54" s="151"/>
      <c r="H54" s="49"/>
      <c r="I54" s="49"/>
      <c r="J54" s="99"/>
      <c r="K54" s="99"/>
      <c r="L54" s="99"/>
      <c r="M54" s="99">
        <v>0</v>
      </c>
      <c r="N54" s="99">
        <f>0.1*-N53</f>
        <v>-4480.1000000000004</v>
      </c>
      <c r="O54" s="100">
        <f>N54</f>
        <v>-4480.1000000000004</v>
      </c>
    </row>
    <row r="55" spans="1:15" ht="15.75" thickBot="1" x14ac:dyDescent="0.3">
      <c r="A55" s="146" t="s">
        <v>19</v>
      </c>
      <c r="B55" s="147"/>
      <c r="C55" s="147"/>
      <c r="D55" s="147"/>
      <c r="E55" s="147"/>
      <c r="F55" s="147"/>
      <c r="G55" s="148"/>
      <c r="H55" s="52"/>
      <c r="I55" s="52"/>
      <c r="J55" s="99"/>
      <c r="K55" s="99"/>
      <c r="L55" s="99"/>
      <c r="M55" s="99">
        <f>SUM(M53:M54)</f>
        <v>36000</v>
      </c>
      <c r="N55" s="83">
        <f>+N53-N54</f>
        <v>49281.1</v>
      </c>
      <c r="O55" s="83">
        <f>+O53-O54</f>
        <v>85281.1</v>
      </c>
    </row>
    <row r="56" spans="1:15" x14ac:dyDescent="0.25">
      <c r="A56" s="17"/>
      <c r="B56" s="17"/>
      <c r="C56" s="17"/>
      <c r="D56" s="17"/>
      <c r="E56" s="17"/>
      <c r="F56" s="17"/>
      <c r="G56" s="17"/>
      <c r="H56" s="18"/>
      <c r="I56" s="18"/>
      <c r="J56" s="19"/>
      <c r="K56" s="19"/>
      <c r="L56" s="19"/>
      <c r="M56" s="19"/>
      <c r="N56" s="19"/>
      <c r="O56" s="20"/>
    </row>
    <row r="57" spans="1:15" ht="15.75" customHeight="1" thickBot="1" x14ac:dyDescent="0.3">
      <c r="A57" s="140" t="s">
        <v>43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3"/>
      <c r="O57" s="13"/>
    </row>
    <row r="58" spans="1:15" ht="23.25" customHeight="1" thickBot="1" x14ac:dyDescent="0.3">
      <c r="A58" s="141" t="s">
        <v>7</v>
      </c>
      <c r="B58" s="126" t="s">
        <v>8</v>
      </c>
      <c r="C58" s="127"/>
      <c r="D58" s="121" t="s">
        <v>9</v>
      </c>
      <c r="E58" s="121" t="s">
        <v>10</v>
      </c>
      <c r="F58" s="121" t="s">
        <v>11</v>
      </c>
      <c r="G58" s="121" t="s">
        <v>41</v>
      </c>
      <c r="H58" s="126" t="s">
        <v>28</v>
      </c>
      <c r="I58" s="127"/>
      <c r="J58" s="121" t="s">
        <v>58</v>
      </c>
      <c r="K58" s="27"/>
      <c r="L58" s="27"/>
      <c r="M58" s="121" t="s">
        <v>12</v>
      </c>
      <c r="N58" s="121" t="s">
        <v>31</v>
      </c>
      <c r="O58" s="131" t="s">
        <v>42</v>
      </c>
    </row>
    <row r="59" spans="1:15" ht="2.25" customHeight="1" thickBot="1" x14ac:dyDescent="0.3">
      <c r="A59" s="142"/>
      <c r="B59" s="128"/>
      <c r="C59" s="129"/>
      <c r="D59" s="143"/>
      <c r="E59" s="143"/>
      <c r="F59" s="143"/>
      <c r="G59" s="143"/>
      <c r="H59" s="121" t="s">
        <v>29</v>
      </c>
      <c r="I59" s="121" t="s">
        <v>30</v>
      </c>
      <c r="J59" s="130"/>
      <c r="K59" s="78"/>
      <c r="L59" s="78"/>
      <c r="M59" s="130"/>
      <c r="N59" s="122"/>
      <c r="O59" s="132"/>
    </row>
    <row r="60" spans="1:15" ht="28.5" customHeight="1" thickBot="1" x14ac:dyDescent="0.3">
      <c r="A60" s="142"/>
      <c r="B60" s="27" t="s">
        <v>13</v>
      </c>
      <c r="C60" s="28" t="s">
        <v>14</v>
      </c>
      <c r="D60" s="144"/>
      <c r="E60" s="144"/>
      <c r="F60" s="144"/>
      <c r="G60" s="144"/>
      <c r="H60" s="123"/>
      <c r="I60" s="123"/>
      <c r="J60" s="145"/>
      <c r="K60" s="77" t="s">
        <v>73</v>
      </c>
      <c r="L60" s="77" t="s">
        <v>74</v>
      </c>
      <c r="M60" s="130"/>
      <c r="N60" s="123"/>
      <c r="O60" s="133"/>
    </row>
    <row r="61" spans="1:15" ht="41.25" customHeight="1" thickBot="1" x14ac:dyDescent="0.3">
      <c r="A61" s="47"/>
      <c r="B61" s="67"/>
      <c r="C61" s="67"/>
      <c r="D61" s="56" t="s">
        <v>26</v>
      </c>
      <c r="E61" s="67"/>
      <c r="F61" s="67"/>
      <c r="G61" s="68"/>
      <c r="H61" s="68"/>
      <c r="I61" s="68"/>
      <c r="J61" s="64"/>
      <c r="K61" s="65"/>
      <c r="L61" s="65"/>
      <c r="M61" s="73"/>
      <c r="N61" s="69"/>
      <c r="O61" s="64">
        <f>M61+N61</f>
        <v>0</v>
      </c>
    </row>
    <row r="62" spans="1:15" ht="41.25" customHeight="1" thickBot="1" x14ac:dyDescent="0.3">
      <c r="A62" s="47"/>
      <c r="B62" s="67"/>
      <c r="C62" s="67"/>
      <c r="D62" s="56" t="s">
        <v>26</v>
      </c>
      <c r="E62" s="67"/>
      <c r="F62" s="67"/>
      <c r="G62" s="68"/>
      <c r="H62" s="68"/>
      <c r="I62" s="68"/>
      <c r="J62" s="64"/>
      <c r="K62" s="65"/>
      <c r="L62" s="65"/>
      <c r="M62" s="73"/>
      <c r="N62" s="73"/>
      <c r="O62" s="64">
        <f t="shared" ref="O62:O63" si="4">M62+N62</f>
        <v>0</v>
      </c>
    </row>
    <row r="63" spans="1:15" ht="39.75" customHeight="1" thickBot="1" x14ac:dyDescent="0.3">
      <c r="A63" s="47"/>
      <c r="B63" s="67"/>
      <c r="C63" s="67"/>
      <c r="D63" s="56" t="s">
        <v>26</v>
      </c>
      <c r="E63" s="67"/>
      <c r="F63" s="67"/>
      <c r="G63" s="68"/>
      <c r="H63" s="68"/>
      <c r="I63" s="68"/>
      <c r="J63" s="64"/>
      <c r="K63" s="65"/>
      <c r="L63" s="65"/>
      <c r="M63" s="73"/>
      <c r="N63" s="73"/>
      <c r="O63" s="64">
        <f t="shared" si="4"/>
        <v>0</v>
      </c>
    </row>
    <row r="64" spans="1:15" ht="13.5" customHeight="1" thickBot="1" x14ac:dyDescent="0.3">
      <c r="A64" s="46">
        <f>SUM(A61:A63)</f>
        <v>0</v>
      </c>
      <c r="B64" s="146" t="s">
        <v>15</v>
      </c>
      <c r="C64" s="147"/>
      <c r="D64" s="147"/>
      <c r="E64" s="147"/>
      <c r="F64" s="148"/>
      <c r="G64" s="48">
        <f t="shared" ref="G64:O64" si="5">SUM(G61:G63)</f>
        <v>0</v>
      </c>
      <c r="H64" s="48">
        <f t="shared" si="5"/>
        <v>0</v>
      </c>
      <c r="I64" s="48">
        <f t="shared" si="5"/>
        <v>0</v>
      </c>
      <c r="J64" s="48">
        <f t="shared" si="5"/>
        <v>0</v>
      </c>
      <c r="K64" s="48">
        <f t="shared" si="5"/>
        <v>0</v>
      </c>
      <c r="L64" s="48">
        <f t="shared" si="5"/>
        <v>0</v>
      </c>
      <c r="M64" s="48">
        <f t="shared" si="5"/>
        <v>0</v>
      </c>
      <c r="N64" s="48">
        <f t="shared" si="5"/>
        <v>0</v>
      </c>
      <c r="O64" s="48">
        <f t="shared" si="5"/>
        <v>0</v>
      </c>
    </row>
    <row r="65" spans="1:15" ht="13.5" customHeight="1" thickBot="1" x14ac:dyDescent="0.3">
      <c r="A65" s="149" t="s">
        <v>16</v>
      </c>
      <c r="B65" s="150"/>
      <c r="C65" s="150"/>
      <c r="D65" s="150"/>
      <c r="E65" s="150"/>
      <c r="F65" s="150"/>
      <c r="G65" s="151"/>
      <c r="H65" s="23"/>
      <c r="I65" s="23"/>
      <c r="J65" s="22"/>
      <c r="K65" s="22"/>
      <c r="L65" s="22"/>
      <c r="M65" s="50">
        <v>0</v>
      </c>
      <c r="N65" s="50">
        <f>-0.1*N64</f>
        <v>0</v>
      </c>
      <c r="O65" s="51">
        <f>SUM(N65:N65)</f>
        <v>0</v>
      </c>
    </row>
    <row r="66" spans="1:15" ht="15.75" thickBot="1" x14ac:dyDescent="0.3">
      <c r="A66" s="146" t="s">
        <v>19</v>
      </c>
      <c r="B66" s="147"/>
      <c r="C66" s="147"/>
      <c r="D66" s="147"/>
      <c r="E66" s="147"/>
      <c r="F66" s="147"/>
      <c r="G66" s="148"/>
      <c r="H66" s="24"/>
      <c r="I66" s="24"/>
      <c r="J66" s="22"/>
      <c r="K66" s="22"/>
      <c r="L66" s="22"/>
      <c r="M66" s="50">
        <f>SUM(M64:M65)</f>
        <v>0</v>
      </c>
      <c r="N66" s="43">
        <f>+N64-N65</f>
        <v>0</v>
      </c>
      <c r="O66" s="43">
        <f>+O64-O65</f>
        <v>0</v>
      </c>
    </row>
    <row r="67" spans="1:15" x14ac:dyDescent="0.25">
      <c r="A67" s="9"/>
      <c r="B67" s="9"/>
      <c r="C67" s="9"/>
      <c r="D67" s="9"/>
      <c r="E67" s="9"/>
      <c r="F67" s="9"/>
      <c r="G67" s="9"/>
      <c r="H67" s="18"/>
      <c r="I67" s="18"/>
      <c r="J67" s="19"/>
      <c r="K67" s="19"/>
      <c r="L67" s="19"/>
      <c r="M67" s="10"/>
      <c r="N67" s="10"/>
      <c r="O67" s="10"/>
    </row>
    <row r="68" spans="1:15" x14ac:dyDescent="0.25">
      <c r="A68" s="9"/>
      <c r="B68" s="9"/>
      <c r="C68" s="9"/>
      <c r="D68" s="9"/>
      <c r="E68" s="9"/>
      <c r="F68" s="9"/>
      <c r="G68" s="9"/>
      <c r="H68" s="7"/>
      <c r="I68" s="7"/>
      <c r="J68" s="10"/>
      <c r="K68" s="10"/>
      <c r="L68" s="10"/>
      <c r="M68" s="10"/>
      <c r="N68" s="10"/>
      <c r="O68" s="11"/>
    </row>
    <row r="69" spans="1:15" ht="15.75" thickBot="1" x14ac:dyDescent="0.3">
      <c r="A69" s="125" t="s">
        <v>50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</row>
    <row r="70" spans="1:15" ht="15.75" thickBot="1" x14ac:dyDescent="0.3">
      <c r="A70" s="141" t="s">
        <v>7</v>
      </c>
      <c r="B70" s="126" t="s">
        <v>8</v>
      </c>
      <c r="C70" s="127"/>
      <c r="D70" s="121" t="s">
        <v>9</v>
      </c>
      <c r="E70" s="121" t="s">
        <v>10</v>
      </c>
      <c r="F70" s="121" t="s">
        <v>11</v>
      </c>
      <c r="G70" s="121" t="s">
        <v>32</v>
      </c>
      <c r="H70" s="126" t="s">
        <v>28</v>
      </c>
      <c r="I70" s="127"/>
      <c r="J70" s="121" t="s">
        <v>58</v>
      </c>
      <c r="K70" s="27"/>
      <c r="L70" s="27"/>
      <c r="M70" s="121" t="s">
        <v>12</v>
      </c>
      <c r="N70" s="121" t="s">
        <v>31</v>
      </c>
      <c r="O70" s="131" t="s">
        <v>48</v>
      </c>
    </row>
    <row r="71" spans="1:15" ht="15.75" thickBot="1" x14ac:dyDescent="0.3">
      <c r="A71" s="142"/>
      <c r="B71" s="128"/>
      <c r="C71" s="129"/>
      <c r="D71" s="122"/>
      <c r="E71" s="122"/>
      <c r="F71" s="122"/>
      <c r="G71" s="143"/>
      <c r="H71" s="121" t="s">
        <v>29</v>
      </c>
      <c r="I71" s="121" t="s">
        <v>30</v>
      </c>
      <c r="J71" s="130"/>
      <c r="K71" s="78"/>
      <c r="L71" s="78"/>
      <c r="M71" s="130"/>
      <c r="N71" s="122"/>
      <c r="O71" s="132"/>
    </row>
    <row r="72" spans="1:15" ht="26.25" thickBot="1" x14ac:dyDescent="0.3">
      <c r="A72" s="142"/>
      <c r="B72" s="27" t="s">
        <v>13</v>
      </c>
      <c r="C72" s="28" t="s">
        <v>14</v>
      </c>
      <c r="D72" s="122"/>
      <c r="E72" s="122"/>
      <c r="F72" s="122"/>
      <c r="G72" s="144"/>
      <c r="H72" s="123"/>
      <c r="I72" s="123"/>
      <c r="J72" s="130"/>
      <c r="K72" s="77" t="s">
        <v>73</v>
      </c>
      <c r="L72" s="77" t="s">
        <v>74</v>
      </c>
      <c r="M72" s="130"/>
      <c r="N72" s="123"/>
      <c r="O72" s="133"/>
    </row>
    <row r="73" spans="1:15" ht="29.25" thickBot="1" x14ac:dyDescent="0.3">
      <c r="A73" s="41">
        <v>1</v>
      </c>
      <c r="B73" s="38" t="s">
        <v>78</v>
      </c>
      <c r="C73" s="38" t="s">
        <v>81</v>
      </c>
      <c r="D73" s="38" t="s">
        <v>49</v>
      </c>
      <c r="E73" s="57" t="s">
        <v>56</v>
      </c>
      <c r="F73" s="38" t="s">
        <v>82</v>
      </c>
      <c r="G73" s="40">
        <v>4</v>
      </c>
      <c r="H73" s="40">
        <v>15</v>
      </c>
      <c r="I73" s="40">
        <v>15</v>
      </c>
      <c r="J73" s="39">
        <f>'[1]ENERO-MARZO'!$J$57-'[1]ENERO-MARZO'!$O$57</f>
        <v>74000</v>
      </c>
      <c r="K73" s="81">
        <v>10400</v>
      </c>
      <c r="L73" s="81">
        <v>3600</v>
      </c>
      <c r="M73" s="81">
        <v>45000</v>
      </c>
      <c r="N73" s="39">
        <v>11400</v>
      </c>
      <c r="O73" s="39">
        <f t="shared" ref="O73:O77" si="6">SUM(M73:N73)</f>
        <v>56400</v>
      </c>
    </row>
    <row r="74" spans="1:15" ht="15.75" thickBot="1" x14ac:dyDescent="0.3">
      <c r="A74" s="41"/>
      <c r="B74" s="57"/>
      <c r="C74" s="57"/>
      <c r="D74" s="38"/>
      <c r="E74" s="57"/>
      <c r="F74" s="57"/>
      <c r="G74" s="56"/>
      <c r="H74" s="56"/>
      <c r="I74" s="38"/>
      <c r="J74" s="58"/>
      <c r="K74" s="58"/>
      <c r="L74" s="58"/>
      <c r="M74" s="58"/>
      <c r="N74" s="58"/>
      <c r="O74" s="39">
        <f t="shared" si="6"/>
        <v>0</v>
      </c>
    </row>
    <row r="75" spans="1:15" ht="15.75" thickBot="1" x14ac:dyDescent="0.3">
      <c r="A75" s="41"/>
      <c r="B75" s="57"/>
      <c r="C75" s="57"/>
      <c r="D75" s="38"/>
      <c r="E75" s="57"/>
      <c r="F75" s="57"/>
      <c r="G75" s="56"/>
      <c r="H75" s="56"/>
      <c r="I75" s="38"/>
      <c r="J75" s="58"/>
      <c r="K75" s="58"/>
      <c r="L75" s="58"/>
      <c r="M75" s="58"/>
      <c r="N75" s="58"/>
      <c r="O75" s="39">
        <f t="shared" si="6"/>
        <v>0</v>
      </c>
    </row>
    <row r="76" spans="1:15" ht="15.75" thickBot="1" x14ac:dyDescent="0.3">
      <c r="A76" s="41"/>
      <c r="B76" s="57"/>
      <c r="C76" s="57"/>
      <c r="D76" s="38"/>
      <c r="E76" s="57"/>
      <c r="F76" s="57"/>
      <c r="G76" s="56"/>
      <c r="H76" s="56"/>
      <c r="I76" s="38"/>
      <c r="J76" s="58"/>
      <c r="K76" s="58"/>
      <c r="L76" s="58"/>
      <c r="M76" s="58"/>
      <c r="N76" s="58"/>
      <c r="O76" s="39">
        <f t="shared" si="6"/>
        <v>0</v>
      </c>
    </row>
    <row r="77" spans="1:15" ht="15.75" thickBot="1" x14ac:dyDescent="0.3">
      <c r="A77" s="41"/>
      <c r="B77" s="57"/>
      <c r="C77" s="57"/>
      <c r="D77" s="38"/>
      <c r="E77" s="57"/>
      <c r="F77" s="57"/>
      <c r="G77" s="56"/>
      <c r="H77" s="56"/>
      <c r="I77" s="38"/>
      <c r="J77" s="58"/>
      <c r="K77" s="58"/>
      <c r="L77" s="58"/>
      <c r="M77" s="58"/>
      <c r="N77" s="58"/>
      <c r="O77" s="39">
        <f t="shared" si="6"/>
        <v>0</v>
      </c>
    </row>
    <row r="78" spans="1:15" ht="15.75" thickBot="1" x14ac:dyDescent="0.3">
      <c r="A78" s="41">
        <f>SUM(A73:A77)</f>
        <v>1</v>
      </c>
      <c r="B78" s="152" t="s">
        <v>15</v>
      </c>
      <c r="C78" s="152"/>
      <c r="D78" s="152"/>
      <c r="E78" s="152"/>
      <c r="F78" s="152"/>
      <c r="G78" s="53">
        <f>SUM(G73:G77)</f>
        <v>4</v>
      </c>
      <c r="H78" s="53">
        <f t="shared" ref="H78:O78" si="7">SUM(H73:H77)</f>
        <v>15</v>
      </c>
      <c r="I78" s="53">
        <f t="shared" si="7"/>
        <v>15</v>
      </c>
      <c r="J78" s="82">
        <f t="shared" si="7"/>
        <v>74000</v>
      </c>
      <c r="K78" s="82">
        <f t="shared" si="7"/>
        <v>10400</v>
      </c>
      <c r="L78" s="82">
        <f t="shared" si="7"/>
        <v>3600</v>
      </c>
      <c r="M78" s="82">
        <f t="shared" si="7"/>
        <v>45000</v>
      </c>
      <c r="N78" s="82">
        <f t="shared" si="7"/>
        <v>11400</v>
      </c>
      <c r="O78" s="82">
        <f t="shared" si="7"/>
        <v>56400</v>
      </c>
    </row>
    <row r="79" spans="1:15" ht="15.75" thickBot="1" x14ac:dyDescent="0.3">
      <c r="A79" s="153" t="s">
        <v>16</v>
      </c>
      <c r="B79" s="154"/>
      <c r="C79" s="154"/>
      <c r="D79" s="154"/>
      <c r="E79" s="154"/>
      <c r="F79" s="154"/>
      <c r="G79" s="154"/>
      <c r="H79" s="33"/>
      <c r="I79" s="33"/>
      <c r="J79" s="34"/>
      <c r="K79" s="34"/>
      <c r="L79" s="34"/>
      <c r="M79" s="43">
        <v>0</v>
      </c>
      <c r="N79" s="43">
        <f>N78*-0.1</f>
        <v>-1140</v>
      </c>
      <c r="O79" s="43">
        <f>-N79</f>
        <v>1140</v>
      </c>
    </row>
    <row r="80" spans="1:15" ht="15.75" thickBot="1" x14ac:dyDescent="0.3">
      <c r="A80" s="86"/>
      <c r="B80" s="87"/>
      <c r="C80" s="87"/>
      <c r="D80" s="87"/>
      <c r="E80" s="87"/>
      <c r="F80" s="87"/>
      <c r="G80" s="87"/>
      <c r="H80" s="33"/>
      <c r="I80" s="33"/>
      <c r="J80" s="34"/>
      <c r="K80" s="34"/>
      <c r="L80" s="34"/>
      <c r="M80" s="43"/>
      <c r="N80" s="43"/>
      <c r="O80" s="43"/>
    </row>
    <row r="81" spans="1:15" ht="15.75" thickBot="1" x14ac:dyDescent="0.3">
      <c r="A81" s="86"/>
      <c r="B81" s="87"/>
      <c r="C81" s="87"/>
      <c r="D81" s="87"/>
      <c r="E81" s="87"/>
      <c r="F81" s="87"/>
      <c r="G81" s="87"/>
      <c r="H81" s="33"/>
      <c r="I81" s="33"/>
      <c r="J81" s="34"/>
      <c r="K81" s="34"/>
      <c r="L81" s="34"/>
      <c r="M81" s="43"/>
      <c r="N81" s="43"/>
      <c r="O81" s="43"/>
    </row>
    <row r="82" spans="1:15" ht="15.75" thickBot="1" x14ac:dyDescent="0.3">
      <c r="A82" s="152" t="s">
        <v>17</v>
      </c>
      <c r="B82" s="152"/>
      <c r="C82" s="152"/>
      <c r="D82" s="152"/>
      <c r="E82" s="152"/>
      <c r="F82" s="152"/>
      <c r="G82" s="152"/>
      <c r="H82" s="35"/>
      <c r="I82" s="35"/>
      <c r="J82" s="36"/>
      <c r="K82" s="36"/>
      <c r="L82" s="36"/>
      <c r="M82" s="83">
        <f>SUM(M78:M79)</f>
        <v>45000</v>
      </c>
      <c r="N82" s="83">
        <f>+N78+N79</f>
        <v>10260</v>
      </c>
      <c r="O82" s="83">
        <f>O79+O78</f>
        <v>57540</v>
      </c>
    </row>
    <row r="83" spans="1:15" ht="15.75" thickBot="1" x14ac:dyDescent="0.3">
      <c r="A83" s="7"/>
      <c r="B83" s="7"/>
      <c r="C83" s="7"/>
      <c r="D83" s="7"/>
      <c r="E83" s="7"/>
      <c r="F83" s="7"/>
      <c r="G83" s="7"/>
      <c r="H83" s="54"/>
      <c r="I83" s="54"/>
      <c r="J83" s="55"/>
      <c r="K83" s="55"/>
      <c r="L83" s="55"/>
      <c r="M83" s="31"/>
      <c r="N83" s="31"/>
      <c r="O83" s="31"/>
    </row>
    <row r="84" spans="1:15" ht="15.75" thickBot="1" x14ac:dyDescent="0.3">
      <c r="A84" s="155" t="s">
        <v>20</v>
      </c>
      <c r="B84" s="155"/>
      <c r="C84" s="155"/>
      <c r="D84" s="155" t="s">
        <v>60</v>
      </c>
      <c r="E84" s="155"/>
      <c r="F84" s="155" t="s">
        <v>67</v>
      </c>
      <c r="G84" s="155"/>
      <c r="H84" s="54"/>
      <c r="I84" s="54"/>
      <c r="J84" s="55"/>
      <c r="K84" s="55"/>
      <c r="L84" s="55"/>
      <c r="M84" s="31"/>
      <c r="N84" s="31"/>
      <c r="O84" s="31"/>
    </row>
    <row r="85" spans="1:15" ht="15.75" thickBot="1" x14ac:dyDescent="0.3">
      <c r="A85" s="162" t="s">
        <v>51</v>
      </c>
      <c r="B85" s="162"/>
      <c r="C85" s="162"/>
      <c r="D85" s="163">
        <v>8000000</v>
      </c>
      <c r="E85" s="163"/>
      <c r="F85" s="163">
        <f>O82+O66+O55+O43</f>
        <v>301421.09999999998</v>
      </c>
      <c r="G85" s="163"/>
      <c r="H85" s="54"/>
      <c r="I85" s="54"/>
      <c r="J85" s="55"/>
      <c r="K85" s="55"/>
      <c r="L85" s="55"/>
      <c r="M85" s="31"/>
      <c r="N85" s="31"/>
      <c r="O85" s="31"/>
    </row>
    <row r="86" spans="1:15" ht="15.75" thickBot="1" x14ac:dyDescent="0.3">
      <c r="A86" s="162" t="s">
        <v>21</v>
      </c>
      <c r="B86" s="162"/>
      <c r="C86" s="162"/>
      <c r="D86" s="164">
        <v>30</v>
      </c>
      <c r="E86" s="164"/>
      <c r="F86" s="152">
        <f>A73+A50+A49+A40+A39+A36</f>
        <v>6</v>
      </c>
      <c r="G86" s="152"/>
      <c r="H86" s="7"/>
      <c r="I86" s="7"/>
      <c r="J86" s="10"/>
      <c r="K86" s="10"/>
      <c r="L86" s="10"/>
      <c r="M86" s="10"/>
      <c r="N86" s="10"/>
      <c r="O86" s="11"/>
    </row>
    <row r="87" spans="1:15" ht="15.75" thickBot="1" x14ac:dyDescent="0.3">
      <c r="A87" s="156" t="s">
        <v>63</v>
      </c>
      <c r="B87" s="157"/>
      <c r="C87" s="158"/>
      <c r="D87" s="159">
        <v>60</v>
      </c>
      <c r="E87" s="160"/>
      <c r="F87" s="152">
        <f>A78+A64+A51+A37</f>
        <v>3</v>
      </c>
      <c r="G87" s="152"/>
      <c r="H87" s="7">
        <v>9</v>
      </c>
      <c r="I87" s="7"/>
      <c r="J87" s="10"/>
      <c r="K87" s="10"/>
      <c r="L87" s="10"/>
      <c r="M87" s="10"/>
      <c r="N87" s="10"/>
      <c r="O87" s="11"/>
    </row>
    <row r="88" spans="1:15" ht="15.75" thickBot="1" x14ac:dyDescent="0.3">
      <c r="A88" s="162" t="s">
        <v>22</v>
      </c>
      <c r="B88" s="162"/>
      <c r="C88" s="162"/>
      <c r="D88" s="161">
        <v>1223</v>
      </c>
      <c r="E88" s="161"/>
      <c r="F88" s="152">
        <f>(H41+I41)+(H53+I53)+(H64+I64)+(H78+I78)</f>
        <v>134</v>
      </c>
      <c r="G88" s="152"/>
      <c r="H88" s="7"/>
      <c r="I88" s="7"/>
      <c r="J88" s="10"/>
      <c r="K88" s="10"/>
      <c r="L88" s="10"/>
      <c r="M88" s="10"/>
      <c r="N88" s="10"/>
      <c r="O88" s="11"/>
    </row>
    <row r="89" spans="1:15" ht="15.75" thickBot="1" x14ac:dyDescent="0.3">
      <c r="A89" s="162" t="s">
        <v>57</v>
      </c>
      <c r="B89" s="162"/>
      <c r="C89" s="162"/>
      <c r="D89" s="161">
        <v>320</v>
      </c>
      <c r="E89" s="161"/>
      <c r="F89" s="174">
        <f>G41+G53+G64+G78</f>
        <v>124</v>
      </c>
      <c r="G89" s="152"/>
      <c r="H89" s="7"/>
      <c r="I89" s="7"/>
      <c r="J89" s="10"/>
      <c r="K89" s="10"/>
      <c r="L89" s="10"/>
      <c r="M89" s="10"/>
      <c r="N89" s="10"/>
      <c r="O89" s="11"/>
    </row>
    <row r="90" spans="1:15" ht="15.75" thickBot="1" x14ac:dyDescent="0.3">
      <c r="A90" s="165" t="s">
        <v>23</v>
      </c>
      <c r="B90" s="165"/>
      <c r="C90" s="165"/>
      <c r="D90" s="163">
        <v>2000000</v>
      </c>
      <c r="E90" s="163"/>
      <c r="F90" s="175">
        <f>M41+M53+M64+M82</f>
        <v>191000</v>
      </c>
      <c r="G90" s="175"/>
      <c r="H90" s="12" t="s">
        <v>18</v>
      </c>
      <c r="I90" s="7"/>
      <c r="J90" s="10"/>
      <c r="K90" s="10"/>
      <c r="L90" s="10"/>
      <c r="M90" s="32"/>
      <c r="N90" s="10"/>
      <c r="O90" s="11"/>
    </row>
    <row r="91" spans="1:15" ht="15.75" thickBot="1" x14ac:dyDescent="0.3">
      <c r="A91" s="165" t="s">
        <v>24</v>
      </c>
      <c r="B91" s="165"/>
      <c r="C91" s="165"/>
      <c r="D91" s="163">
        <f>6000000-D92</f>
        <v>4000000</v>
      </c>
      <c r="E91" s="163"/>
      <c r="F91" s="175">
        <f>N41+N53+N82</f>
        <v>109061</v>
      </c>
      <c r="G91" s="175"/>
      <c r="H91" s="7"/>
      <c r="I91" s="7"/>
      <c r="J91" s="10"/>
      <c r="K91" s="10"/>
      <c r="L91" s="10"/>
      <c r="M91" s="10"/>
      <c r="N91" s="10"/>
      <c r="O91" s="11"/>
    </row>
    <row r="92" spans="1:15" ht="20.100000000000001" customHeight="1" thickBot="1" x14ac:dyDescent="0.3">
      <c r="A92" s="165" t="s">
        <v>25</v>
      </c>
      <c r="B92" s="165"/>
      <c r="C92" s="165"/>
      <c r="D92" s="163">
        <f>D85*0.25</f>
        <v>2000000</v>
      </c>
      <c r="E92" s="163"/>
      <c r="F92" s="175">
        <f>-(O79+O65+O54+O42)</f>
        <v>8740.1</v>
      </c>
      <c r="G92" s="175"/>
      <c r="H92" s="12" t="s">
        <v>18</v>
      </c>
      <c r="I92" s="7"/>
      <c r="J92" s="10"/>
      <c r="K92" s="10"/>
      <c r="L92" s="10"/>
      <c r="M92" s="10"/>
      <c r="N92" s="10"/>
      <c r="O92" s="11"/>
    </row>
    <row r="93" spans="1:15" ht="20.100000000000001" customHeight="1" thickBot="1" x14ac:dyDescent="0.3">
      <c r="A93" s="168" t="s">
        <v>44</v>
      </c>
      <c r="B93" s="168"/>
      <c r="C93" s="168"/>
      <c r="D93" s="169">
        <f>+D90+D91+D92</f>
        <v>8000000</v>
      </c>
      <c r="E93" s="169"/>
      <c r="F93" s="169">
        <f>F90+F91+F92</f>
        <v>308801.09999999998</v>
      </c>
      <c r="G93" s="169"/>
      <c r="H93" s="12" t="s">
        <v>18</v>
      </c>
      <c r="I93" s="12" t="s">
        <v>18</v>
      </c>
      <c r="J93" s="10"/>
      <c r="K93" s="10"/>
      <c r="L93" s="10"/>
      <c r="M93" s="10"/>
      <c r="N93" s="10"/>
      <c r="O93" s="11"/>
    </row>
    <row r="94" spans="1:15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71" t="s">
        <v>18</v>
      </c>
      <c r="J94" s="1"/>
      <c r="K94" s="1"/>
      <c r="L94" s="1"/>
      <c r="M94" s="1"/>
      <c r="N94" s="1"/>
      <c r="O94" s="1"/>
    </row>
    <row r="95" spans="1:15" x14ac:dyDescent="0.25">
      <c r="A95" s="1"/>
      <c r="B95" s="170"/>
      <c r="C95" s="170"/>
      <c r="D95" s="170"/>
      <c r="E95" s="70"/>
      <c r="F95" s="70"/>
      <c r="G95" s="70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60"/>
      <c r="C96" s="60"/>
      <c r="D96" s="60"/>
      <c r="E96" s="59"/>
      <c r="F96" s="60"/>
      <c r="G96" s="61"/>
      <c r="H96" s="60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60"/>
      <c r="C97" s="60"/>
      <c r="D97" s="60"/>
      <c r="E97" s="59"/>
      <c r="F97" s="60"/>
      <c r="G97" s="61"/>
      <c r="H97" s="60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71"/>
      <c r="C98" s="171"/>
      <c r="D98" s="171"/>
      <c r="E98" s="172"/>
      <c r="F98" s="172"/>
      <c r="G98" s="172"/>
      <c r="H98" s="72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66"/>
      <c r="C99" s="166"/>
      <c r="D99" s="166"/>
      <c r="E99" s="167"/>
      <c r="F99" s="167"/>
      <c r="G99" s="167"/>
      <c r="H99" s="60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</sheetData>
  <mergeCells count="118">
    <mergeCell ref="B99:D99"/>
    <mergeCell ref="E99:G99"/>
    <mergeCell ref="A28:D28"/>
    <mergeCell ref="A93:C93"/>
    <mergeCell ref="D93:E93"/>
    <mergeCell ref="F93:G93"/>
    <mergeCell ref="B95:D95"/>
    <mergeCell ref="B98:D98"/>
    <mergeCell ref="E98:G98"/>
    <mergeCell ref="A91:C91"/>
    <mergeCell ref="D91:E91"/>
    <mergeCell ref="F91:G91"/>
    <mergeCell ref="A92:C92"/>
    <mergeCell ref="D92:E92"/>
    <mergeCell ref="F92:G92"/>
    <mergeCell ref="A89:C89"/>
    <mergeCell ref="D89:E89"/>
    <mergeCell ref="F89:G89"/>
    <mergeCell ref="A90:C90"/>
    <mergeCell ref="D90:E90"/>
    <mergeCell ref="F90:G90"/>
    <mergeCell ref="A87:C87"/>
    <mergeCell ref="D87:E87"/>
    <mergeCell ref="F87:G87"/>
    <mergeCell ref="A88:C88"/>
    <mergeCell ref="D88:E88"/>
    <mergeCell ref="F88:G88"/>
    <mergeCell ref="A85:C85"/>
    <mergeCell ref="D85:E85"/>
    <mergeCell ref="F85:G85"/>
    <mergeCell ref="A86:C86"/>
    <mergeCell ref="D86:E86"/>
    <mergeCell ref="F86:G86"/>
    <mergeCell ref="B78:F78"/>
    <mergeCell ref="A79:G79"/>
    <mergeCell ref="A82:G82"/>
    <mergeCell ref="A84:C84"/>
    <mergeCell ref="D84:E84"/>
    <mergeCell ref="F84:G84"/>
    <mergeCell ref="H70:I70"/>
    <mergeCell ref="J70:J72"/>
    <mergeCell ref="M70:M72"/>
    <mergeCell ref="N70:N72"/>
    <mergeCell ref="O70:O72"/>
    <mergeCell ref="H71:H72"/>
    <mergeCell ref="I71:I72"/>
    <mergeCell ref="B64:F64"/>
    <mergeCell ref="A65:G65"/>
    <mergeCell ref="A66:G66"/>
    <mergeCell ref="A69:O69"/>
    <mergeCell ref="A70:A72"/>
    <mergeCell ref="B70:C71"/>
    <mergeCell ref="D70:D72"/>
    <mergeCell ref="E70:E72"/>
    <mergeCell ref="F70:F72"/>
    <mergeCell ref="G70:G72"/>
    <mergeCell ref="H58:I58"/>
    <mergeCell ref="J58:J60"/>
    <mergeCell ref="M58:M60"/>
    <mergeCell ref="N58:N60"/>
    <mergeCell ref="O58:O60"/>
    <mergeCell ref="H59:H60"/>
    <mergeCell ref="I59:I60"/>
    <mergeCell ref="B53:F53"/>
    <mergeCell ref="A54:G54"/>
    <mergeCell ref="A55:G55"/>
    <mergeCell ref="A57:M57"/>
    <mergeCell ref="A58:A60"/>
    <mergeCell ref="B58:C59"/>
    <mergeCell ref="D58:D60"/>
    <mergeCell ref="E58:E60"/>
    <mergeCell ref="F58:F60"/>
    <mergeCell ref="G58:G60"/>
    <mergeCell ref="H46:I46"/>
    <mergeCell ref="J46:J48"/>
    <mergeCell ref="M46:M48"/>
    <mergeCell ref="N46:N48"/>
    <mergeCell ref="O46:O48"/>
    <mergeCell ref="H47:H48"/>
    <mergeCell ref="I47:I48"/>
    <mergeCell ref="B41:F41"/>
    <mergeCell ref="A42:G42"/>
    <mergeCell ref="A43:G43"/>
    <mergeCell ref="A45:M45"/>
    <mergeCell ref="A46:A48"/>
    <mergeCell ref="B46:C47"/>
    <mergeCell ref="D46:D48"/>
    <mergeCell ref="E46:E48"/>
    <mergeCell ref="F46:F48"/>
    <mergeCell ref="G46:G48"/>
    <mergeCell ref="H33:I33"/>
    <mergeCell ref="J33:J35"/>
    <mergeCell ref="M33:M35"/>
    <mergeCell ref="N33:N35"/>
    <mergeCell ref="O33:O35"/>
    <mergeCell ref="I34:I35"/>
    <mergeCell ref="A23:O23"/>
    <mergeCell ref="A25:O25"/>
    <mergeCell ref="A30:O30"/>
    <mergeCell ref="A32:O32"/>
    <mergeCell ref="A33:A35"/>
    <mergeCell ref="B33:C34"/>
    <mergeCell ref="D33:D35"/>
    <mergeCell ref="E33:E35"/>
    <mergeCell ref="F33:F35"/>
    <mergeCell ref="G33:G35"/>
    <mergeCell ref="A13:N13"/>
    <mergeCell ref="A14:D14"/>
    <mergeCell ref="A17:O17"/>
    <mergeCell ref="A18:F18"/>
    <mergeCell ref="A20:O20"/>
    <mergeCell ref="A21:O22"/>
    <mergeCell ref="A1:O1"/>
    <mergeCell ref="A3:O3"/>
    <mergeCell ref="A4:O4"/>
    <mergeCell ref="A6:O6"/>
    <mergeCell ref="A8:N9"/>
    <mergeCell ref="A11:N11"/>
  </mergeCells>
  <pageMargins left="0.7" right="0.7" top="0.75" bottom="0.75" header="0.3" footer="0.3"/>
  <pageSetup scale="60" orientation="landscape" r:id="rId1"/>
  <rowBreaks count="4" manualBreakCount="4">
    <brk id="30" max="12" man="1"/>
    <brk id="43" max="12" man="1"/>
    <brk id="55" max="12" man="1"/>
    <brk id="67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159"/>
  <sheetViews>
    <sheetView topLeftCell="A45" zoomScaleNormal="100" zoomScaleSheetLayoutView="100" workbookViewId="0">
      <selection activeCell="R65" sqref="R65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3.140625" customWidth="1"/>
    <col min="7" max="7" width="11.5703125" customWidth="1"/>
    <col min="8" max="8" width="10.5703125" customWidth="1"/>
    <col min="9" max="9" width="11.140625" customWidth="1"/>
    <col min="10" max="12" width="16.140625" customWidth="1"/>
    <col min="13" max="13" width="15" customWidth="1"/>
    <col min="14" max="14" width="16.140625" customWidth="1"/>
    <col min="15" max="15" width="13.140625" customWidth="1"/>
  </cols>
  <sheetData>
    <row r="1" spans="1:15" ht="18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6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5.75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ht="15.75" x14ac:dyDescent="0.25">
      <c r="A4" s="115" t="s">
        <v>39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ht="6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8" x14ac:dyDescent="0.25">
      <c r="A6" s="116" t="s">
        <v>37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5">
      <c r="A8" s="117" t="s">
        <v>38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6"/>
    </row>
    <row r="9" spans="1:15" ht="18" customHeight="1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6"/>
    </row>
    <row r="10" spans="1:15" ht="18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18" customHeight="1" x14ac:dyDescent="0.25">
      <c r="A11" s="118" t="s">
        <v>72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25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6.75" customHeight="1" x14ac:dyDescent="0.25">
      <c r="A13" s="111" t="s">
        <v>45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4"/>
    </row>
    <row r="14" spans="1:15" ht="21" customHeight="1" x14ac:dyDescent="0.25">
      <c r="A14" s="112" t="s">
        <v>47</v>
      </c>
      <c r="B14" s="112"/>
      <c r="C14" s="112"/>
      <c r="D14" s="112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1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13" t="s">
        <v>36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1:15" x14ac:dyDescent="0.25">
      <c r="A18" s="113" t="s">
        <v>35</v>
      </c>
      <c r="B18" s="113"/>
      <c r="C18" s="113"/>
      <c r="D18" s="113"/>
      <c r="E18" s="113"/>
      <c r="F18" s="113"/>
      <c r="G18" s="1"/>
      <c r="H18" s="1"/>
      <c r="I18" s="1"/>
      <c r="J18" s="1"/>
      <c r="K18" s="1"/>
      <c r="L18" s="1"/>
      <c r="M18" s="1"/>
      <c r="N18" s="1"/>
      <c r="O18" s="1"/>
    </row>
    <row r="19" spans="1:15" ht="11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13" t="s">
        <v>40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spans="1:15" x14ac:dyDescent="0.25">
      <c r="A21" s="113" t="s">
        <v>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</row>
    <row r="22" spans="1:15" ht="6" customHeight="1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</row>
    <row r="23" spans="1:15" x14ac:dyDescent="0.25">
      <c r="A23" s="113" t="s">
        <v>46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13" t="s">
        <v>4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176" t="s">
        <v>109</v>
      </c>
      <c r="B28" s="176"/>
      <c r="C28" s="176"/>
      <c r="D28" s="176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24" t="s">
        <v>66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</row>
    <row r="31" spans="1:1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4"/>
    </row>
    <row r="32" spans="1:15" ht="15.75" customHeight="1" thickBot="1" x14ac:dyDescent="0.3">
      <c r="A32" s="125" t="s">
        <v>6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spans="1:15" ht="27" customHeight="1" thickBot="1" x14ac:dyDescent="0.3">
      <c r="A33" s="141" t="s">
        <v>7</v>
      </c>
      <c r="B33" s="126" t="s">
        <v>8</v>
      </c>
      <c r="C33" s="127"/>
      <c r="D33" s="121" t="s">
        <v>9</v>
      </c>
      <c r="E33" s="121" t="s">
        <v>10</v>
      </c>
      <c r="F33" s="121" t="s">
        <v>11</v>
      </c>
      <c r="G33" s="121" t="s">
        <v>32</v>
      </c>
      <c r="H33" s="126" t="s">
        <v>28</v>
      </c>
      <c r="I33" s="127"/>
      <c r="J33" s="121" t="s">
        <v>58</v>
      </c>
      <c r="K33" s="27"/>
      <c r="L33" s="27"/>
      <c r="M33" s="121" t="s">
        <v>12</v>
      </c>
      <c r="N33" s="121" t="s">
        <v>31</v>
      </c>
      <c r="O33" s="131" t="s">
        <v>42</v>
      </c>
    </row>
    <row r="34" spans="1:15" ht="2.25" customHeight="1" thickBot="1" x14ac:dyDescent="0.3">
      <c r="A34" s="142"/>
      <c r="B34" s="128"/>
      <c r="C34" s="129"/>
      <c r="D34" s="122"/>
      <c r="E34" s="122"/>
      <c r="F34" s="122"/>
      <c r="G34" s="143"/>
      <c r="H34" s="26" t="s">
        <v>18</v>
      </c>
      <c r="I34" s="121" t="s">
        <v>30</v>
      </c>
      <c r="J34" s="130"/>
      <c r="K34" s="78"/>
      <c r="L34" s="78"/>
      <c r="M34" s="130"/>
      <c r="N34" s="122"/>
      <c r="O34" s="132"/>
    </row>
    <row r="35" spans="1:15" ht="26.25" customHeight="1" thickBot="1" x14ac:dyDescent="0.3">
      <c r="A35" s="142"/>
      <c r="B35" s="27" t="s">
        <v>13</v>
      </c>
      <c r="C35" s="28" t="s">
        <v>14</v>
      </c>
      <c r="D35" s="122"/>
      <c r="E35" s="122"/>
      <c r="F35" s="122"/>
      <c r="G35" s="143"/>
      <c r="H35" s="29" t="s">
        <v>29</v>
      </c>
      <c r="I35" s="122"/>
      <c r="J35" s="130"/>
      <c r="K35" s="77" t="s">
        <v>73</v>
      </c>
      <c r="L35" s="77" t="s">
        <v>74</v>
      </c>
      <c r="M35" s="130"/>
      <c r="N35" s="122"/>
      <c r="O35" s="173"/>
    </row>
    <row r="36" spans="1:15" ht="44.25" customHeight="1" thickBot="1" x14ac:dyDescent="0.3">
      <c r="A36" s="47">
        <v>1</v>
      </c>
      <c r="B36" s="56" t="s">
        <v>84</v>
      </c>
      <c r="C36" s="56" t="s">
        <v>100</v>
      </c>
      <c r="D36" s="67" t="s">
        <v>27</v>
      </c>
      <c r="E36" s="56" t="s">
        <v>105</v>
      </c>
      <c r="F36" s="56" t="s">
        <v>108</v>
      </c>
      <c r="G36" s="74">
        <v>16</v>
      </c>
      <c r="H36" s="74"/>
      <c r="I36" s="74"/>
      <c r="J36" s="64">
        <v>377400</v>
      </c>
      <c r="K36" s="65">
        <v>4300</v>
      </c>
      <c r="L36" s="65">
        <v>8500</v>
      </c>
      <c r="M36" s="65"/>
      <c r="N36" s="64">
        <v>10400</v>
      </c>
      <c r="O36" s="69">
        <f>M36+N36</f>
        <v>10400</v>
      </c>
    </row>
    <row r="37" spans="1:15" ht="48" customHeight="1" thickBot="1" x14ac:dyDescent="0.3">
      <c r="A37" s="37">
        <v>1</v>
      </c>
      <c r="B37" s="56" t="s">
        <v>85</v>
      </c>
      <c r="C37" s="56" t="s">
        <v>102</v>
      </c>
      <c r="D37" s="67" t="s">
        <v>27</v>
      </c>
      <c r="E37" s="56" t="s">
        <v>105</v>
      </c>
      <c r="F37" s="56" t="s">
        <v>87</v>
      </c>
      <c r="G37" s="74">
        <v>8</v>
      </c>
      <c r="H37" s="74"/>
      <c r="I37" s="74"/>
      <c r="J37" s="64">
        <v>367200</v>
      </c>
      <c r="K37" s="65">
        <v>2150</v>
      </c>
      <c r="L37" s="65">
        <v>4250</v>
      </c>
      <c r="M37" s="65"/>
      <c r="N37" s="64">
        <v>11200</v>
      </c>
      <c r="O37" s="69">
        <f t="shared" ref="O37:O40" si="0">M37+N37</f>
        <v>11200</v>
      </c>
    </row>
    <row r="38" spans="1:15" ht="42.75" customHeight="1" thickBot="1" x14ac:dyDescent="0.3">
      <c r="A38" s="37">
        <v>1</v>
      </c>
      <c r="B38" s="56" t="s">
        <v>86</v>
      </c>
      <c r="C38" s="56" t="s">
        <v>101</v>
      </c>
      <c r="D38" s="67" t="s">
        <v>27</v>
      </c>
      <c r="E38" s="56" t="s">
        <v>105</v>
      </c>
      <c r="F38" s="56" t="s">
        <v>87</v>
      </c>
      <c r="G38" s="74">
        <v>8</v>
      </c>
      <c r="H38" s="74"/>
      <c r="I38" s="74"/>
      <c r="J38" s="64">
        <v>407800</v>
      </c>
      <c r="K38" s="65">
        <v>2150</v>
      </c>
      <c r="L38" s="65">
        <v>4250</v>
      </c>
      <c r="M38" s="65"/>
      <c r="N38" s="64">
        <v>11200</v>
      </c>
      <c r="O38" s="69">
        <f t="shared" si="0"/>
        <v>11200</v>
      </c>
    </row>
    <row r="39" spans="1:15" ht="52.5" customHeight="1" thickBot="1" x14ac:dyDescent="0.3">
      <c r="A39" s="37">
        <v>1</v>
      </c>
      <c r="B39" s="67" t="s">
        <v>88</v>
      </c>
      <c r="C39" s="56" t="s">
        <v>107</v>
      </c>
      <c r="D39" s="67" t="s">
        <v>61</v>
      </c>
      <c r="E39" s="75" t="s">
        <v>105</v>
      </c>
      <c r="F39" s="67" t="s">
        <v>97</v>
      </c>
      <c r="G39" s="68">
        <v>8</v>
      </c>
      <c r="H39" s="68">
        <v>3</v>
      </c>
      <c r="I39" s="68">
        <v>1</v>
      </c>
      <c r="J39" s="69">
        <v>183800</v>
      </c>
      <c r="K39" s="73">
        <v>2150</v>
      </c>
      <c r="L39" s="73">
        <v>4250</v>
      </c>
      <c r="M39" s="65"/>
      <c r="N39" s="64"/>
      <c r="O39" s="69">
        <f t="shared" si="0"/>
        <v>0</v>
      </c>
    </row>
    <row r="40" spans="1:15" ht="54" customHeight="1" thickBot="1" x14ac:dyDescent="0.3">
      <c r="A40" s="37">
        <v>1</v>
      </c>
      <c r="B40" s="56" t="s">
        <v>104</v>
      </c>
      <c r="C40" s="56" t="s">
        <v>106</v>
      </c>
      <c r="D40" s="67" t="s">
        <v>61</v>
      </c>
      <c r="E40" s="75" t="s">
        <v>105</v>
      </c>
      <c r="F40" s="67" t="s">
        <v>97</v>
      </c>
      <c r="G40" s="74">
        <v>8</v>
      </c>
      <c r="H40" s="74">
        <v>3</v>
      </c>
      <c r="I40" s="74">
        <v>1</v>
      </c>
      <c r="J40" s="76">
        <v>194600</v>
      </c>
      <c r="K40" s="79">
        <v>2150</v>
      </c>
      <c r="L40" s="79">
        <v>4250</v>
      </c>
      <c r="M40" s="65"/>
      <c r="N40" s="64"/>
      <c r="O40" s="69">
        <f t="shared" si="0"/>
        <v>0</v>
      </c>
    </row>
    <row r="41" spans="1:15" ht="15.75" customHeight="1" thickBot="1" x14ac:dyDescent="0.3">
      <c r="A41" s="41">
        <f>SUM(A36:A40)</f>
        <v>5</v>
      </c>
      <c r="B41" s="152" t="s">
        <v>15</v>
      </c>
      <c r="C41" s="152"/>
      <c r="D41" s="152"/>
      <c r="E41" s="152"/>
      <c r="F41" s="152"/>
      <c r="G41" s="42">
        <f t="shared" ref="G41:O41" si="1">SUM(G36:G40)</f>
        <v>48</v>
      </c>
      <c r="H41" s="42">
        <f t="shared" si="1"/>
        <v>6</v>
      </c>
      <c r="I41" s="42">
        <f t="shared" si="1"/>
        <v>2</v>
      </c>
      <c r="J41" s="89">
        <f t="shared" si="1"/>
        <v>1530800</v>
      </c>
      <c r="K41" s="89">
        <f t="shared" si="1"/>
        <v>12900</v>
      </c>
      <c r="L41" s="89">
        <f t="shared" si="1"/>
        <v>25500</v>
      </c>
      <c r="M41" s="89">
        <f t="shared" si="1"/>
        <v>0</v>
      </c>
      <c r="N41" s="89">
        <f t="shared" si="1"/>
        <v>32800</v>
      </c>
      <c r="O41" s="89">
        <f t="shared" si="1"/>
        <v>32800</v>
      </c>
    </row>
    <row r="42" spans="1:15" ht="15.75" customHeight="1" thickBot="1" x14ac:dyDescent="0.3">
      <c r="A42" s="153" t="s">
        <v>16</v>
      </c>
      <c r="B42" s="154"/>
      <c r="C42" s="154"/>
      <c r="D42" s="154"/>
      <c r="E42" s="154"/>
      <c r="F42" s="154"/>
      <c r="G42" s="154"/>
      <c r="H42" s="44"/>
      <c r="I42" s="44"/>
      <c r="J42" s="91"/>
      <c r="K42" s="91"/>
      <c r="L42" s="91"/>
      <c r="M42" s="83">
        <v>0</v>
      </c>
      <c r="N42" s="83">
        <f>N41*-0.1</f>
        <v>-3280</v>
      </c>
      <c r="O42" s="92">
        <f>N42</f>
        <v>-3280</v>
      </c>
    </row>
    <row r="43" spans="1:15" ht="15.75" customHeight="1" thickBot="1" x14ac:dyDescent="0.3">
      <c r="A43" s="152" t="s">
        <v>17</v>
      </c>
      <c r="B43" s="152"/>
      <c r="C43" s="152"/>
      <c r="D43" s="152"/>
      <c r="E43" s="152"/>
      <c r="F43" s="152"/>
      <c r="G43" s="152"/>
      <c r="H43" s="45"/>
      <c r="I43" s="45"/>
      <c r="J43" s="93"/>
      <c r="K43" s="93"/>
      <c r="L43" s="93"/>
      <c r="M43" s="83">
        <f>+M41+M42</f>
        <v>0</v>
      </c>
      <c r="N43" s="83">
        <f>+N41+N42</f>
        <v>29520</v>
      </c>
      <c r="O43" s="92">
        <f>+O41+O42</f>
        <v>29520</v>
      </c>
    </row>
    <row r="44" spans="1:15" ht="14.25" customHeight="1" x14ac:dyDescent="0.25">
      <c r="A44" s="17"/>
      <c r="B44" s="17"/>
      <c r="C44" s="17"/>
      <c r="D44" s="17"/>
      <c r="E44" s="17"/>
      <c r="F44" s="17"/>
      <c r="G44" s="17"/>
      <c r="H44" s="18"/>
      <c r="I44" s="18"/>
      <c r="J44" s="19"/>
      <c r="K44" s="19"/>
      <c r="L44" s="19"/>
      <c r="M44" s="19"/>
      <c r="N44" s="19"/>
      <c r="O44" s="20"/>
    </row>
    <row r="45" spans="1:15" ht="16.5" customHeight="1" thickBot="1" x14ac:dyDescent="0.3">
      <c r="A45" s="140" t="s">
        <v>34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21"/>
      <c r="O45" s="21"/>
    </row>
    <row r="46" spans="1:15" ht="23.25" customHeight="1" thickBot="1" x14ac:dyDescent="0.3">
      <c r="A46" s="141" t="s">
        <v>7</v>
      </c>
      <c r="B46" s="126" t="s">
        <v>8</v>
      </c>
      <c r="C46" s="127"/>
      <c r="D46" s="121" t="s">
        <v>9</v>
      </c>
      <c r="E46" s="121" t="s">
        <v>10</v>
      </c>
      <c r="F46" s="121" t="s">
        <v>11</v>
      </c>
      <c r="G46" s="121" t="s">
        <v>41</v>
      </c>
      <c r="H46" s="126" t="s">
        <v>28</v>
      </c>
      <c r="I46" s="127"/>
      <c r="J46" s="121" t="s">
        <v>58</v>
      </c>
      <c r="K46" s="27"/>
      <c r="L46" s="27"/>
      <c r="M46" s="121" t="s">
        <v>12</v>
      </c>
      <c r="N46" s="121" t="s">
        <v>31</v>
      </c>
      <c r="O46" s="131" t="s">
        <v>42</v>
      </c>
    </row>
    <row r="47" spans="1:15" ht="0.75" customHeight="1" thickBot="1" x14ac:dyDescent="0.3">
      <c r="A47" s="142"/>
      <c r="B47" s="128"/>
      <c r="C47" s="129"/>
      <c r="D47" s="122"/>
      <c r="E47" s="122"/>
      <c r="F47" s="122"/>
      <c r="G47" s="143"/>
      <c r="H47" s="121" t="s">
        <v>29</v>
      </c>
      <c r="I47" s="121" t="s">
        <v>30</v>
      </c>
      <c r="J47" s="130"/>
      <c r="K47" s="78"/>
      <c r="L47" s="78"/>
      <c r="M47" s="130"/>
      <c r="N47" s="122"/>
      <c r="O47" s="132"/>
    </row>
    <row r="48" spans="1:15" ht="28.5" customHeight="1" thickBot="1" x14ac:dyDescent="0.3">
      <c r="A48" s="142"/>
      <c r="B48" s="30" t="s">
        <v>13</v>
      </c>
      <c r="C48" s="28" t="s">
        <v>14</v>
      </c>
      <c r="D48" s="122"/>
      <c r="E48" s="122"/>
      <c r="F48" s="122"/>
      <c r="G48" s="144"/>
      <c r="H48" s="123"/>
      <c r="I48" s="123"/>
      <c r="J48" s="130"/>
      <c r="K48" s="77" t="s">
        <v>73</v>
      </c>
      <c r="L48" s="77" t="s">
        <v>74</v>
      </c>
      <c r="M48" s="130"/>
      <c r="N48" s="123"/>
      <c r="O48" s="133"/>
    </row>
    <row r="49" spans="1:15" ht="46.5" customHeight="1" thickBot="1" x14ac:dyDescent="0.3">
      <c r="A49" s="46">
        <v>1</v>
      </c>
      <c r="B49" s="56" t="s">
        <v>86</v>
      </c>
      <c r="C49" s="56" t="s">
        <v>142</v>
      </c>
      <c r="D49" s="56" t="s">
        <v>33</v>
      </c>
      <c r="E49" s="66" t="s">
        <v>143</v>
      </c>
      <c r="F49" s="56" t="s">
        <v>136</v>
      </c>
      <c r="G49" s="62">
        <v>16</v>
      </c>
      <c r="H49" s="40"/>
      <c r="I49" s="40"/>
      <c r="J49" s="64">
        <v>500000</v>
      </c>
      <c r="K49" s="65">
        <v>6000</v>
      </c>
      <c r="L49" s="65">
        <f>14250+11650</f>
        <v>25900</v>
      </c>
      <c r="M49" s="65"/>
      <c r="N49" s="64">
        <v>11200</v>
      </c>
      <c r="O49" s="63">
        <f>M49+N49</f>
        <v>11200</v>
      </c>
    </row>
    <row r="50" spans="1:15" ht="66" customHeight="1" thickBot="1" x14ac:dyDescent="0.3">
      <c r="A50" s="46">
        <v>1</v>
      </c>
      <c r="B50" s="56" t="s">
        <v>119</v>
      </c>
      <c r="C50" s="56" t="s">
        <v>137</v>
      </c>
      <c r="D50" s="56" t="s">
        <v>33</v>
      </c>
      <c r="E50" s="56" t="s">
        <v>144</v>
      </c>
      <c r="F50" s="56" t="s">
        <v>129</v>
      </c>
      <c r="G50" s="62">
        <v>24</v>
      </c>
      <c r="H50" s="40"/>
      <c r="I50" s="40"/>
      <c r="J50" s="64">
        <v>500000</v>
      </c>
      <c r="K50" s="65">
        <v>6000</v>
      </c>
      <c r="L50" s="65">
        <f>14250+11650</f>
        <v>25900</v>
      </c>
      <c r="M50" s="65"/>
      <c r="N50" s="64"/>
      <c r="O50" s="63">
        <f t="shared" ref="O50:O52" si="2">M50+N50</f>
        <v>0</v>
      </c>
    </row>
    <row r="51" spans="1:15" ht="53.25" customHeight="1" thickBot="1" x14ac:dyDescent="0.3">
      <c r="A51" s="46">
        <v>1</v>
      </c>
      <c r="B51" s="56" t="s">
        <v>145</v>
      </c>
      <c r="C51" s="56" t="s">
        <v>146</v>
      </c>
      <c r="D51" s="56" t="s">
        <v>33</v>
      </c>
      <c r="E51" s="66" t="s">
        <v>147</v>
      </c>
      <c r="F51" s="56" t="s">
        <v>148</v>
      </c>
      <c r="G51" s="62">
        <v>24</v>
      </c>
      <c r="H51" s="40">
        <v>25</v>
      </c>
      <c r="I51" s="40">
        <v>5</v>
      </c>
      <c r="J51" s="64">
        <v>570000</v>
      </c>
      <c r="K51" s="65">
        <v>4200</v>
      </c>
      <c r="L51" s="65">
        <f>14250+11650</f>
        <v>25900</v>
      </c>
      <c r="M51" s="65">
        <v>18000</v>
      </c>
      <c r="N51" s="64">
        <v>22400</v>
      </c>
      <c r="O51" s="63">
        <f t="shared" si="2"/>
        <v>40400</v>
      </c>
    </row>
    <row r="52" spans="1:15" ht="41.25" customHeight="1" thickBot="1" x14ac:dyDescent="0.3">
      <c r="A52" s="46">
        <v>0</v>
      </c>
      <c r="B52" s="56"/>
      <c r="C52" s="56"/>
      <c r="D52" s="56"/>
      <c r="E52" s="66"/>
      <c r="F52" s="56"/>
      <c r="G52" s="74"/>
      <c r="H52" s="74"/>
      <c r="I52" s="74"/>
      <c r="J52" s="64"/>
      <c r="K52" s="65"/>
      <c r="L52" s="65"/>
      <c r="M52" s="65"/>
      <c r="N52" s="64"/>
      <c r="O52" s="63">
        <f t="shared" si="2"/>
        <v>0</v>
      </c>
    </row>
    <row r="53" spans="1:15" ht="15.75" thickBot="1" x14ac:dyDescent="0.3">
      <c r="A53" s="46">
        <f>SUM(A49:A52)</f>
        <v>3</v>
      </c>
      <c r="B53" s="146" t="s">
        <v>15</v>
      </c>
      <c r="C53" s="147"/>
      <c r="D53" s="147"/>
      <c r="E53" s="147"/>
      <c r="F53" s="148"/>
      <c r="G53" s="48">
        <f t="shared" ref="G53:O53" si="3">SUM(G49:G52)</f>
        <v>64</v>
      </c>
      <c r="H53" s="48">
        <f t="shared" si="3"/>
        <v>25</v>
      </c>
      <c r="I53" s="48">
        <f t="shared" si="3"/>
        <v>5</v>
      </c>
      <c r="J53" s="48">
        <f t="shared" si="3"/>
        <v>1570000</v>
      </c>
      <c r="K53" s="48">
        <f t="shared" si="3"/>
        <v>16200</v>
      </c>
      <c r="L53" s="48">
        <f t="shared" si="3"/>
        <v>77700</v>
      </c>
      <c r="M53" s="48">
        <f t="shared" si="3"/>
        <v>18000</v>
      </c>
      <c r="N53" s="48">
        <f t="shared" si="3"/>
        <v>33600</v>
      </c>
      <c r="O53" s="48">
        <f t="shared" si="3"/>
        <v>51600</v>
      </c>
    </row>
    <row r="54" spans="1:15" ht="15.75" thickBot="1" x14ac:dyDescent="0.3">
      <c r="A54" s="149" t="s">
        <v>16</v>
      </c>
      <c r="B54" s="150"/>
      <c r="C54" s="150"/>
      <c r="D54" s="150"/>
      <c r="E54" s="150"/>
      <c r="F54" s="150"/>
      <c r="G54" s="151"/>
      <c r="H54" s="49"/>
      <c r="I54" s="49"/>
      <c r="J54" s="50"/>
      <c r="K54" s="50"/>
      <c r="L54" s="50"/>
      <c r="M54" s="50">
        <v>0</v>
      </c>
      <c r="N54" s="83">
        <f>N53*-0.1</f>
        <v>-3360</v>
      </c>
      <c r="O54" s="92">
        <f>N54</f>
        <v>-3360</v>
      </c>
    </row>
    <row r="55" spans="1:15" ht="15.75" thickBot="1" x14ac:dyDescent="0.3">
      <c r="A55" s="146" t="s">
        <v>19</v>
      </c>
      <c r="B55" s="147"/>
      <c r="C55" s="147"/>
      <c r="D55" s="147"/>
      <c r="E55" s="147"/>
      <c r="F55" s="147"/>
      <c r="G55" s="148"/>
      <c r="H55" s="52"/>
      <c r="I55" s="52"/>
      <c r="J55" s="50"/>
      <c r="K55" s="50"/>
      <c r="L55" s="50"/>
      <c r="M55" s="50">
        <f>SUM(M53:M54)</f>
        <v>18000</v>
      </c>
      <c r="N55" s="43">
        <f>+N53-N54</f>
        <v>36960</v>
      </c>
      <c r="O55" s="43">
        <f>+O53-O54</f>
        <v>54960</v>
      </c>
    </row>
    <row r="56" spans="1:15" x14ac:dyDescent="0.25">
      <c r="A56" s="17"/>
      <c r="B56" s="17"/>
      <c r="C56" s="17"/>
      <c r="D56" s="17"/>
      <c r="E56" s="17"/>
      <c r="F56" s="17"/>
      <c r="G56" s="17"/>
      <c r="H56" s="18"/>
      <c r="I56" s="18"/>
      <c r="J56" s="19"/>
      <c r="K56" s="19"/>
      <c r="L56" s="19"/>
      <c r="M56" s="19"/>
      <c r="N56" s="19"/>
      <c r="O56" s="20"/>
    </row>
    <row r="57" spans="1:15" ht="15.75" customHeight="1" thickBot="1" x14ac:dyDescent="0.3">
      <c r="A57" s="140" t="s">
        <v>43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3"/>
      <c r="O57" s="13"/>
    </row>
    <row r="58" spans="1:15" ht="23.25" customHeight="1" thickBot="1" x14ac:dyDescent="0.3">
      <c r="A58" s="141" t="s">
        <v>7</v>
      </c>
      <c r="B58" s="126" t="s">
        <v>8</v>
      </c>
      <c r="C58" s="127"/>
      <c r="D58" s="121" t="s">
        <v>9</v>
      </c>
      <c r="E58" s="121" t="s">
        <v>10</v>
      </c>
      <c r="F58" s="121" t="s">
        <v>11</v>
      </c>
      <c r="G58" s="121" t="s">
        <v>41</v>
      </c>
      <c r="H58" s="126" t="s">
        <v>28</v>
      </c>
      <c r="I58" s="127"/>
      <c r="J58" s="121" t="s">
        <v>58</v>
      </c>
      <c r="K58" s="27"/>
      <c r="L58" s="27"/>
      <c r="M58" s="121" t="s">
        <v>12</v>
      </c>
      <c r="N58" s="121" t="s">
        <v>31</v>
      </c>
      <c r="O58" s="131" t="s">
        <v>42</v>
      </c>
    </row>
    <row r="59" spans="1:15" ht="15.75" thickBot="1" x14ac:dyDescent="0.3">
      <c r="A59" s="142"/>
      <c r="B59" s="128"/>
      <c r="C59" s="129"/>
      <c r="D59" s="143"/>
      <c r="E59" s="143"/>
      <c r="F59" s="143"/>
      <c r="G59" s="143"/>
      <c r="H59" s="121" t="s">
        <v>29</v>
      </c>
      <c r="I59" s="121" t="s">
        <v>30</v>
      </c>
      <c r="J59" s="130"/>
      <c r="K59" s="78"/>
      <c r="L59" s="78"/>
      <c r="M59" s="130"/>
      <c r="N59" s="122"/>
      <c r="O59" s="132"/>
    </row>
    <row r="60" spans="1:15" ht="28.5" customHeight="1" thickBot="1" x14ac:dyDescent="0.3">
      <c r="A60" s="142"/>
      <c r="B60" s="27" t="s">
        <v>13</v>
      </c>
      <c r="C60" s="28" t="s">
        <v>14</v>
      </c>
      <c r="D60" s="144"/>
      <c r="E60" s="144"/>
      <c r="F60" s="144"/>
      <c r="G60" s="144"/>
      <c r="H60" s="123"/>
      <c r="I60" s="123"/>
      <c r="J60" s="145"/>
      <c r="K60" s="77" t="s">
        <v>73</v>
      </c>
      <c r="L60" s="77" t="s">
        <v>74</v>
      </c>
      <c r="M60" s="130"/>
      <c r="N60" s="123"/>
      <c r="O60" s="133"/>
    </row>
    <row r="61" spans="1:15" ht="41.25" customHeight="1" thickBot="1" x14ac:dyDescent="0.3">
      <c r="A61" s="47">
        <v>1</v>
      </c>
      <c r="B61" s="94" t="s">
        <v>114</v>
      </c>
      <c r="C61" s="95" t="s">
        <v>112</v>
      </c>
      <c r="D61" s="56" t="s">
        <v>26</v>
      </c>
      <c r="E61" s="96">
        <v>45084</v>
      </c>
      <c r="F61" s="67" t="s">
        <v>113</v>
      </c>
      <c r="G61" s="74">
        <v>8</v>
      </c>
      <c r="H61" s="74">
        <v>2</v>
      </c>
      <c r="I61" s="74">
        <v>0</v>
      </c>
      <c r="J61" s="64"/>
      <c r="K61" s="65">
        <v>5300</v>
      </c>
      <c r="L61" s="65">
        <v>8500</v>
      </c>
      <c r="M61" s="74">
        <v>0</v>
      </c>
      <c r="N61" s="74">
        <v>20800</v>
      </c>
      <c r="O61" s="64">
        <f>M61+N61</f>
        <v>20800</v>
      </c>
    </row>
    <row r="62" spans="1:15" ht="41.25" customHeight="1" thickBot="1" x14ac:dyDescent="0.3">
      <c r="A62" s="47"/>
      <c r="B62" s="67"/>
      <c r="C62" s="67"/>
      <c r="D62" s="56" t="s">
        <v>26</v>
      </c>
      <c r="E62" s="67"/>
      <c r="F62" s="67"/>
      <c r="G62" s="68"/>
      <c r="H62" s="68"/>
      <c r="I62" s="68"/>
      <c r="J62" s="64"/>
      <c r="K62" s="65"/>
      <c r="L62" s="65"/>
      <c r="M62" s="73"/>
      <c r="N62" s="73"/>
      <c r="O62" s="64">
        <f t="shared" ref="O62:O63" si="4">M62+N62</f>
        <v>0</v>
      </c>
    </row>
    <row r="63" spans="1:15" ht="39.75" customHeight="1" thickBot="1" x14ac:dyDescent="0.3">
      <c r="A63" s="47"/>
      <c r="B63" s="67"/>
      <c r="C63" s="67"/>
      <c r="D63" s="56" t="s">
        <v>26</v>
      </c>
      <c r="E63" s="67"/>
      <c r="F63" s="67"/>
      <c r="G63" s="68"/>
      <c r="H63" s="68"/>
      <c r="I63" s="68"/>
      <c r="J63" s="64"/>
      <c r="K63" s="65"/>
      <c r="L63" s="65"/>
      <c r="M63" s="73"/>
      <c r="N63" s="73"/>
      <c r="O63" s="64">
        <f t="shared" si="4"/>
        <v>0</v>
      </c>
    </row>
    <row r="64" spans="1:15" ht="13.5" customHeight="1" thickBot="1" x14ac:dyDescent="0.3">
      <c r="A64" s="46">
        <f>SUM(A61:A63)</f>
        <v>1</v>
      </c>
      <c r="B64" s="146" t="s">
        <v>15</v>
      </c>
      <c r="C64" s="147"/>
      <c r="D64" s="147"/>
      <c r="E64" s="147"/>
      <c r="F64" s="148"/>
      <c r="G64" s="48">
        <f t="shared" ref="G64:O64" si="5">SUM(G61:G63)</f>
        <v>8</v>
      </c>
      <c r="H64" s="48">
        <f t="shared" si="5"/>
        <v>2</v>
      </c>
      <c r="I64" s="48">
        <f t="shared" si="5"/>
        <v>0</v>
      </c>
      <c r="J64" s="48">
        <f t="shared" si="5"/>
        <v>0</v>
      </c>
      <c r="K64" s="97">
        <f t="shared" si="5"/>
        <v>5300</v>
      </c>
      <c r="L64" s="97">
        <f t="shared" si="5"/>
        <v>8500</v>
      </c>
      <c r="M64" s="97">
        <f t="shared" si="5"/>
        <v>0</v>
      </c>
      <c r="N64" s="97">
        <f t="shared" si="5"/>
        <v>20800</v>
      </c>
      <c r="O64" s="97">
        <f t="shared" si="5"/>
        <v>20800</v>
      </c>
    </row>
    <row r="65" spans="1:15" ht="13.5" customHeight="1" thickBot="1" x14ac:dyDescent="0.3">
      <c r="A65" s="149" t="s">
        <v>16</v>
      </c>
      <c r="B65" s="150"/>
      <c r="C65" s="150"/>
      <c r="D65" s="150"/>
      <c r="E65" s="150"/>
      <c r="F65" s="150"/>
      <c r="G65" s="151"/>
      <c r="H65" s="23"/>
      <c r="I65" s="23"/>
      <c r="J65" s="22"/>
      <c r="K65" s="98"/>
      <c r="L65" s="98"/>
      <c r="M65" s="99">
        <v>0</v>
      </c>
      <c r="N65" s="99">
        <f>-0.1*N64</f>
        <v>-2080</v>
      </c>
      <c r="O65" s="100">
        <f>SUM(N65:N65)</f>
        <v>-2080</v>
      </c>
    </row>
    <row r="66" spans="1:15" ht="14.25" customHeight="1" thickBot="1" x14ac:dyDescent="0.3">
      <c r="A66" s="146" t="s">
        <v>19</v>
      </c>
      <c r="B66" s="147"/>
      <c r="C66" s="147"/>
      <c r="D66" s="147"/>
      <c r="E66" s="147"/>
      <c r="F66" s="147"/>
      <c r="G66" s="148"/>
      <c r="H66" s="24"/>
      <c r="I66" s="24"/>
      <c r="J66" s="22"/>
      <c r="K66" s="98"/>
      <c r="L66" s="98"/>
      <c r="M66" s="99">
        <f>SUM(M64:M65)</f>
        <v>0</v>
      </c>
      <c r="N66" s="83">
        <f>+N64-N65</f>
        <v>22880</v>
      </c>
      <c r="O66" s="83">
        <f>+O64-O65</f>
        <v>22880</v>
      </c>
    </row>
    <row r="67" spans="1:15" ht="14.25" customHeight="1" x14ac:dyDescent="0.25">
      <c r="A67" s="9"/>
      <c r="B67" s="9"/>
      <c r="C67" s="9"/>
      <c r="D67" s="9"/>
      <c r="E67" s="9"/>
      <c r="F67" s="9"/>
      <c r="G67" s="9"/>
      <c r="H67" s="18"/>
      <c r="I67" s="18"/>
      <c r="J67" s="19"/>
      <c r="K67" s="19"/>
      <c r="L67" s="19"/>
      <c r="M67" s="10"/>
      <c r="N67" s="10"/>
      <c r="O67" s="10"/>
    </row>
    <row r="68" spans="1:15" x14ac:dyDescent="0.25">
      <c r="A68" s="9"/>
      <c r="B68" s="9"/>
      <c r="C68" s="9"/>
      <c r="D68" s="9"/>
      <c r="E68" s="9"/>
      <c r="F68" s="9"/>
      <c r="G68" s="9"/>
      <c r="H68" s="7"/>
      <c r="I68" s="7"/>
      <c r="J68" s="10"/>
      <c r="K68" s="10"/>
      <c r="L68" s="10"/>
      <c r="M68" s="10"/>
      <c r="N68" s="10"/>
      <c r="O68" s="11"/>
    </row>
    <row r="69" spans="1:15" ht="15.75" thickBot="1" x14ac:dyDescent="0.3">
      <c r="A69" s="125" t="s">
        <v>50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</row>
    <row r="70" spans="1:15" ht="24.75" customHeight="1" thickBot="1" x14ac:dyDescent="0.3">
      <c r="A70" s="141" t="s">
        <v>7</v>
      </c>
      <c r="B70" s="126" t="s">
        <v>8</v>
      </c>
      <c r="C70" s="127"/>
      <c r="D70" s="121" t="s">
        <v>9</v>
      </c>
      <c r="E70" s="121" t="s">
        <v>10</v>
      </c>
      <c r="F70" s="121" t="s">
        <v>11</v>
      </c>
      <c r="G70" s="121" t="s">
        <v>32</v>
      </c>
      <c r="H70" s="126" t="s">
        <v>28</v>
      </c>
      <c r="I70" s="127"/>
      <c r="J70" s="121" t="s">
        <v>58</v>
      </c>
      <c r="K70" s="27"/>
      <c r="L70" s="27"/>
      <c r="M70" s="121" t="s">
        <v>12</v>
      </c>
      <c r="N70" s="121" t="s">
        <v>31</v>
      </c>
      <c r="O70" s="131" t="s">
        <v>48</v>
      </c>
    </row>
    <row r="71" spans="1:15" ht="15.75" thickBot="1" x14ac:dyDescent="0.3">
      <c r="A71" s="142"/>
      <c r="B71" s="128"/>
      <c r="C71" s="129"/>
      <c r="D71" s="122"/>
      <c r="E71" s="122"/>
      <c r="F71" s="122"/>
      <c r="G71" s="143"/>
      <c r="H71" s="121" t="s">
        <v>29</v>
      </c>
      <c r="I71" s="121" t="s">
        <v>30</v>
      </c>
      <c r="J71" s="130"/>
      <c r="K71" s="78"/>
      <c r="L71" s="78"/>
      <c r="M71" s="130"/>
      <c r="N71" s="122"/>
      <c r="O71" s="132"/>
    </row>
    <row r="72" spans="1:15" ht="27.75" customHeight="1" thickBot="1" x14ac:dyDescent="0.3">
      <c r="A72" s="142"/>
      <c r="B72" s="27" t="s">
        <v>13</v>
      </c>
      <c r="C72" s="28" t="s">
        <v>14</v>
      </c>
      <c r="D72" s="122"/>
      <c r="E72" s="122"/>
      <c r="F72" s="122"/>
      <c r="G72" s="144"/>
      <c r="H72" s="123"/>
      <c r="I72" s="123"/>
      <c r="J72" s="130"/>
      <c r="K72" s="77" t="s">
        <v>73</v>
      </c>
      <c r="L72" s="77" t="s">
        <v>74</v>
      </c>
      <c r="M72" s="130"/>
      <c r="N72" s="123"/>
      <c r="O72" s="133"/>
    </row>
    <row r="73" spans="1:15" ht="35.25" customHeight="1" thickBot="1" x14ac:dyDescent="0.3">
      <c r="A73" s="41">
        <v>0</v>
      </c>
      <c r="B73" s="57" t="s">
        <v>83</v>
      </c>
      <c r="C73" s="57" t="s">
        <v>83</v>
      </c>
      <c r="D73" s="38" t="s">
        <v>49</v>
      </c>
      <c r="E73" s="57" t="s">
        <v>56</v>
      </c>
      <c r="F73" s="57" t="s">
        <v>56</v>
      </c>
      <c r="G73" s="56">
        <v>0</v>
      </c>
      <c r="H73" s="56">
        <v>0</v>
      </c>
      <c r="I73" s="38">
        <v>0</v>
      </c>
      <c r="J73" s="58"/>
      <c r="K73" s="58"/>
      <c r="L73" s="58"/>
      <c r="M73" s="58"/>
      <c r="N73" s="58"/>
      <c r="O73" s="39">
        <f>M73+N73</f>
        <v>0</v>
      </c>
    </row>
    <row r="74" spans="1:15" ht="35.25" customHeight="1" thickBot="1" x14ac:dyDescent="0.3">
      <c r="A74" s="41"/>
      <c r="B74" s="57"/>
      <c r="C74" s="57"/>
      <c r="D74" s="38"/>
      <c r="E74" s="57"/>
      <c r="F74" s="57"/>
      <c r="G74" s="56"/>
      <c r="H74" s="56"/>
      <c r="I74" s="38"/>
      <c r="J74" s="58"/>
      <c r="K74" s="58"/>
      <c r="L74" s="58"/>
      <c r="M74" s="58"/>
      <c r="N74" s="58"/>
      <c r="O74" s="39">
        <f t="shared" ref="O74:O77" si="6">M74+N74</f>
        <v>0</v>
      </c>
    </row>
    <row r="75" spans="1:15" ht="35.25" customHeight="1" thickBot="1" x14ac:dyDescent="0.3">
      <c r="A75" s="41"/>
      <c r="B75" s="57"/>
      <c r="C75" s="57"/>
      <c r="D75" s="38"/>
      <c r="E75" s="57"/>
      <c r="F75" s="57"/>
      <c r="G75" s="56"/>
      <c r="H75" s="56"/>
      <c r="I75" s="38"/>
      <c r="J75" s="58"/>
      <c r="K75" s="58"/>
      <c r="L75" s="58"/>
      <c r="M75" s="58"/>
      <c r="N75" s="58"/>
      <c r="O75" s="39">
        <f t="shared" si="6"/>
        <v>0</v>
      </c>
    </row>
    <row r="76" spans="1:15" ht="35.25" customHeight="1" thickBot="1" x14ac:dyDescent="0.3">
      <c r="A76" s="41"/>
      <c r="B76" s="57"/>
      <c r="C76" s="57"/>
      <c r="D76" s="38"/>
      <c r="E76" s="57"/>
      <c r="F76" s="57"/>
      <c r="G76" s="56"/>
      <c r="H76" s="56"/>
      <c r="I76" s="38"/>
      <c r="J76" s="58"/>
      <c r="K76" s="58"/>
      <c r="L76" s="58"/>
      <c r="M76" s="58"/>
      <c r="N76" s="58"/>
      <c r="O76" s="39">
        <f t="shared" si="6"/>
        <v>0</v>
      </c>
    </row>
    <row r="77" spans="1:15" ht="35.25" customHeight="1" thickBot="1" x14ac:dyDescent="0.3">
      <c r="A77" s="41"/>
      <c r="B77" s="57"/>
      <c r="C77" s="57"/>
      <c r="D77" s="38"/>
      <c r="E77" s="57"/>
      <c r="F77" s="57"/>
      <c r="G77" s="56"/>
      <c r="H77" s="56"/>
      <c r="I77" s="38"/>
      <c r="J77" s="58"/>
      <c r="K77" s="58"/>
      <c r="L77" s="58"/>
      <c r="M77" s="58"/>
      <c r="N77" s="58"/>
      <c r="O77" s="39">
        <f t="shared" si="6"/>
        <v>0</v>
      </c>
    </row>
    <row r="78" spans="1:15" ht="18.75" customHeight="1" thickBot="1" x14ac:dyDescent="0.3">
      <c r="A78" s="41">
        <f>SUM(A73:A77)</f>
        <v>0</v>
      </c>
      <c r="B78" s="152" t="s">
        <v>15</v>
      </c>
      <c r="C78" s="152"/>
      <c r="D78" s="152"/>
      <c r="E78" s="152"/>
      <c r="F78" s="152"/>
      <c r="G78" s="53">
        <f>SUM(G73:G77)</f>
        <v>0</v>
      </c>
      <c r="H78" s="53">
        <f t="shared" ref="H78:O78" si="7">SUM(H73:H77)</f>
        <v>0</v>
      </c>
      <c r="I78" s="53">
        <f t="shared" si="7"/>
        <v>0</v>
      </c>
      <c r="J78" s="53">
        <f t="shared" si="7"/>
        <v>0</v>
      </c>
      <c r="K78" s="53">
        <f t="shared" si="7"/>
        <v>0</v>
      </c>
      <c r="L78" s="53">
        <f t="shared" si="7"/>
        <v>0</v>
      </c>
      <c r="M78" s="53">
        <f t="shared" si="7"/>
        <v>0</v>
      </c>
      <c r="N78" s="53">
        <f t="shared" si="7"/>
        <v>0</v>
      </c>
      <c r="O78" s="53">
        <f t="shared" si="7"/>
        <v>0</v>
      </c>
    </row>
    <row r="79" spans="1:15" ht="15" customHeight="1" thickBot="1" x14ac:dyDescent="0.3">
      <c r="A79" s="153" t="s">
        <v>16</v>
      </c>
      <c r="B79" s="154"/>
      <c r="C79" s="154"/>
      <c r="D79" s="154"/>
      <c r="E79" s="154"/>
      <c r="F79" s="154"/>
      <c r="G79" s="154"/>
      <c r="H79" s="33"/>
      <c r="I79" s="33"/>
      <c r="J79" s="34"/>
      <c r="K79" s="34"/>
      <c r="L79" s="34"/>
      <c r="M79" s="43">
        <v>0</v>
      </c>
      <c r="N79" s="43">
        <f>N78*-0.1</f>
        <v>0</v>
      </c>
      <c r="O79" s="43">
        <f>N79</f>
        <v>0</v>
      </c>
    </row>
    <row r="80" spans="1:15" ht="17.25" customHeight="1" thickBot="1" x14ac:dyDescent="0.3">
      <c r="A80" s="152" t="s">
        <v>17</v>
      </c>
      <c r="B80" s="152"/>
      <c r="C80" s="152"/>
      <c r="D80" s="152"/>
      <c r="E80" s="152"/>
      <c r="F80" s="152"/>
      <c r="G80" s="152"/>
      <c r="H80" s="35"/>
      <c r="I80" s="35"/>
      <c r="J80" s="36"/>
      <c r="K80" s="36"/>
      <c r="L80" s="36"/>
      <c r="M80" s="43">
        <f>SUM(M78:M79)</f>
        <v>0</v>
      </c>
      <c r="N80" s="43">
        <f>+N78-N79</f>
        <v>0</v>
      </c>
      <c r="O80" s="43">
        <f>O79+O78</f>
        <v>0</v>
      </c>
    </row>
    <row r="81" spans="1:15" ht="17.25" customHeight="1" x14ac:dyDescent="0.25">
      <c r="A81" s="110"/>
      <c r="B81" s="110"/>
      <c r="C81" s="110"/>
      <c r="D81" s="110"/>
      <c r="E81" s="110"/>
      <c r="F81" s="110"/>
      <c r="G81" s="110"/>
      <c r="H81" s="54"/>
      <c r="I81" s="54"/>
      <c r="J81" s="55"/>
      <c r="K81" s="55"/>
      <c r="L81" s="55"/>
      <c r="M81" s="31"/>
      <c r="N81" s="31"/>
      <c r="O81" s="31"/>
    </row>
    <row r="82" spans="1:15" ht="17.25" customHeight="1" x14ac:dyDescent="0.25">
      <c r="A82" s="110"/>
      <c r="B82" s="110"/>
      <c r="C82" s="110"/>
      <c r="D82" s="110"/>
      <c r="E82" s="110"/>
      <c r="F82" s="110"/>
      <c r="G82" s="110"/>
      <c r="H82" s="54"/>
      <c r="I82" s="54"/>
      <c r="J82" s="55"/>
      <c r="K82" s="55"/>
      <c r="L82" s="55"/>
      <c r="M82" s="31"/>
      <c r="N82" s="31"/>
      <c r="O82" s="31"/>
    </row>
    <row r="83" spans="1:15" ht="17.25" customHeight="1" thickBot="1" x14ac:dyDescent="0.3">
      <c r="A83" s="7"/>
      <c r="B83" s="7"/>
      <c r="C83" s="7"/>
      <c r="D83" s="7"/>
      <c r="E83" s="7"/>
      <c r="F83" s="7"/>
      <c r="G83" s="7"/>
      <c r="H83" s="54"/>
      <c r="I83" s="54"/>
      <c r="J83" s="55"/>
      <c r="K83" s="55"/>
      <c r="L83" s="55"/>
      <c r="M83" s="31"/>
      <c r="N83" s="31"/>
      <c r="O83" s="31"/>
    </row>
    <row r="84" spans="1:15" ht="27.75" customHeight="1" thickBot="1" x14ac:dyDescent="0.3">
      <c r="A84" s="182" t="s">
        <v>20</v>
      </c>
      <c r="B84" s="184"/>
      <c r="C84" s="183"/>
      <c r="D84" s="182" t="s">
        <v>60</v>
      </c>
      <c r="E84" s="183"/>
      <c r="F84" s="182" t="s">
        <v>67</v>
      </c>
      <c r="G84" s="183"/>
      <c r="H84" s="54"/>
      <c r="I84" s="54"/>
      <c r="J84" s="55"/>
      <c r="K84" s="55"/>
      <c r="L84" s="55"/>
      <c r="M84" s="31"/>
      <c r="N84" s="31"/>
      <c r="O84" s="31"/>
    </row>
    <row r="85" spans="1:15" ht="27.75" customHeight="1" thickBot="1" x14ac:dyDescent="0.3">
      <c r="A85" s="177" t="s">
        <v>51</v>
      </c>
      <c r="B85" s="178"/>
      <c r="C85" s="179"/>
      <c r="D85" s="180">
        <v>8000000</v>
      </c>
      <c r="E85" s="181"/>
      <c r="F85" s="180">
        <f>O80+O66+O55+O43</f>
        <v>107360</v>
      </c>
      <c r="G85" s="181"/>
      <c r="H85" s="54"/>
      <c r="I85" s="54"/>
      <c r="J85" s="55"/>
      <c r="K85" s="55"/>
      <c r="L85" s="55"/>
      <c r="M85" s="31"/>
      <c r="N85" s="31"/>
      <c r="O85" s="31"/>
    </row>
    <row r="86" spans="1:15" ht="20.100000000000001" customHeight="1" thickBot="1" x14ac:dyDescent="0.3">
      <c r="A86" s="177" t="s">
        <v>21</v>
      </c>
      <c r="B86" s="178"/>
      <c r="C86" s="179"/>
      <c r="D86" s="159">
        <v>30</v>
      </c>
      <c r="E86" s="160"/>
      <c r="F86" s="134">
        <f>A61+A51+A40+A39</f>
        <v>4</v>
      </c>
      <c r="G86" s="136"/>
      <c r="H86" s="7"/>
      <c r="I86" s="7"/>
      <c r="J86" s="10"/>
      <c r="K86" s="10"/>
      <c r="L86" s="10"/>
      <c r="M86" s="10"/>
      <c r="N86" s="10"/>
      <c r="O86" s="11"/>
    </row>
    <row r="87" spans="1:15" ht="31.5" customHeight="1" thickBot="1" x14ac:dyDescent="0.3">
      <c r="A87" s="156" t="s">
        <v>63</v>
      </c>
      <c r="B87" s="157"/>
      <c r="C87" s="158"/>
      <c r="D87" s="159">
        <v>60</v>
      </c>
      <c r="E87" s="160"/>
      <c r="F87" s="134">
        <f>A50+A49+A38+A37+A36</f>
        <v>5</v>
      </c>
      <c r="G87" s="136"/>
      <c r="H87" s="7">
        <f>A78+A64+A53+A41</f>
        <v>9</v>
      </c>
      <c r="I87" s="7"/>
      <c r="J87" s="10"/>
      <c r="K87" s="10"/>
      <c r="L87" s="10"/>
      <c r="M87" s="10"/>
      <c r="N87" s="10"/>
      <c r="O87" s="11"/>
    </row>
    <row r="88" spans="1:15" ht="20.100000000000001" customHeight="1" thickBot="1" x14ac:dyDescent="0.3">
      <c r="A88" s="177" t="s">
        <v>22</v>
      </c>
      <c r="B88" s="178"/>
      <c r="C88" s="179"/>
      <c r="D88" s="190">
        <v>1223</v>
      </c>
      <c r="E88" s="191"/>
      <c r="F88" s="134">
        <f>(H41+I41)+(H53+I53)+(H64+I64)+(H78+I78)</f>
        <v>40</v>
      </c>
      <c r="G88" s="136"/>
      <c r="H88" s="7"/>
      <c r="I88" s="7"/>
      <c r="J88" s="10"/>
      <c r="K88" s="10"/>
      <c r="L88" s="10"/>
      <c r="M88" s="10"/>
      <c r="N88" s="10"/>
      <c r="O88" s="11"/>
    </row>
    <row r="89" spans="1:15" ht="20.100000000000001" customHeight="1" thickBot="1" x14ac:dyDescent="0.3">
      <c r="A89" s="177" t="s">
        <v>57</v>
      </c>
      <c r="B89" s="178"/>
      <c r="C89" s="179"/>
      <c r="D89" s="190">
        <v>320</v>
      </c>
      <c r="E89" s="191"/>
      <c r="F89" s="192">
        <f>G41+G53+G64+G78</f>
        <v>120</v>
      </c>
      <c r="G89" s="193"/>
      <c r="H89" s="7"/>
      <c r="I89" s="7"/>
      <c r="J89" s="10"/>
      <c r="K89" s="10"/>
      <c r="L89" s="10"/>
      <c r="M89" s="10"/>
      <c r="N89" s="10"/>
      <c r="O89" s="11"/>
    </row>
    <row r="90" spans="1:15" ht="20.100000000000001" customHeight="1" thickBot="1" x14ac:dyDescent="0.3">
      <c r="A90" s="185" t="s">
        <v>23</v>
      </c>
      <c r="B90" s="186"/>
      <c r="C90" s="187"/>
      <c r="D90" s="180">
        <v>2000000</v>
      </c>
      <c r="E90" s="181"/>
      <c r="F90" s="188">
        <f>M41+M53+M64+M80</f>
        <v>18000</v>
      </c>
      <c r="G90" s="189"/>
      <c r="H90" s="12" t="s">
        <v>18</v>
      </c>
      <c r="I90" s="7"/>
      <c r="J90" s="10"/>
      <c r="K90" s="10"/>
      <c r="L90" s="10"/>
      <c r="M90" s="32"/>
      <c r="N90" s="10"/>
      <c r="O90" s="11"/>
    </row>
    <row r="91" spans="1:15" ht="20.100000000000001" customHeight="1" thickBot="1" x14ac:dyDescent="0.3">
      <c r="A91" s="185" t="s">
        <v>24</v>
      </c>
      <c r="B91" s="186"/>
      <c r="C91" s="187"/>
      <c r="D91" s="180">
        <f>6000000-D92</f>
        <v>4000000</v>
      </c>
      <c r="E91" s="181"/>
      <c r="F91" s="188">
        <f>N41+N53+N80</f>
        <v>66400</v>
      </c>
      <c r="G91" s="189"/>
      <c r="H91" s="7"/>
      <c r="I91" s="7"/>
      <c r="J91" s="10"/>
      <c r="K91" s="10"/>
      <c r="L91" s="10"/>
      <c r="M91" s="10"/>
      <c r="N91" s="10"/>
      <c r="O91" s="11"/>
    </row>
    <row r="92" spans="1:15" ht="20.100000000000001" customHeight="1" thickBot="1" x14ac:dyDescent="0.3">
      <c r="A92" s="185" t="s">
        <v>25</v>
      </c>
      <c r="B92" s="186"/>
      <c r="C92" s="187"/>
      <c r="D92" s="180">
        <f>D85*0.25</f>
        <v>2000000</v>
      </c>
      <c r="E92" s="181"/>
      <c r="F92" s="188">
        <f>-(O79+O65+O54+O42)</f>
        <v>8720</v>
      </c>
      <c r="G92" s="189"/>
      <c r="H92" s="12" t="s">
        <v>18</v>
      </c>
      <c r="I92" s="7"/>
      <c r="J92" s="10"/>
      <c r="K92" s="10"/>
      <c r="L92" s="10"/>
      <c r="M92" s="10"/>
      <c r="N92" s="10"/>
      <c r="O92" s="11"/>
    </row>
    <row r="93" spans="1:15" ht="20.100000000000001" customHeight="1" thickBot="1" x14ac:dyDescent="0.3">
      <c r="A93" s="168" t="s">
        <v>44</v>
      </c>
      <c r="B93" s="168"/>
      <c r="C93" s="168"/>
      <c r="D93" s="169">
        <f>+D90+D91+D92</f>
        <v>8000000</v>
      </c>
      <c r="E93" s="169"/>
      <c r="F93" s="169">
        <f>F90+F91+F92</f>
        <v>93120</v>
      </c>
      <c r="G93" s="169"/>
      <c r="H93" s="12" t="s">
        <v>18</v>
      </c>
      <c r="I93" s="12" t="s">
        <v>18</v>
      </c>
      <c r="J93" s="10"/>
      <c r="K93" s="10"/>
      <c r="L93" s="10"/>
      <c r="M93" s="10"/>
      <c r="N93" s="10"/>
      <c r="O93" s="11"/>
    </row>
    <row r="94" spans="1:15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71" t="s">
        <v>18</v>
      </c>
      <c r="J94" s="1"/>
      <c r="K94" s="1"/>
      <c r="L94" s="1"/>
      <c r="M94" s="1"/>
      <c r="N94" s="1"/>
      <c r="O94" s="1"/>
    </row>
    <row r="95" spans="1:15" x14ac:dyDescent="0.25">
      <c r="A95" s="1"/>
      <c r="B95" s="170"/>
      <c r="C95" s="170"/>
      <c r="D95" s="170"/>
      <c r="E95" s="70"/>
      <c r="F95" s="70"/>
      <c r="G95" s="70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60"/>
      <c r="C96" s="60"/>
      <c r="D96" s="60"/>
      <c r="E96" s="59"/>
      <c r="F96" s="60"/>
      <c r="G96" s="61"/>
      <c r="H96" s="60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60"/>
      <c r="C97" s="60"/>
      <c r="D97" s="60"/>
      <c r="E97" s="59"/>
      <c r="F97" s="60"/>
      <c r="G97" s="61"/>
      <c r="H97" s="60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71"/>
      <c r="C98" s="171"/>
      <c r="D98" s="171"/>
      <c r="E98" s="172"/>
      <c r="F98" s="172"/>
      <c r="G98" s="172"/>
      <c r="H98" s="72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66"/>
      <c r="C99" s="166"/>
      <c r="D99" s="166"/>
      <c r="E99" s="167"/>
      <c r="F99" s="167"/>
      <c r="G99" s="167"/>
      <c r="H99" s="60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</sheetData>
  <mergeCells count="118">
    <mergeCell ref="B95:D95"/>
    <mergeCell ref="B98:D98"/>
    <mergeCell ref="B99:D99"/>
    <mergeCell ref="E98:G98"/>
    <mergeCell ref="E99:G99"/>
    <mergeCell ref="B78:F78"/>
    <mergeCell ref="A79:G79"/>
    <mergeCell ref="A80:G80"/>
    <mergeCell ref="A69:O69"/>
    <mergeCell ref="A70:A72"/>
    <mergeCell ref="B70:C71"/>
    <mergeCell ref="D70:D72"/>
    <mergeCell ref="E70:E72"/>
    <mergeCell ref="F70:F72"/>
    <mergeCell ref="G70:G72"/>
    <mergeCell ref="H70:I70"/>
    <mergeCell ref="J70:J72"/>
    <mergeCell ref="M70:M72"/>
    <mergeCell ref="N70:N72"/>
    <mergeCell ref="O70:O72"/>
    <mergeCell ref="H71:H72"/>
    <mergeCell ref="I71:I72"/>
    <mergeCell ref="A66:G66"/>
    <mergeCell ref="I47:I48"/>
    <mergeCell ref="A45:M45"/>
    <mergeCell ref="A46:A48"/>
    <mergeCell ref="B46:C47"/>
    <mergeCell ref="J46:J48"/>
    <mergeCell ref="M46:M48"/>
    <mergeCell ref="N58:N60"/>
    <mergeCell ref="O58:O60"/>
    <mergeCell ref="H59:H60"/>
    <mergeCell ref="I59:I60"/>
    <mergeCell ref="J58:J60"/>
    <mergeCell ref="A54:G54"/>
    <mergeCell ref="A55:G55"/>
    <mergeCell ref="A57:M57"/>
    <mergeCell ref="M58:M60"/>
    <mergeCell ref="H58:I58"/>
    <mergeCell ref="A58:A60"/>
    <mergeCell ref="B58:C59"/>
    <mergeCell ref="D58:D60"/>
    <mergeCell ref="E58:E60"/>
    <mergeCell ref="F58:F60"/>
    <mergeCell ref="G58:G60"/>
    <mergeCell ref="B64:F64"/>
    <mergeCell ref="A65:G65"/>
    <mergeCell ref="A93:C93"/>
    <mergeCell ref="D93:E93"/>
    <mergeCell ref="F93:G93"/>
    <mergeCell ref="D86:E86"/>
    <mergeCell ref="F86:G86"/>
    <mergeCell ref="A87:C87"/>
    <mergeCell ref="D87:E87"/>
    <mergeCell ref="F87:G87"/>
    <mergeCell ref="A90:C90"/>
    <mergeCell ref="D90:E90"/>
    <mergeCell ref="F90:G90"/>
    <mergeCell ref="A91:C91"/>
    <mergeCell ref="D91:E91"/>
    <mergeCell ref="F91:G91"/>
    <mergeCell ref="A89:C89"/>
    <mergeCell ref="D89:E89"/>
    <mergeCell ref="A92:C92"/>
    <mergeCell ref="D92:E92"/>
    <mergeCell ref="F92:G92"/>
    <mergeCell ref="F89:G89"/>
    <mergeCell ref="A88:C88"/>
    <mergeCell ref="D88:E88"/>
    <mergeCell ref="F88:G88"/>
    <mergeCell ref="A42:G42"/>
    <mergeCell ref="O33:O35"/>
    <mergeCell ref="N33:N35"/>
    <mergeCell ref="M33:M35"/>
    <mergeCell ref="A86:C86"/>
    <mergeCell ref="F85:G85"/>
    <mergeCell ref="D85:E85"/>
    <mergeCell ref="A85:C85"/>
    <mergeCell ref="F84:G84"/>
    <mergeCell ref="D84:E84"/>
    <mergeCell ref="A84:C84"/>
    <mergeCell ref="B53:F53"/>
    <mergeCell ref="H46:I46"/>
    <mergeCell ref="J33:J35"/>
    <mergeCell ref="N46:N48"/>
    <mergeCell ref="O46:O48"/>
    <mergeCell ref="B41:F41"/>
    <mergeCell ref="A43:G43"/>
    <mergeCell ref="D46:D48"/>
    <mergeCell ref="E46:E48"/>
    <mergeCell ref="F46:F48"/>
    <mergeCell ref="G46:G48"/>
    <mergeCell ref="H47:H48"/>
    <mergeCell ref="H33:I33"/>
    <mergeCell ref="A23:O23"/>
    <mergeCell ref="A25:O25"/>
    <mergeCell ref="A30:O30"/>
    <mergeCell ref="E33:E35"/>
    <mergeCell ref="A1:O1"/>
    <mergeCell ref="A3:O3"/>
    <mergeCell ref="A4:O4"/>
    <mergeCell ref="A6:O6"/>
    <mergeCell ref="A18:F18"/>
    <mergeCell ref="A13:N13"/>
    <mergeCell ref="A11:N11"/>
    <mergeCell ref="A8:N9"/>
    <mergeCell ref="A21:O22"/>
    <mergeCell ref="A14:D14"/>
    <mergeCell ref="A17:O17"/>
    <mergeCell ref="A20:O20"/>
    <mergeCell ref="A28:D28"/>
    <mergeCell ref="A32:O32"/>
    <mergeCell ref="G33:G35"/>
    <mergeCell ref="F33:F35"/>
    <mergeCell ref="D33:D35"/>
    <mergeCell ref="B33:C34"/>
    <mergeCell ref="A33:A35"/>
    <mergeCell ref="I34:I35"/>
  </mergeCells>
  <pageMargins left="0.7" right="0.7" top="0.75" bottom="0.75" header="0.3" footer="0.3"/>
  <pageSetup scale="60" orientation="landscape" r:id="rId1"/>
  <rowBreaks count="4" manualBreakCount="4">
    <brk id="30" max="12" man="1"/>
    <brk id="43" max="12" man="1"/>
    <brk id="55" max="12" man="1"/>
    <brk id="6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ABRIL-JUNIO </vt:lpstr>
      <vt:lpstr>ABRIL</vt:lpstr>
      <vt:lpstr>MAYO)</vt:lpstr>
      <vt:lpstr>JUNIO</vt:lpstr>
      <vt:lpstr>ABRIL!Área_de_impresión</vt:lpstr>
      <vt:lpstr>'ABRIL-JUNIO '!Área_de_impresión</vt:lpstr>
      <vt:lpstr>JUNIO!Área_de_impresión</vt:lpstr>
      <vt:lpstr>'MAYO)'!Área_de_impresión</vt:lpstr>
      <vt:lpstr>ABRIL!Títulos_a_imprimir</vt:lpstr>
      <vt:lpstr>'ABRIL-JUNIO '!Títulos_a_imprimir</vt:lpstr>
      <vt:lpstr>JUNIO!Títulos_a_imprimir</vt:lpstr>
      <vt:lpstr>'MAYO)'!Títulos_a_imprimir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Carlos Sanquintin</cp:lastModifiedBy>
  <cp:lastPrinted>2023-07-11T16:06:28Z</cp:lastPrinted>
  <dcterms:created xsi:type="dcterms:W3CDTF">2020-06-29T12:43:52Z</dcterms:created>
  <dcterms:modified xsi:type="dcterms:W3CDTF">2023-07-11T16:23:23Z</dcterms:modified>
</cp:coreProperties>
</file>