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csanquintin_coniaf_onmicrosoft_com/Documents/DEPARTAMENTO DE PLANIFICACION/Informes mensuales de ejecutorias/INFORMES MENSUALES TRANSPARENCIA/2023/"/>
    </mc:Choice>
  </mc:AlternateContent>
  <xr:revisionPtr revIDLastSave="0" documentId="8_{2EFE4A5F-3327-459A-896E-7DD185CCD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MARZO" sheetId="1" r:id="rId1"/>
    <sheet name="ENERO" sheetId="2" r:id="rId2"/>
    <sheet name="FEBRERO" sheetId="3" r:id="rId3"/>
    <sheet name="MARZO" sheetId="4" r:id="rId4"/>
  </sheets>
  <externalReferences>
    <externalReference r:id="rId5"/>
  </externalReferences>
  <definedNames>
    <definedName name="_xlnm.Print_Area" localSheetId="1">ENERO!$A$1:$M$42</definedName>
    <definedName name="_xlnm.Print_Area" localSheetId="0">'ENERO-MARZO'!$A$1:$M$99</definedName>
    <definedName name="_xlnm.Print_Area" localSheetId="2">FEBRERO!$A$1:$M$57</definedName>
    <definedName name="_xlnm.Print_Area" localSheetId="3">MARZO!$A$1:$N$53</definedName>
    <definedName name="_xlnm.Print_Titles" localSheetId="1">ENERO!$1:$8</definedName>
    <definedName name="_xlnm.Print_Titles" localSheetId="0">'ENERO-MARZO'!$1:$11</definedName>
    <definedName name="_xlnm.Print_Titles" localSheetId="2">FEBRERO!$1:$8</definedName>
    <definedName name="_xlnm.Print_Titles" localSheetId="3">MARZO!$1:$9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D90" i="1"/>
  <c r="F91" i="1" l="1"/>
  <c r="F90" i="1"/>
  <c r="L46" i="1"/>
  <c r="L58" i="1"/>
  <c r="L79" i="1"/>
  <c r="L69" i="1"/>
  <c r="F88" i="1"/>
  <c r="F87" i="1"/>
  <c r="F86" i="1"/>
  <c r="F85" i="1"/>
  <c r="F84" i="1"/>
  <c r="F83" i="1" l="1"/>
  <c r="M39" i="4" l="1"/>
  <c r="L39" i="4"/>
  <c r="K39" i="4"/>
  <c r="M38" i="4"/>
  <c r="A39" i="4"/>
  <c r="K37" i="4"/>
  <c r="M37" i="4" s="1"/>
  <c r="G41" i="2" l="1"/>
  <c r="G40" i="2"/>
  <c r="G39" i="2"/>
  <c r="G38" i="2"/>
  <c r="G37" i="2"/>
  <c r="G36" i="2"/>
  <c r="G35" i="2"/>
  <c r="G34" i="2"/>
  <c r="I27" i="4"/>
  <c r="H27" i="4"/>
  <c r="G27" i="4"/>
  <c r="A27" i="4"/>
  <c r="L26" i="4"/>
  <c r="K26" i="4"/>
  <c r="K27" i="4" s="1"/>
  <c r="K29" i="4" s="1"/>
  <c r="M40" i="3"/>
  <c r="M42" i="3"/>
  <c r="L39" i="3"/>
  <c r="M39" i="3" s="1"/>
  <c r="L38" i="3"/>
  <c r="M38" i="3" s="1"/>
  <c r="L37" i="3"/>
  <c r="K37" i="3"/>
  <c r="M37" i="3" s="1"/>
  <c r="I45" i="1"/>
  <c r="H45" i="1"/>
  <c r="G45" i="1"/>
  <c r="I57" i="1"/>
  <c r="H57" i="1"/>
  <c r="L56" i="1"/>
  <c r="K56" i="1"/>
  <c r="L55" i="1"/>
  <c r="L54" i="1"/>
  <c r="L53" i="1"/>
  <c r="K53" i="1"/>
  <c r="M26" i="4" l="1"/>
  <c r="M27" i="4" s="1"/>
  <c r="L27" i="4"/>
  <c r="L28" i="4" s="1"/>
  <c r="M28" i="4" s="1"/>
  <c r="J39" i="4"/>
  <c r="I39" i="4"/>
  <c r="H39" i="4"/>
  <c r="M36" i="4"/>
  <c r="M28" i="3"/>
  <c r="M29" i="4" l="1"/>
  <c r="L29" i="4"/>
  <c r="M17" i="4"/>
  <c r="M16" i="4"/>
  <c r="M15" i="4"/>
  <c r="L19" i="3"/>
  <c r="K19" i="3"/>
  <c r="J19" i="3"/>
  <c r="I19" i="3"/>
  <c r="H19" i="3"/>
  <c r="G19" i="3"/>
  <c r="A19" i="3"/>
  <c r="M18" i="3"/>
  <c r="M17" i="3"/>
  <c r="M16" i="3"/>
  <c r="M16" i="2"/>
  <c r="L16" i="2"/>
  <c r="K16" i="2"/>
  <c r="M15" i="2"/>
  <c r="M14" i="2"/>
  <c r="M13" i="2"/>
  <c r="M44" i="1"/>
  <c r="M43" i="1"/>
  <c r="M42" i="1"/>
  <c r="M41" i="1"/>
  <c r="M40" i="1"/>
  <c r="M39" i="1"/>
  <c r="M38" i="1"/>
  <c r="M37" i="1"/>
  <c r="K45" i="1"/>
  <c r="K47" i="1" s="1"/>
  <c r="L45" i="1"/>
  <c r="J45" i="1"/>
  <c r="M36" i="1"/>
  <c r="I68" i="1"/>
  <c r="H68" i="1"/>
  <c r="G68" i="1"/>
  <c r="L68" i="1"/>
  <c r="A68" i="1"/>
  <c r="K66" i="1"/>
  <c r="M66" i="1" s="1"/>
  <c r="M67" i="1"/>
  <c r="M65" i="1"/>
  <c r="M77" i="1"/>
  <c r="G39" i="4"/>
  <c r="L40" i="3"/>
  <c r="K40" i="3"/>
  <c r="G40" i="3"/>
  <c r="J40" i="3"/>
  <c r="M26" i="2"/>
  <c r="M19" i="3" l="1"/>
  <c r="M45" i="1"/>
  <c r="M68" i="1"/>
  <c r="K68" i="1"/>
  <c r="A40" i="3"/>
  <c r="G57" i="1"/>
  <c r="I40" i="3"/>
  <c r="H40" i="3"/>
  <c r="K42" i="3"/>
  <c r="A45" i="1"/>
  <c r="M29" i="3"/>
  <c r="L29" i="3"/>
  <c r="K31" i="3"/>
  <c r="I29" i="3"/>
  <c r="H29" i="3"/>
  <c r="G29" i="3"/>
  <c r="A29" i="3"/>
  <c r="L30" i="3" l="1"/>
  <c r="M30" i="3" s="1"/>
  <c r="M31" i="3" s="1"/>
  <c r="L41" i="3"/>
  <c r="L31" i="3" l="1"/>
  <c r="M41" i="3"/>
  <c r="L42" i="3"/>
  <c r="A57" i="1"/>
  <c r="M54" i="1"/>
  <c r="M56" i="1"/>
  <c r="M53" i="1"/>
  <c r="M55" i="1" l="1"/>
  <c r="A78" i="1"/>
  <c r="M78" i="1"/>
  <c r="L78" i="1"/>
  <c r="K78" i="1"/>
  <c r="J78" i="1"/>
  <c r="I78" i="1"/>
  <c r="H78" i="1"/>
  <c r="G78" i="1"/>
  <c r="J68" i="1" l="1"/>
  <c r="K80" i="1" l="1"/>
  <c r="L27" i="2"/>
  <c r="K27" i="2"/>
  <c r="K29" i="2" s="1"/>
  <c r="J27" i="2"/>
  <c r="I27" i="2"/>
  <c r="H27" i="2"/>
  <c r="G27" i="2"/>
  <c r="A27" i="2"/>
  <c r="M27" i="2"/>
  <c r="J16" i="2"/>
  <c r="I16" i="2"/>
  <c r="H16" i="2"/>
  <c r="G16" i="2"/>
  <c r="A16" i="2"/>
  <c r="A18" i="4"/>
  <c r="L18" i="4"/>
  <c r="J18" i="4"/>
  <c r="I18" i="4"/>
  <c r="H18" i="4"/>
  <c r="G18" i="4"/>
  <c r="K57" i="1"/>
  <c r="K59" i="1" s="1"/>
  <c r="J57" i="1"/>
  <c r="L28" i="2" l="1"/>
  <c r="M28" i="2" s="1"/>
  <c r="M29" i="2" s="1"/>
  <c r="M18" i="4"/>
  <c r="K18" i="4"/>
  <c r="L57" i="1"/>
  <c r="M57" i="1"/>
  <c r="L29" i="2" l="1"/>
  <c r="M79" i="1"/>
  <c r="M80" i="1" s="1"/>
  <c r="L80" i="1"/>
  <c r="F89" i="1" s="1"/>
  <c r="K20" i="4"/>
  <c r="F49" i="3"/>
  <c r="K18" i="2"/>
  <c r="K21" i="3" l="1"/>
  <c r="L20" i="3"/>
  <c r="L21" i="3" s="1"/>
  <c r="L19" i="4"/>
  <c r="L17" i="2"/>
  <c r="L18" i="2" s="1"/>
  <c r="L20" i="4" l="1"/>
  <c r="M20" i="3"/>
  <c r="M21" i="3" s="1"/>
  <c r="M19" i="4"/>
  <c r="M20" i="4" s="1"/>
  <c r="M17" i="2"/>
  <c r="M18" i="2" s="1"/>
  <c r="E41" i="2"/>
  <c r="E42" i="2" s="1"/>
  <c r="D56" i="3"/>
  <c r="D57" i="3" s="1"/>
  <c r="D91" i="1"/>
  <c r="D52" i="4"/>
  <c r="D53" i="4" s="1"/>
  <c r="K41" i="4" l="1"/>
  <c r="G42" i="2"/>
  <c r="L40" i="4"/>
  <c r="L41" i="4" l="1"/>
  <c r="M40" i="4"/>
  <c r="M41" i="4" s="1"/>
  <c r="L47" i="1"/>
  <c r="M46" i="1" l="1"/>
  <c r="M47" i="1" s="1"/>
  <c r="L70" i="1" l="1"/>
  <c r="K70" i="1" l="1"/>
  <c r="F57" i="3" l="1"/>
  <c r="M69" i="1"/>
  <c r="M70" i="1" l="1"/>
  <c r="M58" i="1"/>
  <c r="M59" i="1" s="1"/>
  <c r="L59" i="1"/>
  <c r="F53" i="4"/>
</calcChain>
</file>

<file path=xl/sharedStrings.xml><?xml version="1.0" encoding="utf-8"?>
<sst xmlns="http://schemas.openxmlformats.org/spreadsheetml/2006/main" count="520" uniqueCount="119">
  <si>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</si>
  <si>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</si>
  <si>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</si>
  <si>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</si>
  <si>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</si>
  <si>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</si>
  <si>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</si>
  <si>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</si>
  <si>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</si>
  <si>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</si>
  <si>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</si>
  <si>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</si>
  <si>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</si>
  <si>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</si>
  <si>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</si>
  <si>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</si>
  <si>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</si>
  <si>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</si>
  <si>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</si>
  <si>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</si>
  <si>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</si>
  <si>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 xml:space="preserve">RESUMEN PROGRAMACIÓN </t>
  </si>
  <si>
    <t>TRANSFERENCIAS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</si>
  <si>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</si>
  <si>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</si>
  <si>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</si>
  <si>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</si>
  <si>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</si>
  <si>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</si>
  <si>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</si>
  <si>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</si>
  <si>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</si>
  <si>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</si>
  <si>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HORAS TRANSFE-RENCIA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</si>
  <si>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</si>
  <si>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</si>
  <si>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</si>
  <si>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</si>
  <si>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t>PROGRAMACIÓN  DE ACTIVIDADES  PROYECTOS INVERSIÓN PÚBLICA</t>
  </si>
  <si>
    <t>ACTUALIZACIÓN PARA LA INNOVACIÓN TECNOLÓGICA Y COMPETITIVIDAD AGROALIMENTARIA Y  DE FOMENTO A LA EXPORTACIÓN EN LA REPÚBLICA DOMINICANA</t>
  </si>
  <si>
    <t xml:space="preserve">PRESUPUESTO TOTAL </t>
  </si>
  <si>
    <t>DIVISIÓN DE PLANIFICACIÓN  Y  DESARROLLO</t>
  </si>
  <si>
    <t xml:space="preserve">                                                                               CONSEJO NACIONAL DE INVESTIGACIONES AGROPECUARIAS Y FORESTALES (CONIAF)</t>
  </si>
  <si>
    <t xml:space="preserve">                                                CONSEJO NACIONAL DE INVESTIGACIONES AGROPECUARIAS Y FORESTALES (CONIAF)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</si>
  <si>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</si>
  <si>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 xml:space="preserve">HORAS </t>
  </si>
  <si>
    <t xml:space="preserve">COSTO TOTAL </t>
  </si>
  <si>
    <t>DEPARTAMENTO DE ACCESO A LAS CIENCIAS MODERNAS</t>
  </si>
  <si>
    <t xml:space="preserve">COSTO TOTAL      (RD$) </t>
  </si>
  <si>
    <t xml:space="preserve">COSTO TOTAL (RD$) </t>
  </si>
  <si>
    <t xml:space="preserve">  </t>
  </si>
  <si>
    <t xml:space="preserve">   </t>
  </si>
  <si>
    <t>Neyba</t>
  </si>
  <si>
    <r>
      <rPr>
        <b/>
        <sz val="14"/>
        <rFont val="Cambria"/>
        <family val="1"/>
      </rPr>
      <t xml:space="preserve">Nombre de los Proyectos: </t>
    </r>
    <r>
      <rPr>
        <sz val="14"/>
        <rFont val="Cambria"/>
        <family val="1"/>
      </rPr>
      <t xml:space="preserve"> Actualización para la Innovación Tecnológica y Competitividad Agroalimentaria en la Rep. Dominicana  y Actualización de Tecnologías para la Competitividad del Sector Agroexportador en la R.D.</t>
    </r>
  </si>
  <si>
    <r>
      <rPr>
        <b/>
        <sz val="11"/>
        <rFont val="Cambria"/>
        <family val="1"/>
      </rPr>
      <t xml:space="preserve">Descripción: </t>
    </r>
    <r>
      <rPr>
        <sz val="11"/>
        <rFont val="Cambria"/>
        <family val="1"/>
      </rPr>
      <t>se describe como un proceso mediante el cual se fortalecen los conocimientos de los técnicos extensionistas del Sistema Nacional de Investigaciones Agropecuarias y Forestales.</t>
    </r>
  </si>
  <si>
    <r>
      <t xml:space="preserve">CÓDIGOS SNIP: 14187 y 14186, </t>
    </r>
    <r>
      <rPr>
        <sz val="12"/>
        <rFont val="Cambria"/>
        <family val="1"/>
      </rPr>
      <t>respectivamente</t>
    </r>
    <r>
      <rPr>
        <b/>
        <sz val="12"/>
        <rFont val="Cambria"/>
        <family val="1"/>
      </rPr>
      <t>.</t>
    </r>
  </si>
  <si>
    <t>COSTO TOTAL</t>
  </si>
  <si>
    <t>José A. Nova</t>
  </si>
  <si>
    <t xml:space="preserve">DEPARTAMENTO DE MEDIO AMBIENTE Y RECURSOS NATURALES         </t>
  </si>
  <si>
    <t>PRESUPUESTO TOTAL</t>
  </si>
  <si>
    <t>Preparado por:</t>
  </si>
  <si>
    <t>Aprobado por:</t>
  </si>
  <si>
    <t>Dra. Ana Maria Barcelo Larocca</t>
  </si>
  <si>
    <t>Directora Ejecutiva</t>
  </si>
  <si>
    <t>San Juan de la Maguana</t>
  </si>
  <si>
    <t>DEPARTAMENTO DE AGRICULTURA COMPETITIVA</t>
  </si>
  <si>
    <t xml:space="preserve"> ---</t>
  </si>
  <si>
    <t>HORAS DE ACTIVIDAD</t>
  </si>
  <si>
    <t>TRIMESTRE: ENERO-MARZO 2023</t>
  </si>
  <si>
    <t>Meta de los proyectos para el trimestre ENERO-MARZO 2023:</t>
  </si>
  <si>
    <t>PRESUPUESTO TOTAL 2023 (RD$)</t>
  </si>
  <si>
    <t>META ENERO-MARZO</t>
  </si>
  <si>
    <t>Ing. Carlos Ml. Sanquintin Beras</t>
  </si>
  <si>
    <t>META AÑO 2023</t>
  </si>
  <si>
    <t>MES: ENERO  2023</t>
  </si>
  <si>
    <t>META ENERO</t>
  </si>
  <si>
    <t>MES:  FEBRERO 2023</t>
  </si>
  <si>
    <t>META FEBRERO</t>
  </si>
  <si>
    <t>MES:  MARZO 2023</t>
  </si>
  <si>
    <t>META MARZO</t>
  </si>
  <si>
    <t>Ana Mateo</t>
  </si>
  <si>
    <t>Eddy Pacheco/D. Rengifo/P. Suarez</t>
  </si>
  <si>
    <t xml:space="preserve">Visitas de seguimiento a parcela demostrativa habichuela </t>
  </si>
  <si>
    <t>Socializacion resultados parcela demostrativa habichuela</t>
  </si>
  <si>
    <t>Visitas de seguimiento a parcela demostrativa banano</t>
  </si>
  <si>
    <t>Enero-marzo</t>
  </si>
  <si>
    <t>Marzo</t>
  </si>
  <si>
    <t>Mao, Valverde</t>
  </si>
  <si>
    <t>Enero</t>
  </si>
  <si>
    <t>Febrero</t>
  </si>
  <si>
    <t>Miguel Angel Rodriguez/Henry Ricardo</t>
  </si>
  <si>
    <t>Victor Payano y Maldané Cuello</t>
  </si>
  <si>
    <t>Benjamin Toral</t>
  </si>
  <si>
    <t>Barahona/Hondo Valle</t>
  </si>
  <si>
    <t>Elias Pina/Hondo Valle</t>
  </si>
  <si>
    <t>Transferencia de Tecnologias en el Cultivo de Plátano</t>
  </si>
  <si>
    <t>Transferencia de Tecnologias en el Cultivo de Café</t>
  </si>
  <si>
    <t>Salomón Sosa</t>
  </si>
  <si>
    <t>Barahona/  Hondo Valle</t>
  </si>
  <si>
    <t>Elías Piña/Hondo Valle</t>
  </si>
  <si>
    <t>Transferencia de Tecnologias en el Cultivo de Aguacate</t>
  </si>
  <si>
    <t>Enc. Div. de Planificacion y Desarrollo</t>
  </si>
  <si>
    <t>Juan Valdez</t>
  </si>
  <si>
    <t>15 y 16 de Febrero</t>
  </si>
  <si>
    <t xml:space="preserve"> Dajabón</t>
  </si>
  <si>
    <t>21 y 22 de febrero</t>
  </si>
  <si>
    <t>Paraiso, Barahona</t>
  </si>
  <si>
    <t>Transferencia Tecnológica en cultivo de agroexportación (selección de la parcela de Aguacate)</t>
  </si>
  <si>
    <t>23 y 24 de febrero</t>
  </si>
  <si>
    <t>Transferencia Tecnológica en el cultivo de Yuca (instalación)</t>
  </si>
  <si>
    <t>15 de Marzo</t>
  </si>
  <si>
    <t xml:space="preserve">Mella, Independencia </t>
  </si>
  <si>
    <t>Transferencia Tecnológica en cultivo de agroexportación (inducción e instalación de la parcela de Aguacate)</t>
  </si>
  <si>
    <t>INSTALACIÓN Y VISITAS PARCELAS DE VALIDACIÓN</t>
  </si>
  <si>
    <t>INSTALACIÓN Y VISITAS A PARCELAS DE VALIDACIÓN</t>
  </si>
  <si>
    <t>Visitas de seguimietno a parcela demostrativa habichuela</t>
  </si>
  <si>
    <t>Mao</t>
  </si>
  <si>
    <t>Visitas de seguimietno a parcela demostrativa banano</t>
  </si>
  <si>
    <t>Realizar 60 eventos de transferencias de tecnología a nivel nacional para beneficiar al menos a 1223 técnicos extensionistas con 320 horas en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</si>
</sst>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11"/>
      <color theme="1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4" fillId="0" borderId="0" xfId="1" applyFont="1" applyBorder="1" applyAlignment="1">
      <alignment horizontal="center"/>
    </xf>
    <xf numFmtId="164" fontId="4" fillId="0" borderId="0" xfId="1" applyFont="1" applyBorder="1" applyAlignment="1">
      <alignment horizontal="center" wrapText="1"/>
    </xf>
    <xf numFmtId="164" fontId="4" fillId="0" borderId="0" xfId="1" applyFont="1" applyBorder="1" applyAlignment="1"/>
    <xf numFmtId="0" fontId="4" fillId="2" borderId="0" xfId="0" applyFont="1" applyFill="1" applyAlignment="1">
      <alignment wrapText="1"/>
    </xf>
    <xf numFmtId="0" fontId="4" fillId="0" borderId="0" xfId="0" applyFont="1"/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164" fontId="11" fillId="2" borderId="0" xfId="0" applyNumberFormat="1" applyFont="1" applyFill="1" applyAlignment="1">
      <alignment horizontal="right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164" fontId="11" fillId="2" borderId="16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" fontId="0" fillId="0" borderId="0" xfId="0" applyNumberFormat="1"/>
    <xf numFmtId="164" fontId="0" fillId="0" borderId="0" xfId="0" applyNumberFormat="1"/>
    <xf numFmtId="0" fontId="4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12" fillId="3" borderId="2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right" wrapText="1"/>
    </xf>
    <xf numFmtId="4" fontId="7" fillId="2" borderId="0" xfId="0" applyNumberFormat="1" applyFont="1" applyFill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7" fillId="3" borderId="1" xfId="0" applyFont="1" applyFill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2" xfId="0" applyNumberFormat="1" applyFont="1" applyFill="1" applyBorder="1" applyAlignment="1">
      <alignment horizontal="center" vertical="center"/>
    </xf>
    <xf numFmtId="17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" fontId="5" fillId="0" borderId="0" xfId="0" applyNumberFormat="1" applyFont="1"/>
    <xf numFmtId="0" fontId="18" fillId="0" borderId="0" xfId="0" applyFont="1"/>
    <xf numFmtId="4" fontId="13" fillId="0" borderId="12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4" fontId="13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2" fillId="2" borderId="1" xfId="1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center" wrapText="1"/>
    </xf>
    <xf numFmtId="164" fontId="4" fillId="0" borderId="0" xfId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0" borderId="14" xfId="0" applyFont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2" fillId="0" borderId="12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0" fontId="13" fillId="3" borderId="1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11" fillId="0" borderId="12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7" fillId="3" borderId="17" xfId="0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vertical="center"/>
    </xf>
    <xf numFmtId="164" fontId="7" fillId="2" borderId="15" xfId="1" applyFont="1" applyFill="1" applyBorder="1" applyAlignment="1">
      <alignment vertical="center"/>
    </xf>
    <xf numFmtId="164" fontId="7" fillId="2" borderId="12" xfId="1" applyFont="1" applyFill="1" applyBorder="1" applyAlignment="1">
      <alignment horizontal="center" vertical="center"/>
    </xf>
    <xf numFmtId="164" fontId="7" fillId="2" borderId="15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C888FBB8-9AD4-45B4-83AA-EC27411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2</xdr:col>
      <xdr:colOff>466328</xdr:colOff>
      <xdr:row>3</xdr:row>
      <xdr:rowOff>277812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67D80C8-76B8-4736-BDD7-B09FBEB6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973534" cy="902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E4B35F30-9162-4FFE-8577-FCA52512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91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226CDB7-6E37-4ECE-B62E-C3D75547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F285185A-32FC-474A-A855-C8E5EAD0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B01E9FA3-9206-442A-9480-D7185C6E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niaf-my.sharepoint.com/personal/csanquintin_coniaf_onmicrosoft_com/Documents/DEPARTAMENTO%20DE%20PLANIFICACION/TRANSFERENCIAS%20DE%20TECNOLOGIAS/PROGRMACION%20POA%202023/MATRIZ%20CUOTA%20PROGRAMACION%20DEPTO%20%20POA%202023%20PIP%20%20TOTAL%20(1).xlsx" TargetMode="External"/><Relationship Id="rId2" Type="http://schemas.microsoft.com/office/2019/04/relationships/externalLinkLongPath" Target="/personal/csanquintin_coniaf_onmicrosoft_com/Documents/DEPARTAMENTO%20DE%20PLANIFICACION/TRANSFERENCIAS%20DE%20TECNOLOGIAS/PROGRMACION%20POA%202023/MATRIZ%20CUOTA%20PROGRAMACION%20DEPTO%20%20POA%202023%20PIP%20%20TOTAL%20(1).xlsx?06BBB860" TargetMode="External"/><Relationship Id="rId1" Type="http://schemas.openxmlformats.org/officeDocument/2006/relationships/externalLinkPath" Target="file:///\\06BBB860\MATRIZ%20CUOTA%20PROGRAMACION%20DEPTO%20%20POA%202023%20PIP%20%20TOTA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OTAL SNIP"/>
      <sheetName val="AG. COMP."/>
      <sheetName val="medio amb yRN"/>
      <sheetName val="ACCM"/>
      <sheetName val="RD. POBREZA R"/>
    </sheetNames>
    <sheetDataSet>
      <sheetData sheetId="0">
        <row r="35">
          <cell r="Q35">
            <v>2378000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topLeftCell="A70" zoomScaleNormal="100" zoomScaleSheetLayoutView="100" workbookViewId="0">
      <selection activeCell="F83" sqref="F83:G83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3.140625" customWidth="1"/>
    <col min="7" max="7" width="11.5703125" customWidth="1"/>
    <col min="8" max="8" width="10.5703125" customWidth="1"/>
    <col min="9" max="9" width="11.140625" customWidth="1"/>
    <col min="10" max="10" width="16.140625" customWidth="1"/>
    <col min="11" max="11" width="15" customWidth="1"/>
    <col min="12" max="12" width="16.140625" customWidth="1"/>
    <col min="13" max="13" width="13.140625" customWidth="1"/>
  </cols>
  <sheetData>
    <row r="1" spans="1:13" ht="18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.75" x14ac:dyDescent="0.2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15.75" x14ac:dyDescent="0.25">
      <c r="A4" s="109" t="s">
        <v>41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6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8" x14ac:dyDescent="0.25">
      <c r="A6" s="110" t="s">
        <v>38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1:13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8" customHeight="1" x14ac:dyDescent="0.25">
      <c r="A8" s="114" t="s">
        <v>39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6"/>
    </row>
    <row r="9" spans="1:13" ht="18" customHeight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6"/>
    </row>
    <row r="10" spans="1:13" ht="18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18" customHeight="1" x14ac:dyDescent="0.25">
      <c r="A11" s="113" t="s">
        <v>68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39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6.75" customHeight="1" x14ac:dyDescent="0.25">
      <c r="A13" s="112" t="s">
        <v>53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4"/>
    </row>
    <row r="14" spans="1:13" ht="21" customHeight="1" x14ac:dyDescent="0.25">
      <c r="A14" s="115" t="s">
        <v>55</v>
      </c>
      <c r="B14" s="115"/>
      <c r="C14" s="115"/>
      <c r="D14" s="115"/>
      <c r="E14" s="1"/>
      <c r="F14" s="1"/>
      <c r="G14" s="1"/>
      <c r="H14" s="1"/>
      <c r="I14" s="1"/>
      <c r="J14" s="1"/>
      <c r="K14" s="1"/>
      <c r="L14" s="1"/>
      <c r="M14" s="4"/>
    </row>
    <row r="15" spans="1:13" ht="21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25">
      <c r="A17" s="111" t="s">
        <v>37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</row>
    <row r="18" spans="1:13" x14ac:dyDescent="0.25">
      <c r="A18" s="111" t="s">
        <v>36</v>
      </c>
      <c r="B18" s="111"/>
      <c r="C18" s="111"/>
      <c r="D18" s="111"/>
      <c r="E18" s="111"/>
      <c r="F18" s="111"/>
      <c r="G18" s="1"/>
      <c r="H18" s="1"/>
      <c r="I18" s="1"/>
      <c r="J18" s="1"/>
      <c r="K18" s="1"/>
      <c r="L18" s="1"/>
      <c r="M18" s="1"/>
    </row>
    <row r="19" spans="1:13" ht="11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11" t="s">
        <v>44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</row>
    <row r="21" spans="1:13" x14ac:dyDescent="0.25">
      <c r="A21" s="111" t="s">
        <v>3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</row>
    <row r="22" spans="1:13" ht="6" customHeight="1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3" x14ac:dyDescent="0.25">
      <c r="A23" s="111" t="s">
        <v>54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11" t="s">
        <v>4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</row>
    <row r="26" spans="1:13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25">
      <c r="A28" s="3" t="s">
        <v>69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ht="15" customHeight="1" x14ac:dyDescent="0.25">
      <c r="A30" s="117" t="s">
        <v>118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4"/>
    </row>
    <row r="32" spans="1:13" ht="15.75" customHeight="1" thickBot="1" x14ac:dyDescent="0.3">
      <c r="A32" s="116" t="s">
        <v>6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</row>
    <row r="33" spans="1:13" ht="27" customHeight="1" thickBot="1" x14ac:dyDescent="0.3">
      <c r="A33" s="124" t="s">
        <v>7</v>
      </c>
      <c r="B33" s="120" t="s">
        <v>8</v>
      </c>
      <c r="C33" s="121"/>
      <c r="D33" s="118" t="s">
        <v>9</v>
      </c>
      <c r="E33" s="118" t="s">
        <v>10</v>
      </c>
      <c r="F33" s="118" t="s">
        <v>11</v>
      </c>
      <c r="G33" s="118" t="s">
        <v>33</v>
      </c>
      <c r="H33" s="120" t="s">
        <v>29</v>
      </c>
      <c r="I33" s="121"/>
      <c r="J33" s="118" t="s">
        <v>70</v>
      </c>
      <c r="K33" s="118" t="s">
        <v>12</v>
      </c>
      <c r="L33" s="118" t="s">
        <v>32</v>
      </c>
      <c r="M33" s="128" t="s">
        <v>46</v>
      </c>
    </row>
    <row r="34" spans="1:13" ht="2.25" customHeight="1" thickBot="1" x14ac:dyDescent="0.3">
      <c r="A34" s="125"/>
      <c r="B34" s="122"/>
      <c r="C34" s="123"/>
      <c r="D34" s="119"/>
      <c r="E34" s="119"/>
      <c r="F34" s="119"/>
      <c r="G34" s="138"/>
      <c r="H34" s="40" t="s">
        <v>19</v>
      </c>
      <c r="I34" s="118" t="s">
        <v>31</v>
      </c>
      <c r="J34" s="131"/>
      <c r="K34" s="131"/>
      <c r="L34" s="119"/>
      <c r="M34" s="129"/>
    </row>
    <row r="35" spans="1:13" ht="26.25" customHeight="1" thickBot="1" x14ac:dyDescent="0.3">
      <c r="A35" s="125"/>
      <c r="B35" s="41" t="s">
        <v>14</v>
      </c>
      <c r="C35" s="42" t="s">
        <v>15</v>
      </c>
      <c r="D35" s="119"/>
      <c r="E35" s="119"/>
      <c r="F35" s="119"/>
      <c r="G35" s="138"/>
      <c r="H35" s="43" t="s">
        <v>30</v>
      </c>
      <c r="I35" s="119"/>
      <c r="J35" s="131"/>
      <c r="K35" s="131"/>
      <c r="L35" s="119"/>
      <c r="M35" s="130"/>
    </row>
    <row r="36" spans="1:13" ht="44.25" customHeight="1" thickBot="1" x14ac:dyDescent="0.3">
      <c r="A36" s="66">
        <v>1</v>
      </c>
      <c r="B36" s="77" t="s">
        <v>90</v>
      </c>
      <c r="C36" s="77" t="s">
        <v>95</v>
      </c>
      <c r="D36" s="88" t="s">
        <v>28</v>
      </c>
      <c r="E36" s="77" t="s">
        <v>88</v>
      </c>
      <c r="F36" s="77" t="s">
        <v>52</v>
      </c>
      <c r="G36" s="95">
        <v>16</v>
      </c>
      <c r="H36" s="95">
        <v>15</v>
      </c>
      <c r="I36" s="95">
        <v>5</v>
      </c>
      <c r="J36" s="85">
        <v>480000</v>
      </c>
      <c r="K36" s="86">
        <v>0</v>
      </c>
      <c r="L36" s="85">
        <v>10400</v>
      </c>
      <c r="M36" s="90">
        <f>SUM(K36:L36)</f>
        <v>10400</v>
      </c>
    </row>
    <row r="37" spans="1:13" ht="48" customHeight="1" thickBot="1" x14ac:dyDescent="0.3">
      <c r="A37" s="51">
        <v>1</v>
      </c>
      <c r="B37" s="77" t="s">
        <v>92</v>
      </c>
      <c r="C37" s="77" t="s">
        <v>96</v>
      </c>
      <c r="D37" s="88" t="s">
        <v>28</v>
      </c>
      <c r="E37" s="77" t="s">
        <v>88</v>
      </c>
      <c r="F37" s="77" t="s">
        <v>98</v>
      </c>
      <c r="G37" s="95">
        <v>0</v>
      </c>
      <c r="H37" s="95">
        <v>0</v>
      </c>
      <c r="I37" s="95">
        <v>0</v>
      </c>
      <c r="J37" s="85">
        <v>928000</v>
      </c>
      <c r="K37" s="86">
        <v>0</v>
      </c>
      <c r="L37" s="85">
        <v>0</v>
      </c>
      <c r="M37" s="90">
        <f t="shared" ref="M37:M44" si="0">SUM(K37:L37)</f>
        <v>0</v>
      </c>
    </row>
    <row r="38" spans="1:13" ht="42.75" customHeight="1" thickBot="1" x14ac:dyDescent="0.3">
      <c r="A38" s="51">
        <v>1</v>
      </c>
      <c r="B38" s="77" t="s">
        <v>97</v>
      </c>
      <c r="C38" s="77" t="s">
        <v>100</v>
      </c>
      <c r="D38" s="88" t="s">
        <v>28</v>
      </c>
      <c r="E38" s="77" t="s">
        <v>88</v>
      </c>
      <c r="F38" s="77" t="s">
        <v>99</v>
      </c>
      <c r="G38" s="95">
        <v>0</v>
      </c>
      <c r="H38" s="95">
        <v>0</v>
      </c>
      <c r="I38" s="95">
        <v>0</v>
      </c>
      <c r="J38" s="85">
        <v>700166.66</v>
      </c>
      <c r="K38" s="86">
        <v>0</v>
      </c>
      <c r="L38" s="85">
        <v>0</v>
      </c>
      <c r="M38" s="90">
        <f t="shared" si="0"/>
        <v>0</v>
      </c>
    </row>
    <row r="39" spans="1:13" ht="44.25" customHeight="1" thickBot="1" x14ac:dyDescent="0.3">
      <c r="A39" s="51">
        <v>1</v>
      </c>
      <c r="B39" s="88" t="s">
        <v>90</v>
      </c>
      <c r="C39" s="77" t="s">
        <v>95</v>
      </c>
      <c r="D39" s="88" t="s">
        <v>91</v>
      </c>
      <c r="E39" s="96" t="s">
        <v>89</v>
      </c>
      <c r="F39" s="88" t="s">
        <v>52</v>
      </c>
      <c r="G39" s="89">
        <v>16</v>
      </c>
      <c r="H39" s="89">
        <v>15</v>
      </c>
      <c r="I39" s="89">
        <v>5</v>
      </c>
      <c r="J39" s="90" t="s">
        <v>66</v>
      </c>
      <c r="K39" s="86">
        <v>0</v>
      </c>
      <c r="L39" s="85">
        <v>10400</v>
      </c>
      <c r="M39" s="90">
        <f t="shared" si="0"/>
        <v>10400</v>
      </c>
    </row>
    <row r="40" spans="1:13" ht="44.25" customHeight="1" thickBot="1" x14ac:dyDescent="0.3">
      <c r="A40" s="51">
        <v>1</v>
      </c>
      <c r="B40" s="77" t="s">
        <v>92</v>
      </c>
      <c r="C40" s="77" t="s">
        <v>96</v>
      </c>
      <c r="D40" s="88" t="s">
        <v>91</v>
      </c>
      <c r="E40" s="96" t="s">
        <v>89</v>
      </c>
      <c r="F40" s="88" t="s">
        <v>93</v>
      </c>
      <c r="G40" s="95">
        <v>16</v>
      </c>
      <c r="H40" s="95">
        <v>15</v>
      </c>
      <c r="I40" s="95">
        <v>5</v>
      </c>
      <c r="J40" s="97" t="s">
        <v>66</v>
      </c>
      <c r="K40" s="86">
        <v>0</v>
      </c>
      <c r="L40" s="85">
        <v>23000</v>
      </c>
      <c r="M40" s="90">
        <f t="shared" si="0"/>
        <v>23000</v>
      </c>
    </row>
    <row r="41" spans="1:13" ht="44.25" customHeight="1" thickBot="1" x14ac:dyDescent="0.3">
      <c r="A41" s="51">
        <v>1</v>
      </c>
      <c r="B41" s="77" t="s">
        <v>97</v>
      </c>
      <c r="C41" s="77" t="s">
        <v>100</v>
      </c>
      <c r="D41" s="88" t="s">
        <v>91</v>
      </c>
      <c r="E41" s="96" t="s">
        <v>89</v>
      </c>
      <c r="F41" s="88" t="s">
        <v>94</v>
      </c>
      <c r="G41" s="89">
        <v>16</v>
      </c>
      <c r="H41" s="98">
        <v>15</v>
      </c>
      <c r="I41" s="98">
        <v>5</v>
      </c>
      <c r="J41" s="97" t="s">
        <v>66</v>
      </c>
      <c r="K41" s="86">
        <v>0</v>
      </c>
      <c r="L41" s="85">
        <v>23000</v>
      </c>
      <c r="M41" s="90">
        <f t="shared" si="0"/>
        <v>23000</v>
      </c>
    </row>
    <row r="42" spans="1:13" ht="44.25" customHeight="1" thickBot="1" x14ac:dyDescent="0.3">
      <c r="A42" s="51">
        <v>1</v>
      </c>
      <c r="B42" s="77" t="s">
        <v>90</v>
      </c>
      <c r="C42" s="77" t="s">
        <v>95</v>
      </c>
      <c r="D42" s="77" t="s">
        <v>91</v>
      </c>
      <c r="E42" s="77" t="s">
        <v>86</v>
      </c>
      <c r="F42" s="77" t="s">
        <v>52</v>
      </c>
      <c r="G42" s="95">
        <v>16</v>
      </c>
      <c r="H42" s="95">
        <v>15</v>
      </c>
      <c r="I42" s="95">
        <v>5</v>
      </c>
      <c r="J42" s="97" t="s">
        <v>66</v>
      </c>
      <c r="K42" s="86">
        <v>0</v>
      </c>
      <c r="L42" s="85">
        <v>10400</v>
      </c>
      <c r="M42" s="90">
        <f t="shared" si="0"/>
        <v>10400</v>
      </c>
    </row>
    <row r="43" spans="1:13" ht="44.25" customHeight="1" thickBot="1" x14ac:dyDescent="0.3">
      <c r="A43" s="51">
        <v>1</v>
      </c>
      <c r="B43" s="77" t="s">
        <v>92</v>
      </c>
      <c r="C43" s="77" t="s">
        <v>96</v>
      </c>
      <c r="D43" s="77" t="s">
        <v>91</v>
      </c>
      <c r="E43" s="77" t="s">
        <v>86</v>
      </c>
      <c r="F43" s="77" t="s">
        <v>93</v>
      </c>
      <c r="G43" s="95">
        <v>16</v>
      </c>
      <c r="H43" s="95">
        <v>15</v>
      </c>
      <c r="I43" s="95">
        <v>5</v>
      </c>
      <c r="J43" s="97" t="s">
        <v>66</v>
      </c>
      <c r="K43" s="86">
        <v>0</v>
      </c>
      <c r="L43" s="85">
        <v>23000</v>
      </c>
      <c r="M43" s="90">
        <f t="shared" si="0"/>
        <v>23000</v>
      </c>
    </row>
    <row r="44" spans="1:13" ht="44.25" customHeight="1" thickBot="1" x14ac:dyDescent="0.3">
      <c r="A44" s="51">
        <v>1</v>
      </c>
      <c r="B44" s="77" t="s">
        <v>97</v>
      </c>
      <c r="C44" s="77" t="s">
        <v>100</v>
      </c>
      <c r="D44" s="77" t="s">
        <v>91</v>
      </c>
      <c r="E44" s="77" t="s">
        <v>86</v>
      </c>
      <c r="F44" s="77" t="s">
        <v>94</v>
      </c>
      <c r="G44" s="95">
        <v>16</v>
      </c>
      <c r="H44" s="95">
        <v>15</v>
      </c>
      <c r="I44" s="95">
        <v>5</v>
      </c>
      <c r="J44" s="97" t="s">
        <v>66</v>
      </c>
      <c r="K44" s="86">
        <v>0</v>
      </c>
      <c r="L44" s="85">
        <v>23000</v>
      </c>
      <c r="M44" s="90">
        <f t="shared" si="0"/>
        <v>23000</v>
      </c>
    </row>
    <row r="45" spans="1:13" ht="15.75" customHeight="1" thickBot="1" x14ac:dyDescent="0.3">
      <c r="A45" s="55">
        <f>SUM(A36:A44)</f>
        <v>9</v>
      </c>
      <c r="B45" s="137" t="s">
        <v>16</v>
      </c>
      <c r="C45" s="137"/>
      <c r="D45" s="137"/>
      <c r="E45" s="137"/>
      <c r="F45" s="137"/>
      <c r="G45" s="56">
        <f>SUM(G36:G44)</f>
        <v>112</v>
      </c>
      <c r="H45" s="56">
        <f t="shared" ref="H45:I45" si="1">SUM(H36:H44)</f>
        <v>105</v>
      </c>
      <c r="I45" s="56">
        <f t="shared" si="1"/>
        <v>35</v>
      </c>
      <c r="J45" s="57">
        <f>SUM(J36:J44)</f>
        <v>2108166.66</v>
      </c>
      <c r="K45" s="58">
        <f>SUM(K36:K44)</f>
        <v>0</v>
      </c>
      <c r="L45" s="57">
        <f t="shared" ref="L45:M45" si="2">SUM(L36:L44)</f>
        <v>123200</v>
      </c>
      <c r="M45" s="99">
        <f t="shared" si="2"/>
        <v>123200</v>
      </c>
    </row>
    <row r="46" spans="1:13" ht="15.75" customHeight="1" thickBot="1" x14ac:dyDescent="0.3">
      <c r="A46" s="126" t="s">
        <v>17</v>
      </c>
      <c r="B46" s="127"/>
      <c r="C46" s="127"/>
      <c r="D46" s="127"/>
      <c r="E46" s="127"/>
      <c r="F46" s="127"/>
      <c r="G46" s="127"/>
      <c r="H46" s="59"/>
      <c r="I46" s="59"/>
      <c r="J46" s="60"/>
      <c r="K46" s="58">
        <v>0</v>
      </c>
      <c r="L46" s="58">
        <f>L45*-0.1</f>
        <v>-12320</v>
      </c>
      <c r="M46" s="100">
        <f>L46</f>
        <v>-12320</v>
      </c>
    </row>
    <row r="47" spans="1:13" ht="15.75" customHeight="1" thickBot="1" x14ac:dyDescent="0.3">
      <c r="A47" s="137" t="s">
        <v>18</v>
      </c>
      <c r="B47" s="137"/>
      <c r="C47" s="137"/>
      <c r="D47" s="137"/>
      <c r="E47" s="137"/>
      <c r="F47" s="137"/>
      <c r="G47" s="137"/>
      <c r="H47" s="61"/>
      <c r="I47" s="61"/>
      <c r="J47" s="62"/>
      <c r="K47" s="58">
        <f>+K45+K46</f>
        <v>0</v>
      </c>
      <c r="L47" s="58">
        <f>+L45-L46</f>
        <v>135520</v>
      </c>
      <c r="M47" s="100">
        <f>+M45-M46</f>
        <v>135520</v>
      </c>
    </row>
    <row r="48" spans="1:13" x14ac:dyDescent="0.25">
      <c r="A48" s="21"/>
      <c r="B48" s="21"/>
      <c r="C48" s="21"/>
      <c r="D48" s="21"/>
      <c r="E48" s="21"/>
      <c r="F48" s="21"/>
      <c r="G48" s="21"/>
      <c r="H48" s="22"/>
      <c r="I48" s="22"/>
      <c r="J48" s="23"/>
      <c r="K48" s="23"/>
      <c r="L48" s="23"/>
      <c r="M48" s="24"/>
    </row>
    <row r="49" spans="1:13" ht="16.5" customHeight="1" thickBot="1" x14ac:dyDescent="0.3">
      <c r="A49" s="157" t="s">
        <v>35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32"/>
      <c r="M49" s="32"/>
    </row>
    <row r="50" spans="1:13" ht="23.25" customHeight="1" thickBot="1" x14ac:dyDescent="0.3">
      <c r="A50" s="124" t="s">
        <v>7</v>
      </c>
      <c r="B50" s="120" t="s">
        <v>8</v>
      </c>
      <c r="C50" s="121"/>
      <c r="D50" s="118" t="s">
        <v>9</v>
      </c>
      <c r="E50" s="118" t="s">
        <v>10</v>
      </c>
      <c r="F50" s="118" t="s">
        <v>11</v>
      </c>
      <c r="G50" s="118" t="s">
        <v>45</v>
      </c>
      <c r="H50" s="120" t="s">
        <v>29</v>
      </c>
      <c r="I50" s="121"/>
      <c r="J50" s="118" t="s">
        <v>70</v>
      </c>
      <c r="K50" s="118" t="s">
        <v>12</v>
      </c>
      <c r="L50" s="118" t="s">
        <v>32</v>
      </c>
      <c r="M50" s="128" t="s">
        <v>46</v>
      </c>
    </row>
    <row r="51" spans="1:13" ht="0.75" customHeight="1" thickBot="1" x14ac:dyDescent="0.3">
      <c r="A51" s="125"/>
      <c r="B51" s="122"/>
      <c r="C51" s="123"/>
      <c r="D51" s="119"/>
      <c r="E51" s="119"/>
      <c r="F51" s="119"/>
      <c r="G51" s="138"/>
      <c r="H51" s="118" t="s">
        <v>30</v>
      </c>
      <c r="I51" s="118" t="s">
        <v>31</v>
      </c>
      <c r="J51" s="131"/>
      <c r="K51" s="131"/>
      <c r="L51" s="119"/>
      <c r="M51" s="129"/>
    </row>
    <row r="52" spans="1:13" ht="28.5" customHeight="1" thickBot="1" x14ac:dyDescent="0.3">
      <c r="A52" s="125"/>
      <c r="B52" s="44" t="s">
        <v>14</v>
      </c>
      <c r="C52" s="42" t="s">
        <v>15</v>
      </c>
      <c r="D52" s="119"/>
      <c r="E52" s="119"/>
      <c r="F52" s="119"/>
      <c r="G52" s="139"/>
      <c r="H52" s="135"/>
      <c r="I52" s="135"/>
      <c r="J52" s="131"/>
      <c r="K52" s="131"/>
      <c r="L52" s="135"/>
      <c r="M52" s="136"/>
    </row>
    <row r="53" spans="1:13" ht="46.5" customHeight="1" thickBot="1" x14ac:dyDescent="0.3">
      <c r="A53" s="63">
        <v>1</v>
      </c>
      <c r="B53" s="77" t="s">
        <v>102</v>
      </c>
      <c r="C53" s="77" t="s">
        <v>109</v>
      </c>
      <c r="D53" s="77" t="s">
        <v>34</v>
      </c>
      <c r="E53" s="87" t="s">
        <v>103</v>
      </c>
      <c r="F53" s="77" t="s">
        <v>104</v>
      </c>
      <c r="G53" s="83">
        <v>8</v>
      </c>
      <c r="H53" s="54">
        <v>13</v>
      </c>
      <c r="I53" s="54">
        <v>1</v>
      </c>
      <c r="J53" s="85">
        <v>500000</v>
      </c>
      <c r="K53" s="86">
        <f>2900+6900+6500+15400</f>
        <v>31700</v>
      </c>
      <c r="L53" s="85">
        <f>23600*2</f>
        <v>47200</v>
      </c>
      <c r="M53" s="84">
        <f>SUM(K53:L53)</f>
        <v>78900</v>
      </c>
    </row>
    <row r="54" spans="1:13" ht="66" customHeight="1" thickBot="1" x14ac:dyDescent="0.3">
      <c r="A54" s="63">
        <v>1</v>
      </c>
      <c r="B54" s="77" t="s">
        <v>97</v>
      </c>
      <c r="C54" s="77" t="s">
        <v>112</v>
      </c>
      <c r="D54" s="77" t="s">
        <v>34</v>
      </c>
      <c r="E54" s="77" t="s">
        <v>105</v>
      </c>
      <c r="F54" s="77" t="s">
        <v>106</v>
      </c>
      <c r="G54" s="83">
        <v>16</v>
      </c>
      <c r="H54" s="54">
        <v>28</v>
      </c>
      <c r="I54" s="54">
        <v>2</v>
      </c>
      <c r="J54" s="85">
        <v>570000</v>
      </c>
      <c r="K54" s="86">
        <v>70000</v>
      </c>
      <c r="L54" s="85">
        <f>23000*2</f>
        <v>46000</v>
      </c>
      <c r="M54" s="84">
        <f t="shared" ref="M54:M56" si="3">SUM(K54:L54)</f>
        <v>116000</v>
      </c>
    </row>
    <row r="55" spans="1:13" ht="53.25" customHeight="1" thickBot="1" x14ac:dyDescent="0.3">
      <c r="A55" s="63">
        <v>1</v>
      </c>
      <c r="B55" s="77" t="s">
        <v>97</v>
      </c>
      <c r="C55" s="77" t="s">
        <v>107</v>
      </c>
      <c r="D55" s="77" t="s">
        <v>34</v>
      </c>
      <c r="E55" s="77" t="s">
        <v>108</v>
      </c>
      <c r="F55" s="77" t="s">
        <v>52</v>
      </c>
      <c r="G55" s="83">
        <v>16</v>
      </c>
      <c r="H55" s="54">
        <v>28</v>
      </c>
      <c r="I55" s="54">
        <v>2</v>
      </c>
      <c r="J55" s="85" t="s">
        <v>66</v>
      </c>
      <c r="K55" s="86">
        <v>70000</v>
      </c>
      <c r="L55" s="85">
        <f>23000*2</f>
        <v>46000</v>
      </c>
      <c r="M55" s="84">
        <f t="shared" si="3"/>
        <v>116000</v>
      </c>
    </row>
    <row r="56" spans="1:13" ht="41.25" customHeight="1" thickBot="1" x14ac:dyDescent="0.3">
      <c r="A56" s="63">
        <v>1</v>
      </c>
      <c r="B56" s="77" t="s">
        <v>102</v>
      </c>
      <c r="C56" s="77" t="s">
        <v>109</v>
      </c>
      <c r="D56" s="77" t="s">
        <v>34</v>
      </c>
      <c r="E56" s="77" t="s">
        <v>110</v>
      </c>
      <c r="F56" s="77" t="s">
        <v>111</v>
      </c>
      <c r="G56" s="95">
        <v>8</v>
      </c>
      <c r="H56" s="95">
        <v>10</v>
      </c>
      <c r="I56" s="95">
        <v>2</v>
      </c>
      <c r="J56" s="85" t="s">
        <v>66</v>
      </c>
      <c r="K56" s="86">
        <f>2900+6900+6500+15400</f>
        <v>31700</v>
      </c>
      <c r="L56" s="85">
        <f>23600*2</f>
        <v>47200</v>
      </c>
      <c r="M56" s="84">
        <f t="shared" si="3"/>
        <v>78900</v>
      </c>
    </row>
    <row r="57" spans="1:13" ht="15.75" thickBot="1" x14ac:dyDescent="0.3">
      <c r="A57" s="63">
        <f>SUM(A53:A56)</f>
        <v>4</v>
      </c>
      <c r="B57" s="132" t="s">
        <v>16</v>
      </c>
      <c r="C57" s="133"/>
      <c r="D57" s="133"/>
      <c r="E57" s="133"/>
      <c r="F57" s="134"/>
      <c r="G57" s="67">
        <f t="shared" ref="G57:M57" si="4">SUM(G53:G56)</f>
        <v>48</v>
      </c>
      <c r="H57" s="67">
        <f t="shared" si="4"/>
        <v>79</v>
      </c>
      <c r="I57" s="67">
        <f t="shared" si="4"/>
        <v>7</v>
      </c>
      <c r="J57" s="68">
        <f t="shared" si="4"/>
        <v>1070000</v>
      </c>
      <c r="K57" s="68">
        <f t="shared" si="4"/>
        <v>203400</v>
      </c>
      <c r="L57" s="68">
        <f t="shared" si="4"/>
        <v>186400</v>
      </c>
      <c r="M57" s="68">
        <f t="shared" si="4"/>
        <v>389800</v>
      </c>
    </row>
    <row r="58" spans="1:13" ht="15.75" thickBot="1" x14ac:dyDescent="0.3">
      <c r="A58" s="140" t="s">
        <v>17</v>
      </c>
      <c r="B58" s="141"/>
      <c r="C58" s="141"/>
      <c r="D58" s="141"/>
      <c r="E58" s="141"/>
      <c r="F58" s="141"/>
      <c r="G58" s="142"/>
      <c r="H58" s="69"/>
      <c r="I58" s="69"/>
      <c r="J58" s="70"/>
      <c r="K58" s="70">
        <v>0</v>
      </c>
      <c r="L58" s="70">
        <f>0.1*-L57</f>
        <v>-18640</v>
      </c>
      <c r="M58" s="71">
        <f>SUM(L58:L58)</f>
        <v>-18640</v>
      </c>
    </row>
    <row r="59" spans="1:13" ht="15.75" thickBot="1" x14ac:dyDescent="0.3">
      <c r="A59" s="132" t="s">
        <v>20</v>
      </c>
      <c r="B59" s="133"/>
      <c r="C59" s="133"/>
      <c r="D59" s="133"/>
      <c r="E59" s="133"/>
      <c r="F59" s="133"/>
      <c r="G59" s="134"/>
      <c r="H59" s="72"/>
      <c r="I59" s="72"/>
      <c r="J59" s="70"/>
      <c r="K59" s="70">
        <f>SUM(K57:K58)</f>
        <v>203400</v>
      </c>
      <c r="L59" s="58">
        <f>+L57-L58</f>
        <v>205040</v>
      </c>
      <c r="M59" s="58">
        <f>+M57-M58</f>
        <v>408440</v>
      </c>
    </row>
    <row r="60" spans="1:13" x14ac:dyDescent="0.25">
      <c r="A60" s="21"/>
      <c r="B60" s="21"/>
      <c r="C60" s="21"/>
      <c r="D60" s="21"/>
      <c r="E60" s="21"/>
      <c r="F60" s="21"/>
      <c r="G60" s="21"/>
      <c r="H60" s="22"/>
      <c r="I60" s="22"/>
      <c r="J60" s="23"/>
      <c r="K60" s="23"/>
      <c r="L60" s="23"/>
      <c r="M60" s="24"/>
    </row>
    <row r="61" spans="1:13" ht="15.75" customHeight="1" thickBot="1" x14ac:dyDescent="0.3">
      <c r="A61" s="157" t="s">
        <v>47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3"/>
      <c r="M61" s="13"/>
    </row>
    <row r="62" spans="1:13" ht="23.25" customHeight="1" thickBot="1" x14ac:dyDescent="0.3">
      <c r="A62" s="124" t="s">
        <v>7</v>
      </c>
      <c r="B62" s="120" t="s">
        <v>8</v>
      </c>
      <c r="C62" s="121"/>
      <c r="D62" s="118" t="s">
        <v>9</v>
      </c>
      <c r="E62" s="118" t="s">
        <v>10</v>
      </c>
      <c r="F62" s="118" t="s">
        <v>11</v>
      </c>
      <c r="G62" s="118" t="s">
        <v>45</v>
      </c>
      <c r="H62" s="120" t="s">
        <v>29</v>
      </c>
      <c r="I62" s="121"/>
      <c r="J62" s="118" t="s">
        <v>70</v>
      </c>
      <c r="K62" s="118" t="s">
        <v>12</v>
      </c>
      <c r="L62" s="118" t="s">
        <v>32</v>
      </c>
      <c r="M62" s="128" t="s">
        <v>46</v>
      </c>
    </row>
    <row r="63" spans="1:13" ht="2.25" customHeight="1" thickBot="1" x14ac:dyDescent="0.3">
      <c r="A63" s="125"/>
      <c r="B63" s="122"/>
      <c r="C63" s="123"/>
      <c r="D63" s="138"/>
      <c r="E63" s="138"/>
      <c r="F63" s="138"/>
      <c r="G63" s="138"/>
      <c r="H63" s="118" t="s">
        <v>30</v>
      </c>
      <c r="I63" s="118" t="s">
        <v>31</v>
      </c>
      <c r="J63" s="131"/>
      <c r="K63" s="131"/>
      <c r="L63" s="119"/>
      <c r="M63" s="129"/>
    </row>
    <row r="64" spans="1:13" ht="28.5" customHeight="1" thickBot="1" x14ac:dyDescent="0.3">
      <c r="A64" s="125"/>
      <c r="B64" s="41" t="s">
        <v>14</v>
      </c>
      <c r="C64" s="42" t="s">
        <v>15</v>
      </c>
      <c r="D64" s="139"/>
      <c r="E64" s="139"/>
      <c r="F64" s="139"/>
      <c r="G64" s="139"/>
      <c r="H64" s="135"/>
      <c r="I64" s="135"/>
      <c r="J64" s="158"/>
      <c r="K64" s="131"/>
      <c r="L64" s="135"/>
      <c r="M64" s="136"/>
    </row>
    <row r="65" spans="1:13" ht="41.25" customHeight="1" thickBot="1" x14ac:dyDescent="0.3">
      <c r="A65" s="66">
        <v>2</v>
      </c>
      <c r="B65" s="88" t="s">
        <v>80</v>
      </c>
      <c r="C65" s="88" t="s">
        <v>82</v>
      </c>
      <c r="D65" s="77" t="s">
        <v>27</v>
      </c>
      <c r="E65" s="88" t="s">
        <v>85</v>
      </c>
      <c r="F65" s="88" t="s">
        <v>64</v>
      </c>
      <c r="G65" s="89">
        <v>0</v>
      </c>
      <c r="H65" s="89">
        <v>0</v>
      </c>
      <c r="I65" s="89">
        <v>0</v>
      </c>
      <c r="J65" s="85">
        <v>600000</v>
      </c>
      <c r="K65" s="94">
        <v>0</v>
      </c>
      <c r="L65" s="90">
        <v>20400</v>
      </c>
      <c r="M65" s="85">
        <f>+K65+L65</f>
        <v>20400</v>
      </c>
    </row>
    <row r="66" spans="1:13" ht="41.25" customHeight="1" thickBot="1" x14ac:dyDescent="0.3">
      <c r="A66" s="66">
        <v>1</v>
      </c>
      <c r="B66" s="88" t="s">
        <v>80</v>
      </c>
      <c r="C66" s="88" t="s">
        <v>83</v>
      </c>
      <c r="D66" s="77" t="s">
        <v>27</v>
      </c>
      <c r="E66" s="88" t="s">
        <v>86</v>
      </c>
      <c r="F66" s="88" t="s">
        <v>64</v>
      </c>
      <c r="G66" s="89">
        <v>8</v>
      </c>
      <c r="H66" s="89">
        <v>25</v>
      </c>
      <c r="I66" s="89">
        <v>5</v>
      </c>
      <c r="J66" s="85" t="s">
        <v>66</v>
      </c>
      <c r="K66" s="94">
        <f>(25000*1)</f>
        <v>25000</v>
      </c>
      <c r="L66" s="94">
        <v>10200</v>
      </c>
      <c r="M66" s="85">
        <f t="shared" ref="M66:M67" si="5">+K66+L66</f>
        <v>35200</v>
      </c>
    </row>
    <row r="67" spans="1:13" ht="39.75" customHeight="1" thickBot="1" x14ac:dyDescent="0.3">
      <c r="A67" s="66">
        <v>2</v>
      </c>
      <c r="B67" s="88" t="s">
        <v>81</v>
      </c>
      <c r="C67" s="88" t="s">
        <v>84</v>
      </c>
      <c r="D67" s="77" t="s">
        <v>27</v>
      </c>
      <c r="E67" s="88" t="s">
        <v>85</v>
      </c>
      <c r="F67" s="88" t="s">
        <v>87</v>
      </c>
      <c r="G67" s="89">
        <v>0</v>
      </c>
      <c r="H67" s="89">
        <v>0</v>
      </c>
      <c r="I67" s="89">
        <v>0</v>
      </c>
      <c r="J67" s="85">
        <v>570000</v>
      </c>
      <c r="K67" s="94">
        <v>0</v>
      </c>
      <c r="L67" s="94">
        <v>44000</v>
      </c>
      <c r="M67" s="85">
        <f t="shared" si="5"/>
        <v>44000</v>
      </c>
    </row>
    <row r="68" spans="1:13" ht="13.5" customHeight="1" thickBot="1" x14ac:dyDescent="0.3">
      <c r="A68" s="63">
        <f>SUM(A65:A67)</f>
        <v>5</v>
      </c>
      <c r="B68" s="132" t="s">
        <v>16</v>
      </c>
      <c r="C68" s="133"/>
      <c r="D68" s="133"/>
      <c r="E68" s="133"/>
      <c r="F68" s="134"/>
      <c r="G68" s="67">
        <f t="shared" ref="G68:M68" si="6">SUM(G65:G67)</f>
        <v>8</v>
      </c>
      <c r="H68" s="67">
        <f t="shared" si="6"/>
        <v>25</v>
      </c>
      <c r="I68" s="67">
        <f t="shared" si="6"/>
        <v>5</v>
      </c>
      <c r="J68" s="68">
        <f t="shared" si="6"/>
        <v>1170000</v>
      </c>
      <c r="K68" s="68">
        <f t="shared" si="6"/>
        <v>25000</v>
      </c>
      <c r="L68" s="68">
        <f t="shared" si="6"/>
        <v>74600</v>
      </c>
      <c r="M68" s="68">
        <f t="shared" si="6"/>
        <v>99600</v>
      </c>
    </row>
    <row r="69" spans="1:13" ht="13.5" customHeight="1" thickBot="1" x14ac:dyDescent="0.3">
      <c r="A69" s="140" t="s">
        <v>17</v>
      </c>
      <c r="B69" s="141"/>
      <c r="C69" s="141"/>
      <c r="D69" s="141"/>
      <c r="E69" s="141"/>
      <c r="F69" s="141"/>
      <c r="G69" s="142"/>
      <c r="H69" s="34"/>
      <c r="I69" s="34"/>
      <c r="J69" s="33"/>
      <c r="K69" s="70">
        <v>0</v>
      </c>
      <c r="L69" s="70">
        <f>-0.1*L68</f>
        <v>-7460</v>
      </c>
      <c r="M69" s="71">
        <f>SUM(L69:L69)</f>
        <v>-7460</v>
      </c>
    </row>
    <row r="70" spans="1:13" ht="14.25" customHeight="1" thickBot="1" x14ac:dyDescent="0.3">
      <c r="A70" s="132" t="s">
        <v>20</v>
      </c>
      <c r="B70" s="133"/>
      <c r="C70" s="133"/>
      <c r="D70" s="133"/>
      <c r="E70" s="133"/>
      <c r="F70" s="133"/>
      <c r="G70" s="134"/>
      <c r="H70" s="35"/>
      <c r="I70" s="35"/>
      <c r="J70" s="33"/>
      <c r="K70" s="70">
        <f>SUM(K68:K69)</f>
        <v>25000</v>
      </c>
      <c r="L70" s="58">
        <f>+L68-L69</f>
        <v>82060</v>
      </c>
      <c r="M70" s="58">
        <f>+M68-M69</f>
        <v>107060</v>
      </c>
    </row>
    <row r="71" spans="1:13" ht="14.25" customHeight="1" x14ac:dyDescent="0.25">
      <c r="A71" s="9"/>
      <c r="B71" s="9"/>
      <c r="C71" s="9"/>
      <c r="D71" s="9"/>
      <c r="E71" s="9"/>
      <c r="F71" s="9"/>
      <c r="G71" s="9"/>
      <c r="H71" s="22"/>
      <c r="I71" s="22"/>
      <c r="J71" s="23"/>
      <c r="K71" s="10"/>
      <c r="L71" s="10"/>
      <c r="M71" s="10"/>
    </row>
    <row r="72" spans="1:13" x14ac:dyDescent="0.25">
      <c r="A72" s="9"/>
      <c r="B72" s="9"/>
      <c r="C72" s="9"/>
      <c r="D72" s="9"/>
      <c r="E72" s="9"/>
      <c r="F72" s="9"/>
      <c r="G72" s="9"/>
      <c r="H72" s="7"/>
      <c r="I72" s="7"/>
      <c r="J72" s="10"/>
      <c r="K72" s="10"/>
      <c r="L72" s="10"/>
      <c r="M72" s="11"/>
    </row>
    <row r="73" spans="1:13" ht="15.75" thickBot="1" x14ac:dyDescent="0.3">
      <c r="A73" s="116" t="s">
        <v>58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</row>
    <row r="74" spans="1:13" ht="24.75" customHeight="1" thickBot="1" x14ac:dyDescent="0.3">
      <c r="A74" s="124" t="s">
        <v>7</v>
      </c>
      <c r="B74" s="120" t="s">
        <v>8</v>
      </c>
      <c r="C74" s="121"/>
      <c r="D74" s="118" t="s">
        <v>9</v>
      </c>
      <c r="E74" s="118" t="s">
        <v>10</v>
      </c>
      <c r="F74" s="118" t="s">
        <v>11</v>
      </c>
      <c r="G74" s="118" t="s">
        <v>33</v>
      </c>
      <c r="H74" s="120" t="s">
        <v>29</v>
      </c>
      <c r="I74" s="121"/>
      <c r="J74" s="118" t="s">
        <v>70</v>
      </c>
      <c r="K74" s="118" t="s">
        <v>12</v>
      </c>
      <c r="L74" s="118" t="s">
        <v>32</v>
      </c>
      <c r="M74" s="128" t="s">
        <v>56</v>
      </c>
    </row>
    <row r="75" spans="1:13" ht="15.75" thickBot="1" x14ac:dyDescent="0.3">
      <c r="A75" s="125"/>
      <c r="B75" s="122"/>
      <c r="C75" s="123"/>
      <c r="D75" s="119"/>
      <c r="E75" s="119"/>
      <c r="F75" s="119"/>
      <c r="G75" s="138"/>
      <c r="H75" s="118" t="s">
        <v>30</v>
      </c>
      <c r="I75" s="118" t="s">
        <v>31</v>
      </c>
      <c r="J75" s="131"/>
      <c r="K75" s="131"/>
      <c r="L75" s="119"/>
      <c r="M75" s="129"/>
    </row>
    <row r="76" spans="1:13" ht="27.75" customHeight="1" thickBot="1" x14ac:dyDescent="0.3">
      <c r="A76" s="125"/>
      <c r="B76" s="41" t="s">
        <v>14</v>
      </c>
      <c r="C76" s="42" t="s">
        <v>15</v>
      </c>
      <c r="D76" s="119"/>
      <c r="E76" s="119"/>
      <c r="F76" s="119"/>
      <c r="G76" s="139"/>
      <c r="H76" s="135"/>
      <c r="I76" s="135"/>
      <c r="J76" s="131"/>
      <c r="K76" s="131"/>
      <c r="L76" s="135"/>
      <c r="M76" s="136"/>
    </row>
    <row r="77" spans="1:13" ht="35.25" customHeight="1" thickBot="1" x14ac:dyDescent="0.3">
      <c r="A77" s="55">
        <v>1</v>
      </c>
      <c r="B77" s="78" t="s">
        <v>66</v>
      </c>
      <c r="C77" s="78" t="s">
        <v>66</v>
      </c>
      <c r="D77" s="52" t="s">
        <v>57</v>
      </c>
      <c r="E77" s="78" t="s">
        <v>66</v>
      </c>
      <c r="F77" s="78" t="s">
        <v>66</v>
      </c>
      <c r="G77" s="77">
        <v>0</v>
      </c>
      <c r="H77" s="77">
        <v>0</v>
      </c>
      <c r="I77" s="52">
        <v>0</v>
      </c>
      <c r="J77" s="79">
        <v>0</v>
      </c>
      <c r="K77" s="79">
        <v>0</v>
      </c>
      <c r="L77" s="79">
        <v>0</v>
      </c>
      <c r="M77" s="53">
        <f t="shared" ref="M77" si="7">SUM(K77:L77)</f>
        <v>0</v>
      </c>
    </row>
    <row r="78" spans="1:13" ht="18.75" customHeight="1" thickBot="1" x14ac:dyDescent="0.3">
      <c r="A78" s="55">
        <f>SUM(A77:A77)</f>
        <v>1</v>
      </c>
      <c r="B78" s="137" t="s">
        <v>16</v>
      </c>
      <c r="C78" s="137"/>
      <c r="D78" s="137"/>
      <c r="E78" s="137"/>
      <c r="F78" s="137"/>
      <c r="G78" s="73">
        <f t="shared" ref="G78:M78" si="8">SUM(G77:G77)</f>
        <v>0</v>
      </c>
      <c r="H78" s="73">
        <f t="shared" si="8"/>
        <v>0</v>
      </c>
      <c r="I78" s="73">
        <f t="shared" si="8"/>
        <v>0</v>
      </c>
      <c r="J78" s="58">
        <f t="shared" si="8"/>
        <v>0</v>
      </c>
      <c r="K78" s="58">
        <f t="shared" si="8"/>
        <v>0</v>
      </c>
      <c r="L78" s="58">
        <f t="shared" si="8"/>
        <v>0</v>
      </c>
      <c r="M78" s="58">
        <f t="shared" si="8"/>
        <v>0</v>
      </c>
    </row>
    <row r="79" spans="1:13" ht="15" customHeight="1" thickBot="1" x14ac:dyDescent="0.3">
      <c r="A79" s="126" t="s">
        <v>17</v>
      </c>
      <c r="B79" s="127"/>
      <c r="C79" s="127"/>
      <c r="D79" s="127"/>
      <c r="E79" s="127"/>
      <c r="F79" s="127"/>
      <c r="G79" s="127"/>
      <c r="H79" s="47"/>
      <c r="I79" s="47"/>
      <c r="J79" s="48"/>
      <c r="K79" s="58">
        <v>0</v>
      </c>
      <c r="L79" s="58">
        <f>L78*-0.1</f>
        <v>0</v>
      </c>
      <c r="M79" s="58">
        <f>L79</f>
        <v>0</v>
      </c>
    </row>
    <row r="80" spans="1:13" ht="17.25" customHeight="1" thickBot="1" x14ac:dyDescent="0.3">
      <c r="A80" s="137" t="s">
        <v>18</v>
      </c>
      <c r="B80" s="137"/>
      <c r="C80" s="137"/>
      <c r="D80" s="137"/>
      <c r="E80" s="137"/>
      <c r="F80" s="137"/>
      <c r="G80" s="137"/>
      <c r="H80" s="49"/>
      <c r="I80" s="49"/>
      <c r="J80" s="50"/>
      <c r="K80" s="58">
        <f>SUM(K78:K79)</f>
        <v>0</v>
      </c>
      <c r="L80" s="58">
        <f>+L78-L79</f>
        <v>0</v>
      </c>
      <c r="M80" s="58">
        <f>M79+M78</f>
        <v>0</v>
      </c>
    </row>
    <row r="81" spans="1:13" ht="17.25" customHeight="1" thickBot="1" x14ac:dyDescent="0.3">
      <c r="A81" s="7"/>
      <c r="B81" s="7"/>
      <c r="C81" s="7"/>
      <c r="D81" s="7"/>
      <c r="E81" s="7"/>
      <c r="F81" s="7"/>
      <c r="G81" s="7"/>
      <c r="H81" s="75"/>
      <c r="I81" s="75"/>
      <c r="J81" s="76"/>
      <c r="K81" s="45"/>
      <c r="L81" s="45"/>
      <c r="M81" s="45"/>
    </row>
    <row r="82" spans="1:13" ht="27.75" customHeight="1" thickBot="1" x14ac:dyDescent="0.3">
      <c r="A82" s="159" t="s">
        <v>21</v>
      </c>
      <c r="B82" s="159"/>
      <c r="C82" s="159"/>
      <c r="D82" s="159" t="s">
        <v>73</v>
      </c>
      <c r="E82" s="159"/>
      <c r="F82" s="159" t="s">
        <v>71</v>
      </c>
      <c r="G82" s="159"/>
      <c r="H82" s="75"/>
      <c r="I82" s="75"/>
      <c r="J82" s="76"/>
      <c r="K82" s="45"/>
      <c r="L82" s="45"/>
      <c r="M82" s="45"/>
    </row>
    <row r="83" spans="1:13" ht="27.75" customHeight="1" thickBot="1" x14ac:dyDescent="0.3">
      <c r="A83" s="154" t="s">
        <v>59</v>
      </c>
      <c r="B83" s="154"/>
      <c r="C83" s="154"/>
      <c r="D83" s="152">
        <v>8000000</v>
      </c>
      <c r="E83" s="152"/>
      <c r="F83" s="152">
        <f>'[1]TOTAL SNIP'!$Q$35</f>
        <v>2378000</v>
      </c>
      <c r="G83" s="152"/>
      <c r="H83" s="75"/>
      <c r="I83" s="75"/>
      <c r="J83" s="76"/>
      <c r="K83" s="45"/>
      <c r="L83" s="45"/>
      <c r="M83" s="45"/>
    </row>
    <row r="84" spans="1:13" ht="20.100000000000001" customHeight="1" thickBot="1" x14ac:dyDescent="0.3">
      <c r="A84" s="154" t="s">
        <v>22</v>
      </c>
      <c r="B84" s="154"/>
      <c r="C84" s="154"/>
      <c r="D84" s="145">
        <v>30</v>
      </c>
      <c r="E84" s="145"/>
      <c r="F84" s="137">
        <f>(A36+A39+A40+A41+A42+A43+A44)+(A53+A54+A55+A56)+(A66)+(0)</f>
        <v>12</v>
      </c>
      <c r="G84" s="137"/>
      <c r="H84" s="7"/>
      <c r="I84" s="7"/>
      <c r="J84" s="10"/>
      <c r="K84" s="10"/>
      <c r="L84" s="10"/>
      <c r="M84" s="11"/>
    </row>
    <row r="85" spans="1:13" ht="31.5" customHeight="1" thickBot="1" x14ac:dyDescent="0.3">
      <c r="A85" s="146" t="s">
        <v>114</v>
      </c>
      <c r="B85" s="147"/>
      <c r="C85" s="148"/>
      <c r="D85" s="149">
        <v>60</v>
      </c>
      <c r="E85" s="150"/>
      <c r="F85" s="137">
        <f>A45+A57+A68+0</f>
        <v>18</v>
      </c>
      <c r="G85" s="137"/>
      <c r="H85" s="7"/>
      <c r="I85" s="7"/>
      <c r="J85" s="10"/>
      <c r="K85" s="10"/>
      <c r="L85" s="10"/>
      <c r="M85" s="11"/>
    </row>
    <row r="86" spans="1:13" ht="20.100000000000001" customHeight="1" thickBot="1" x14ac:dyDescent="0.3">
      <c r="A86" s="154" t="s">
        <v>23</v>
      </c>
      <c r="B86" s="154"/>
      <c r="C86" s="154"/>
      <c r="D86" s="155">
        <v>1223</v>
      </c>
      <c r="E86" s="155"/>
      <c r="F86" s="137">
        <f>(H45+I45)+(H57+I57)+(H68+I68)+(H78+I78)</f>
        <v>256</v>
      </c>
      <c r="G86" s="137"/>
      <c r="H86" s="7"/>
      <c r="I86" s="7"/>
      <c r="J86" s="10"/>
      <c r="K86" s="10"/>
      <c r="L86" s="10"/>
      <c r="M86" s="11"/>
    </row>
    <row r="87" spans="1:13" ht="20.100000000000001" customHeight="1" thickBot="1" x14ac:dyDescent="0.3">
      <c r="A87" s="154" t="s">
        <v>67</v>
      </c>
      <c r="B87" s="154"/>
      <c r="C87" s="154"/>
      <c r="D87" s="155">
        <v>320</v>
      </c>
      <c r="E87" s="155"/>
      <c r="F87" s="156">
        <f>G45+G57+G68+G78</f>
        <v>168</v>
      </c>
      <c r="G87" s="137"/>
      <c r="H87" s="7"/>
      <c r="I87" s="7"/>
      <c r="J87" s="10"/>
      <c r="K87" s="10"/>
      <c r="L87" s="10"/>
      <c r="M87" s="11"/>
    </row>
    <row r="88" spans="1:13" ht="20.100000000000001" customHeight="1" thickBot="1" x14ac:dyDescent="0.3">
      <c r="A88" s="151" t="s">
        <v>24</v>
      </c>
      <c r="B88" s="151"/>
      <c r="C88" s="151"/>
      <c r="D88" s="152">
        <v>2000000</v>
      </c>
      <c r="E88" s="152"/>
      <c r="F88" s="153">
        <f>K45+K57+K68+K80</f>
        <v>228400</v>
      </c>
      <c r="G88" s="153"/>
      <c r="H88" s="12" t="s">
        <v>19</v>
      </c>
      <c r="I88" s="7"/>
      <c r="J88" s="10"/>
      <c r="K88" s="46"/>
      <c r="L88" s="10"/>
      <c r="M88" s="11"/>
    </row>
    <row r="89" spans="1:13" ht="20.100000000000001" customHeight="1" thickBot="1" x14ac:dyDescent="0.3">
      <c r="A89" s="151" t="s">
        <v>25</v>
      </c>
      <c r="B89" s="151"/>
      <c r="C89" s="151"/>
      <c r="D89" s="152">
        <f>6000000-D90</f>
        <v>4000000</v>
      </c>
      <c r="E89" s="152"/>
      <c r="F89" s="153">
        <f>L45+L57+L80</f>
        <v>309600</v>
      </c>
      <c r="G89" s="153"/>
      <c r="H89" s="7"/>
      <c r="I89" s="7"/>
      <c r="J89" s="10"/>
      <c r="K89" s="10"/>
      <c r="L89" s="10"/>
      <c r="M89" s="11"/>
    </row>
    <row r="90" spans="1:13" ht="20.100000000000001" customHeight="1" thickBot="1" x14ac:dyDescent="0.3">
      <c r="A90" s="151" t="s">
        <v>26</v>
      </c>
      <c r="B90" s="151"/>
      <c r="C90" s="151"/>
      <c r="D90" s="152">
        <f>D83*0.25</f>
        <v>2000000</v>
      </c>
      <c r="E90" s="152"/>
      <c r="F90" s="153">
        <f>-(M79+M69+M58+M46)</f>
        <v>38420</v>
      </c>
      <c r="G90" s="153"/>
      <c r="H90" s="12" t="s">
        <v>19</v>
      </c>
      <c r="I90" s="7"/>
      <c r="J90" s="10"/>
      <c r="K90" s="10"/>
      <c r="L90" s="10"/>
      <c r="M90" s="11"/>
    </row>
    <row r="91" spans="1:13" ht="20.100000000000001" customHeight="1" thickBot="1" x14ac:dyDescent="0.3">
      <c r="A91" s="143" t="s">
        <v>48</v>
      </c>
      <c r="B91" s="143"/>
      <c r="C91" s="143"/>
      <c r="D91" s="144">
        <f>+D88+D89+D90</f>
        <v>8000000</v>
      </c>
      <c r="E91" s="144"/>
      <c r="F91" s="144">
        <f>F88+F89+F90</f>
        <v>576420</v>
      </c>
      <c r="G91" s="144"/>
      <c r="H91" s="12" t="s">
        <v>19</v>
      </c>
      <c r="I91" s="12" t="s">
        <v>19</v>
      </c>
      <c r="J91" s="10"/>
      <c r="K91" s="10"/>
      <c r="L91" s="10"/>
      <c r="M91" s="11"/>
    </row>
    <row r="92" spans="1:13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92" t="s">
        <v>19</v>
      </c>
      <c r="J92" s="1"/>
      <c r="K92" s="1"/>
      <c r="L92" s="1"/>
      <c r="M92" s="1"/>
    </row>
    <row r="93" spans="1:13" x14ac:dyDescent="0.25">
      <c r="A93" s="1"/>
      <c r="B93" s="160" t="s">
        <v>60</v>
      </c>
      <c r="C93" s="160"/>
      <c r="D93" s="160"/>
      <c r="E93" s="91" t="s">
        <v>61</v>
      </c>
      <c r="F93" s="91"/>
      <c r="G93" s="91"/>
      <c r="I93" s="1"/>
      <c r="J93" s="1"/>
      <c r="K93" s="1"/>
      <c r="L93" s="1"/>
      <c r="M93" s="1"/>
    </row>
    <row r="94" spans="1:13" x14ac:dyDescent="0.25">
      <c r="A94" s="1"/>
      <c r="B94" s="81"/>
      <c r="C94" s="81"/>
      <c r="D94" s="81"/>
      <c r="E94" s="80"/>
      <c r="F94" s="81"/>
      <c r="G94" s="82"/>
      <c r="H94" s="81"/>
      <c r="I94" s="1"/>
      <c r="J94" s="1"/>
      <c r="K94" s="1"/>
      <c r="L94" s="1"/>
      <c r="M94" s="1"/>
    </row>
    <row r="95" spans="1:13" x14ac:dyDescent="0.25">
      <c r="A95" s="1"/>
      <c r="B95" s="81"/>
      <c r="C95" s="81"/>
      <c r="D95" s="81"/>
      <c r="E95" s="80"/>
      <c r="F95" s="81"/>
      <c r="G95" s="82"/>
      <c r="H95" s="81"/>
      <c r="I95" s="1"/>
      <c r="J95" s="1"/>
      <c r="K95" s="1"/>
      <c r="L95" s="1"/>
      <c r="M95" s="1"/>
    </row>
    <row r="96" spans="1:13" x14ac:dyDescent="0.25">
      <c r="A96" s="1"/>
      <c r="B96" s="161" t="s">
        <v>72</v>
      </c>
      <c r="C96" s="161"/>
      <c r="D96" s="161"/>
      <c r="E96" s="163" t="s">
        <v>62</v>
      </c>
      <c r="F96" s="163"/>
      <c r="G96" s="163"/>
      <c r="H96" s="93"/>
      <c r="I96" s="1"/>
      <c r="J96" s="1"/>
      <c r="K96" s="1"/>
      <c r="L96" s="1"/>
      <c r="M96" s="1"/>
    </row>
    <row r="97" spans="1:13" x14ac:dyDescent="0.25">
      <c r="A97" s="1"/>
      <c r="B97" s="162" t="s">
        <v>101</v>
      </c>
      <c r="C97" s="162"/>
      <c r="D97" s="162"/>
      <c r="E97" s="164" t="s">
        <v>63</v>
      </c>
      <c r="F97" s="164"/>
      <c r="G97" s="164"/>
      <c r="H97" s="8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</sheetData>
  <mergeCells count="117">
    <mergeCell ref="B93:D93"/>
    <mergeCell ref="B96:D96"/>
    <mergeCell ref="B97:D97"/>
    <mergeCell ref="A83:C83"/>
    <mergeCell ref="D83:E83"/>
    <mergeCell ref="F83:G83"/>
    <mergeCell ref="A84:C84"/>
    <mergeCell ref="E96:G96"/>
    <mergeCell ref="E97:G97"/>
    <mergeCell ref="B78:F78"/>
    <mergeCell ref="A79:G79"/>
    <mergeCell ref="A80:G80"/>
    <mergeCell ref="A82:C82"/>
    <mergeCell ref="D82:E82"/>
    <mergeCell ref="F82:G82"/>
    <mergeCell ref="A73:M73"/>
    <mergeCell ref="A74:A76"/>
    <mergeCell ref="B74:C75"/>
    <mergeCell ref="D74:D76"/>
    <mergeCell ref="E74:E76"/>
    <mergeCell ref="F74:F76"/>
    <mergeCell ref="G74:G76"/>
    <mergeCell ref="H74:I74"/>
    <mergeCell ref="J74:J76"/>
    <mergeCell ref="K74:K76"/>
    <mergeCell ref="L74:L76"/>
    <mergeCell ref="M74:M76"/>
    <mergeCell ref="H75:H76"/>
    <mergeCell ref="I75:I76"/>
    <mergeCell ref="A70:G70"/>
    <mergeCell ref="I51:I52"/>
    <mergeCell ref="A49:K49"/>
    <mergeCell ref="A50:A52"/>
    <mergeCell ref="B50:C51"/>
    <mergeCell ref="J50:J52"/>
    <mergeCell ref="K50:K52"/>
    <mergeCell ref="L62:L64"/>
    <mergeCell ref="M62:M64"/>
    <mergeCell ref="H63:H64"/>
    <mergeCell ref="I63:I64"/>
    <mergeCell ref="J62:J64"/>
    <mergeCell ref="A58:G58"/>
    <mergeCell ref="A59:G59"/>
    <mergeCell ref="A61:K61"/>
    <mergeCell ref="K62:K64"/>
    <mergeCell ref="H62:I62"/>
    <mergeCell ref="A62:A64"/>
    <mergeCell ref="B62:C63"/>
    <mergeCell ref="D62:D64"/>
    <mergeCell ref="E62:E64"/>
    <mergeCell ref="F62:F64"/>
    <mergeCell ref="G62:G64"/>
    <mergeCell ref="B68:F68"/>
    <mergeCell ref="A69:G69"/>
    <mergeCell ref="A91:C91"/>
    <mergeCell ref="D91:E91"/>
    <mergeCell ref="F91:G91"/>
    <mergeCell ref="D84:E84"/>
    <mergeCell ref="F84:G84"/>
    <mergeCell ref="A85:C85"/>
    <mergeCell ref="D85:E85"/>
    <mergeCell ref="F85:G85"/>
    <mergeCell ref="A88:C88"/>
    <mergeCell ref="D88:E88"/>
    <mergeCell ref="F88:G88"/>
    <mergeCell ref="A89:C89"/>
    <mergeCell ref="D89:E89"/>
    <mergeCell ref="F89:G89"/>
    <mergeCell ref="A87:C87"/>
    <mergeCell ref="D87:E87"/>
    <mergeCell ref="A90:C90"/>
    <mergeCell ref="D90:E90"/>
    <mergeCell ref="F90:G90"/>
    <mergeCell ref="F87:G87"/>
    <mergeCell ref="A86:C86"/>
    <mergeCell ref="D86:E86"/>
    <mergeCell ref="F86:G86"/>
    <mergeCell ref="A46:G46"/>
    <mergeCell ref="M33:M35"/>
    <mergeCell ref="L33:L35"/>
    <mergeCell ref="K33:K35"/>
    <mergeCell ref="B57:F57"/>
    <mergeCell ref="H50:I50"/>
    <mergeCell ref="J33:J35"/>
    <mergeCell ref="L50:L52"/>
    <mergeCell ref="M50:M52"/>
    <mergeCell ref="B45:F45"/>
    <mergeCell ref="A47:G47"/>
    <mergeCell ref="D50:D52"/>
    <mergeCell ref="E50:E52"/>
    <mergeCell ref="F50:F52"/>
    <mergeCell ref="G50:G52"/>
    <mergeCell ref="H51:H52"/>
    <mergeCell ref="H33:I33"/>
    <mergeCell ref="G33:G35"/>
    <mergeCell ref="F33:F35"/>
    <mergeCell ref="A32:M32"/>
    <mergeCell ref="A17:M17"/>
    <mergeCell ref="A20:M20"/>
    <mergeCell ref="A23:M23"/>
    <mergeCell ref="A25:M25"/>
    <mergeCell ref="A30:M30"/>
    <mergeCell ref="E33:E35"/>
    <mergeCell ref="D33:D35"/>
    <mergeCell ref="B33:C34"/>
    <mergeCell ref="A33:A35"/>
    <mergeCell ref="I34:I35"/>
    <mergeCell ref="A1:M1"/>
    <mergeCell ref="A3:M3"/>
    <mergeCell ref="A4:M4"/>
    <mergeCell ref="A6:M6"/>
    <mergeCell ref="A18:F18"/>
    <mergeCell ref="A13:L13"/>
    <mergeCell ref="A11:L11"/>
    <mergeCell ref="A8:L9"/>
    <mergeCell ref="A21:M22"/>
    <mergeCell ref="A14:D14"/>
  </mergeCells>
  <pageMargins left="0.7" right="0.7" top="0.75" bottom="0.75" header="0.3" footer="0.3"/>
  <pageSetup scale="60" orientation="landscape" r:id="rId1"/>
  <rowBreaks count="4" manualBreakCount="4">
    <brk id="30" max="12" man="1"/>
    <brk id="47" max="12" man="1"/>
    <brk id="59" max="12" man="1"/>
    <brk id="7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2"/>
  <sheetViews>
    <sheetView topLeftCell="A32" zoomScale="130" zoomScaleNormal="130" workbookViewId="0">
      <selection activeCell="J26" sqref="J26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8" width="10.5703125" customWidth="1"/>
    <col min="9" max="9" width="11.140625" customWidth="1"/>
    <col min="10" max="10" width="15.7109375" customWidth="1"/>
    <col min="11" max="11" width="15" customWidth="1"/>
    <col min="12" max="12" width="15.5703125" customWidth="1"/>
    <col min="13" max="13" width="17.5703125" customWidth="1"/>
  </cols>
  <sheetData>
    <row r="1" spans="1:19" ht="18" x14ac:dyDescent="0.25">
      <c r="A1" s="20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9" ht="15.7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9" ht="15.75" customHeight="1" x14ac:dyDescent="0.25">
      <c r="A3" s="109" t="s">
        <v>41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9" ht="26.25" customHeight="1" x14ac:dyDescent="0.25">
      <c r="A4" s="110" t="s">
        <v>38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S4" t="s">
        <v>51</v>
      </c>
    </row>
    <row r="5" spans="1:19" ht="9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9" ht="11.25" customHeight="1" x14ac:dyDescent="0.25">
      <c r="A6" s="114" t="s">
        <v>39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</row>
    <row r="7" spans="1:19" ht="25.5" customHeight="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9" ht="24" customHeight="1" x14ac:dyDescent="0.25">
      <c r="A8" s="173" t="s">
        <v>74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9" ht="21.75" customHeight="1" thickBot="1" x14ac:dyDescent="0.3">
      <c r="A9" s="116" t="s">
        <v>6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9" ht="26.25" customHeight="1" thickBot="1" x14ac:dyDescent="0.3">
      <c r="A10" s="124" t="s">
        <v>7</v>
      </c>
      <c r="B10" s="120" t="s">
        <v>8</v>
      </c>
      <c r="C10" s="121"/>
      <c r="D10" s="118" t="s">
        <v>9</v>
      </c>
      <c r="E10" s="118" t="s">
        <v>10</v>
      </c>
      <c r="F10" s="118" t="s">
        <v>11</v>
      </c>
      <c r="G10" s="118" t="s">
        <v>45</v>
      </c>
      <c r="H10" s="120" t="s">
        <v>29</v>
      </c>
      <c r="I10" s="121"/>
      <c r="J10" s="118" t="s">
        <v>70</v>
      </c>
      <c r="K10" s="118" t="s">
        <v>12</v>
      </c>
      <c r="L10" s="118" t="s">
        <v>32</v>
      </c>
      <c r="M10" s="128" t="s">
        <v>56</v>
      </c>
    </row>
    <row r="11" spans="1:19" ht="0.75" customHeight="1" thickBot="1" x14ac:dyDescent="0.3">
      <c r="A11" s="125"/>
      <c r="B11" s="122"/>
      <c r="C11" s="123"/>
      <c r="D11" s="119"/>
      <c r="E11" s="119"/>
      <c r="F11" s="119"/>
      <c r="G11" s="138"/>
      <c r="H11" s="118" t="s">
        <v>30</v>
      </c>
      <c r="I11" s="118" t="s">
        <v>31</v>
      </c>
      <c r="J11" s="131"/>
      <c r="K11" s="131"/>
      <c r="L11" s="119"/>
      <c r="M11" s="129"/>
    </row>
    <row r="12" spans="1:19" ht="26.25" customHeight="1" thickBot="1" x14ac:dyDescent="0.3">
      <c r="A12" s="125"/>
      <c r="B12" s="41" t="s">
        <v>14</v>
      </c>
      <c r="C12" s="42" t="s">
        <v>15</v>
      </c>
      <c r="D12" s="119"/>
      <c r="E12" s="119"/>
      <c r="F12" s="119"/>
      <c r="G12" s="139"/>
      <c r="H12" s="135"/>
      <c r="I12" s="135"/>
      <c r="J12" s="131"/>
      <c r="K12" s="131"/>
      <c r="L12" s="135"/>
      <c r="M12" s="136"/>
    </row>
    <row r="13" spans="1:19" ht="46.5" customHeight="1" thickBot="1" x14ac:dyDescent="0.3">
      <c r="A13" s="66">
        <v>1</v>
      </c>
      <c r="B13" s="77" t="s">
        <v>90</v>
      </c>
      <c r="C13" s="77" t="s">
        <v>95</v>
      </c>
      <c r="D13" s="88" t="s">
        <v>28</v>
      </c>
      <c r="E13" s="77" t="s">
        <v>88</v>
      </c>
      <c r="F13" s="77" t="s">
        <v>52</v>
      </c>
      <c r="G13" s="95">
        <v>16</v>
      </c>
      <c r="H13" s="95">
        <v>15</v>
      </c>
      <c r="I13" s="95">
        <v>5</v>
      </c>
      <c r="J13" s="85">
        <v>480000</v>
      </c>
      <c r="K13" s="86">
        <v>0</v>
      </c>
      <c r="L13" s="85">
        <v>10400</v>
      </c>
      <c r="M13" s="90">
        <f>SUM(K13:L13)</f>
        <v>10400</v>
      </c>
    </row>
    <row r="14" spans="1:19" ht="46.5" customHeight="1" thickBot="1" x14ac:dyDescent="0.3">
      <c r="A14" s="51">
        <v>1</v>
      </c>
      <c r="B14" s="77" t="s">
        <v>92</v>
      </c>
      <c r="C14" s="77" t="s">
        <v>96</v>
      </c>
      <c r="D14" s="88" t="s">
        <v>28</v>
      </c>
      <c r="E14" s="77" t="s">
        <v>88</v>
      </c>
      <c r="F14" s="77" t="s">
        <v>98</v>
      </c>
      <c r="G14" s="95">
        <v>0</v>
      </c>
      <c r="H14" s="95">
        <v>0</v>
      </c>
      <c r="I14" s="95">
        <v>0</v>
      </c>
      <c r="J14" s="85">
        <v>928000</v>
      </c>
      <c r="K14" s="86">
        <v>0</v>
      </c>
      <c r="L14" s="85">
        <v>0</v>
      </c>
      <c r="M14" s="90">
        <f t="shared" ref="M14:M15" si="0">SUM(K14:L14)</f>
        <v>0</v>
      </c>
    </row>
    <row r="15" spans="1:19" ht="46.5" customHeight="1" thickBot="1" x14ac:dyDescent="0.3">
      <c r="A15" s="51">
        <v>1</v>
      </c>
      <c r="B15" s="77" t="s">
        <v>97</v>
      </c>
      <c r="C15" s="77" t="s">
        <v>100</v>
      </c>
      <c r="D15" s="88" t="s">
        <v>28</v>
      </c>
      <c r="E15" s="77" t="s">
        <v>88</v>
      </c>
      <c r="F15" s="77" t="s">
        <v>99</v>
      </c>
      <c r="G15" s="95">
        <v>0</v>
      </c>
      <c r="H15" s="95">
        <v>0</v>
      </c>
      <c r="I15" s="95">
        <v>0</v>
      </c>
      <c r="J15" s="85">
        <v>700166.66</v>
      </c>
      <c r="K15" s="86">
        <v>0</v>
      </c>
      <c r="L15" s="85">
        <v>0</v>
      </c>
      <c r="M15" s="90">
        <f t="shared" si="0"/>
        <v>0</v>
      </c>
    </row>
    <row r="16" spans="1:19" ht="17.25" customHeight="1" thickBot="1" x14ac:dyDescent="0.3">
      <c r="A16" s="55">
        <f>SUM(A13:A15)</f>
        <v>3</v>
      </c>
      <c r="B16" s="137" t="s">
        <v>16</v>
      </c>
      <c r="C16" s="137"/>
      <c r="D16" s="137"/>
      <c r="E16" s="137"/>
      <c r="F16" s="137"/>
      <c r="G16" s="73">
        <f>SUM(G13:G15)</f>
        <v>16</v>
      </c>
      <c r="H16" s="73">
        <f>SUM(H13:H15)</f>
        <v>15</v>
      </c>
      <c r="I16" s="73">
        <f>SUM(I13:I15)</f>
        <v>5</v>
      </c>
      <c r="J16" s="58">
        <f>SUM(J13:J15)</f>
        <v>2108166.66</v>
      </c>
      <c r="K16" s="58">
        <f t="shared" ref="K16:M16" si="1">SUM(K13:K15)</f>
        <v>0</v>
      </c>
      <c r="L16" s="58">
        <f t="shared" si="1"/>
        <v>10400</v>
      </c>
      <c r="M16" s="58">
        <f t="shared" si="1"/>
        <v>10400</v>
      </c>
    </row>
    <row r="17" spans="1:13" ht="15" customHeight="1" thickBot="1" x14ac:dyDescent="0.3">
      <c r="A17" s="126" t="s">
        <v>17</v>
      </c>
      <c r="B17" s="127"/>
      <c r="C17" s="127"/>
      <c r="D17" s="127"/>
      <c r="E17" s="127"/>
      <c r="F17" s="127"/>
      <c r="G17" s="127"/>
      <c r="H17" s="47"/>
      <c r="I17" s="47"/>
      <c r="J17" s="48"/>
      <c r="K17" s="58">
        <v>0</v>
      </c>
      <c r="L17" s="58">
        <f>L16*0.1</f>
        <v>1040</v>
      </c>
      <c r="M17" s="58">
        <f>L17</f>
        <v>1040</v>
      </c>
    </row>
    <row r="18" spans="1:13" ht="17.25" customHeight="1" thickBot="1" x14ac:dyDescent="0.3">
      <c r="A18" s="137" t="s">
        <v>18</v>
      </c>
      <c r="B18" s="137"/>
      <c r="C18" s="137"/>
      <c r="D18" s="137"/>
      <c r="E18" s="137"/>
      <c r="F18" s="137"/>
      <c r="G18" s="137"/>
      <c r="H18" s="49"/>
      <c r="I18" s="49"/>
      <c r="J18" s="50"/>
      <c r="K18" s="58">
        <f>SUM(K16:K17)</f>
        <v>0</v>
      </c>
      <c r="L18" s="58">
        <f>+L16-L17</f>
        <v>9360</v>
      </c>
      <c r="M18" s="58">
        <f>+M16-M17</f>
        <v>9360</v>
      </c>
    </row>
    <row r="19" spans="1:13" ht="10.5" customHeight="1" x14ac:dyDescent="0.25">
      <c r="A19" s="25"/>
      <c r="B19" s="25"/>
      <c r="C19" s="25"/>
      <c r="D19" s="25"/>
      <c r="E19" s="25"/>
      <c r="F19" s="25"/>
      <c r="G19" s="25"/>
      <c r="H19" s="26"/>
      <c r="I19" s="26"/>
      <c r="J19" s="27"/>
      <c r="K19" s="28"/>
      <c r="L19" s="29"/>
      <c r="M19" s="29"/>
    </row>
    <row r="20" spans="1:13" ht="15.75" customHeight="1" x14ac:dyDescent="0.25">
      <c r="A20" s="9"/>
      <c r="B20" s="9"/>
      <c r="C20" s="9"/>
      <c r="D20" s="9"/>
      <c r="E20" s="9"/>
      <c r="F20" s="9"/>
      <c r="G20" s="9"/>
      <c r="H20" s="7"/>
      <c r="I20" s="7"/>
      <c r="J20" s="10"/>
      <c r="K20" s="10"/>
      <c r="L20" s="10"/>
      <c r="M20" s="10"/>
    </row>
    <row r="21" spans="1:13" ht="15.75" customHeight="1" x14ac:dyDescent="0.25">
      <c r="A21" s="9"/>
      <c r="B21" s="9"/>
      <c r="C21" s="9"/>
      <c r="D21" s="9"/>
      <c r="E21" s="9"/>
      <c r="F21" s="9"/>
      <c r="G21" s="9"/>
      <c r="H21" s="7"/>
      <c r="I21" s="7"/>
      <c r="J21" s="10"/>
      <c r="K21" s="10"/>
      <c r="L21" s="10"/>
      <c r="M21" s="10"/>
    </row>
    <row r="22" spans="1:13" ht="15.75" thickBot="1" x14ac:dyDescent="0.3">
      <c r="A22" s="116" t="s">
        <v>47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13" ht="27.75" customHeight="1" thickBot="1" x14ac:dyDescent="0.3">
      <c r="A23" s="124" t="s">
        <v>7</v>
      </c>
      <c r="B23" s="120" t="s">
        <v>8</v>
      </c>
      <c r="C23" s="121"/>
      <c r="D23" s="118" t="s">
        <v>9</v>
      </c>
      <c r="E23" s="118" t="s">
        <v>10</v>
      </c>
      <c r="F23" s="118" t="s">
        <v>11</v>
      </c>
      <c r="G23" s="118" t="s">
        <v>45</v>
      </c>
      <c r="H23" s="120" t="s">
        <v>29</v>
      </c>
      <c r="I23" s="121"/>
      <c r="J23" s="118" t="s">
        <v>70</v>
      </c>
      <c r="K23" s="118" t="s">
        <v>12</v>
      </c>
      <c r="L23" s="118" t="s">
        <v>32</v>
      </c>
      <c r="M23" s="128" t="s">
        <v>56</v>
      </c>
    </row>
    <row r="24" spans="1:13" ht="2.25" customHeight="1" thickBot="1" x14ac:dyDescent="0.3">
      <c r="A24" s="125"/>
      <c r="B24" s="122"/>
      <c r="C24" s="123"/>
      <c r="D24" s="119"/>
      <c r="E24" s="119"/>
      <c r="F24" s="119"/>
      <c r="G24" s="138"/>
      <c r="H24" s="118" t="s">
        <v>30</v>
      </c>
      <c r="I24" s="118" t="s">
        <v>31</v>
      </c>
      <c r="J24" s="131"/>
      <c r="K24" s="131"/>
      <c r="L24" s="119"/>
      <c r="M24" s="129"/>
    </row>
    <row r="25" spans="1:13" ht="26.25" customHeight="1" thickBot="1" x14ac:dyDescent="0.3">
      <c r="A25" s="125"/>
      <c r="B25" s="41" t="s">
        <v>14</v>
      </c>
      <c r="C25" s="42" t="s">
        <v>15</v>
      </c>
      <c r="D25" s="119"/>
      <c r="E25" s="119"/>
      <c r="F25" s="119"/>
      <c r="G25" s="139"/>
      <c r="H25" s="135"/>
      <c r="I25" s="135"/>
      <c r="J25" s="131"/>
      <c r="K25" s="131"/>
      <c r="L25" s="135"/>
      <c r="M25" s="136"/>
    </row>
    <row r="26" spans="1:13" ht="56.25" customHeight="1" thickBot="1" x14ac:dyDescent="0.3">
      <c r="A26" s="51">
        <v>2</v>
      </c>
      <c r="B26" s="88" t="s">
        <v>80</v>
      </c>
      <c r="C26" s="88" t="s">
        <v>82</v>
      </c>
      <c r="D26" s="77" t="s">
        <v>27</v>
      </c>
      <c r="E26" s="88" t="s">
        <v>85</v>
      </c>
      <c r="F26" s="88" t="s">
        <v>64</v>
      </c>
      <c r="G26" s="89">
        <v>0</v>
      </c>
      <c r="H26" s="89">
        <v>0</v>
      </c>
      <c r="I26" s="89">
        <v>0</v>
      </c>
      <c r="J26" s="107"/>
      <c r="K26" s="94">
        <v>0</v>
      </c>
      <c r="L26" s="90">
        <v>20400</v>
      </c>
      <c r="M26" s="53">
        <f>+K26+L26</f>
        <v>20400</v>
      </c>
    </row>
    <row r="27" spans="1:13" ht="19.5" customHeight="1" thickBot="1" x14ac:dyDescent="0.3">
      <c r="A27" s="55">
        <f>SUM(A26:A26)</f>
        <v>2</v>
      </c>
      <c r="B27" s="137" t="s">
        <v>16</v>
      </c>
      <c r="C27" s="137"/>
      <c r="D27" s="137"/>
      <c r="E27" s="137"/>
      <c r="F27" s="137"/>
      <c r="G27" s="73">
        <f>SUM(G26:G26)</f>
        <v>0</v>
      </c>
      <c r="H27" s="73">
        <f>SUM(H26:H26)</f>
        <v>0</v>
      </c>
      <c r="I27" s="73">
        <f>SUM(I26:I26)</f>
        <v>0</v>
      </c>
      <c r="J27" s="58">
        <f>SUM(J26:J26)</f>
        <v>0</v>
      </c>
      <c r="K27" s="58">
        <f t="shared" ref="K27:M27" si="2">SUM(K26:K26)</f>
        <v>0</v>
      </c>
      <c r="L27" s="58">
        <f t="shared" si="2"/>
        <v>20400</v>
      </c>
      <c r="M27" s="58">
        <f t="shared" si="2"/>
        <v>20400</v>
      </c>
    </row>
    <row r="28" spans="1:13" ht="17.25" customHeight="1" thickBot="1" x14ac:dyDescent="0.3">
      <c r="A28" s="126" t="s">
        <v>17</v>
      </c>
      <c r="B28" s="127"/>
      <c r="C28" s="127"/>
      <c r="D28" s="127"/>
      <c r="E28" s="127"/>
      <c r="F28" s="127"/>
      <c r="G28" s="127"/>
      <c r="H28" s="47"/>
      <c r="I28" s="47"/>
      <c r="J28" s="48"/>
      <c r="K28" s="58">
        <v>0</v>
      </c>
      <c r="L28" s="58">
        <f>L27*0.1</f>
        <v>2040</v>
      </c>
      <c r="M28" s="58">
        <f>L28</f>
        <v>2040</v>
      </c>
    </row>
    <row r="29" spans="1:13" ht="18" customHeight="1" thickBot="1" x14ac:dyDescent="0.3">
      <c r="A29" s="137" t="s">
        <v>18</v>
      </c>
      <c r="B29" s="137"/>
      <c r="C29" s="137"/>
      <c r="D29" s="137"/>
      <c r="E29" s="137"/>
      <c r="F29" s="137"/>
      <c r="G29" s="137"/>
      <c r="H29" s="49"/>
      <c r="I29" s="49"/>
      <c r="J29" s="50"/>
      <c r="K29" s="58">
        <f>SUM(K27:K28)</f>
        <v>0</v>
      </c>
      <c r="L29" s="58">
        <f>+L27-L28</f>
        <v>18360</v>
      </c>
      <c r="M29" s="58">
        <f>+M27-M28</f>
        <v>18360</v>
      </c>
    </row>
    <row r="30" spans="1:13" ht="18" customHeight="1" x14ac:dyDescent="0.25">
      <c r="A30" s="74"/>
      <c r="B30" s="74"/>
      <c r="C30" s="74"/>
      <c r="D30" s="74"/>
      <c r="E30" s="74"/>
      <c r="F30" s="74"/>
      <c r="G30" s="74"/>
      <c r="H30" s="75"/>
      <c r="I30" s="75"/>
      <c r="J30" s="76"/>
      <c r="K30" s="45"/>
      <c r="L30" s="45"/>
      <c r="M30" s="45"/>
    </row>
    <row r="31" spans="1:13" ht="18" customHeight="1" x14ac:dyDescent="0.25">
      <c r="A31" s="74"/>
      <c r="B31" s="74"/>
      <c r="C31" s="74"/>
      <c r="D31" s="74"/>
      <c r="E31" s="74"/>
      <c r="F31" s="74"/>
      <c r="G31" s="74"/>
      <c r="H31" s="75"/>
      <c r="I31" s="75"/>
      <c r="J31" s="76"/>
      <c r="K31" s="45"/>
      <c r="L31" s="45" t="s">
        <v>19</v>
      </c>
      <c r="M31" s="45"/>
    </row>
    <row r="32" spans="1:13" ht="18" customHeight="1" thickBot="1" x14ac:dyDescent="0.3">
      <c r="A32" s="74"/>
      <c r="B32" s="74"/>
      <c r="C32" s="74"/>
      <c r="D32" s="74"/>
      <c r="E32" s="74"/>
      <c r="F32" s="74"/>
      <c r="G32" s="74"/>
      <c r="H32" s="75"/>
      <c r="I32" s="75"/>
      <c r="J32" s="76"/>
      <c r="K32" s="45"/>
      <c r="L32" s="45"/>
      <c r="M32" s="45"/>
    </row>
    <row r="33" spans="2:13" ht="24" customHeight="1" thickBot="1" x14ac:dyDescent="0.3">
      <c r="B33" s="159" t="s">
        <v>21</v>
      </c>
      <c r="C33" s="159"/>
      <c r="D33" s="159"/>
      <c r="E33" s="159" t="s">
        <v>73</v>
      </c>
      <c r="F33" s="159"/>
      <c r="G33" s="159" t="s">
        <v>75</v>
      </c>
      <c r="H33" s="159"/>
      <c r="I33" s="75"/>
      <c r="J33" s="76"/>
      <c r="K33" s="45"/>
      <c r="L33" s="45"/>
      <c r="M33" s="45"/>
    </row>
    <row r="34" spans="2:13" ht="24" customHeight="1" thickBot="1" x14ac:dyDescent="0.3">
      <c r="B34" s="167" t="s">
        <v>59</v>
      </c>
      <c r="C34" s="168"/>
      <c r="D34" s="169"/>
      <c r="E34" s="152">
        <v>8000000</v>
      </c>
      <c r="F34" s="152"/>
      <c r="G34" s="153">
        <f>+J16+J27</f>
        <v>2108166.66</v>
      </c>
      <c r="H34" s="137"/>
      <c r="I34" s="75"/>
      <c r="J34" s="76"/>
      <c r="K34" s="45"/>
      <c r="L34" s="45"/>
      <c r="M34" s="45"/>
    </row>
    <row r="35" spans="2:13" ht="24" customHeight="1" thickBot="1" x14ac:dyDescent="0.3">
      <c r="B35" s="154" t="s">
        <v>22</v>
      </c>
      <c r="C35" s="154"/>
      <c r="D35" s="154"/>
      <c r="E35" s="172">
        <v>57</v>
      </c>
      <c r="F35" s="172"/>
      <c r="G35" s="145">
        <f>+A16</f>
        <v>3</v>
      </c>
      <c r="H35" s="145"/>
      <c r="I35" s="75"/>
      <c r="J35" s="76"/>
      <c r="K35" s="45"/>
      <c r="L35" s="45"/>
      <c r="M35" s="45"/>
    </row>
    <row r="36" spans="2:13" ht="24" customHeight="1" thickBot="1" x14ac:dyDescent="0.3">
      <c r="B36" s="167" t="s">
        <v>114</v>
      </c>
      <c r="C36" s="168"/>
      <c r="D36" s="169"/>
      <c r="E36" s="170">
        <v>19</v>
      </c>
      <c r="F36" s="171"/>
      <c r="G36" s="137">
        <f>+A26</f>
        <v>2</v>
      </c>
      <c r="H36" s="137"/>
    </row>
    <row r="37" spans="2:13" ht="24" customHeight="1" thickBot="1" x14ac:dyDescent="0.3">
      <c r="B37" s="154" t="s">
        <v>23</v>
      </c>
      <c r="C37" s="154"/>
      <c r="D37" s="154"/>
      <c r="E37" s="166">
        <v>1710</v>
      </c>
      <c r="F37" s="166"/>
      <c r="G37" s="137">
        <f>+H16+I16+H27</f>
        <v>20</v>
      </c>
      <c r="H37" s="137"/>
    </row>
    <row r="38" spans="2:13" ht="24" customHeight="1" thickBot="1" x14ac:dyDescent="0.3">
      <c r="B38" s="154" t="s">
        <v>67</v>
      </c>
      <c r="C38" s="154"/>
      <c r="D38" s="154"/>
      <c r="E38" s="166">
        <v>720</v>
      </c>
      <c r="F38" s="166"/>
      <c r="G38" s="137">
        <f>+G16+G27</f>
        <v>16</v>
      </c>
      <c r="H38" s="137"/>
    </row>
    <row r="39" spans="2:13" ht="24" customHeight="1" thickBot="1" x14ac:dyDescent="0.3">
      <c r="B39" s="151" t="s">
        <v>24</v>
      </c>
      <c r="C39" s="151"/>
      <c r="D39" s="151"/>
      <c r="E39" s="165">
        <v>2280000</v>
      </c>
      <c r="F39" s="165"/>
      <c r="G39" s="153">
        <f>+K16+K27</f>
        <v>0</v>
      </c>
      <c r="H39" s="137"/>
    </row>
    <row r="40" spans="2:13" ht="24" customHeight="1" thickBot="1" x14ac:dyDescent="0.3">
      <c r="B40" s="151" t="s">
        <v>25</v>
      </c>
      <c r="C40" s="151"/>
      <c r="D40" s="151"/>
      <c r="E40" s="165">
        <v>1824000</v>
      </c>
      <c r="F40" s="165"/>
      <c r="G40" s="153">
        <f>+L18+L29</f>
        <v>27720</v>
      </c>
      <c r="H40" s="137"/>
    </row>
    <row r="41" spans="2:13" ht="24" customHeight="1" thickBot="1" x14ac:dyDescent="0.3">
      <c r="B41" s="151" t="s">
        <v>26</v>
      </c>
      <c r="C41" s="151"/>
      <c r="D41" s="151"/>
      <c r="E41" s="165">
        <f>+E40*0.1</f>
        <v>182400</v>
      </c>
      <c r="F41" s="165"/>
      <c r="G41" s="153">
        <f>+L17+L28</f>
        <v>3080</v>
      </c>
      <c r="H41" s="137"/>
    </row>
    <row r="42" spans="2:13" ht="18.75" customHeight="1" thickBot="1" x14ac:dyDescent="0.3">
      <c r="B42" s="143" t="s">
        <v>48</v>
      </c>
      <c r="C42" s="143"/>
      <c r="D42" s="143"/>
      <c r="E42" s="144">
        <f>+E39+E40+E41</f>
        <v>4286400</v>
      </c>
      <c r="F42" s="144"/>
      <c r="G42" s="144">
        <f>+G39+G40+G41</f>
        <v>30800</v>
      </c>
      <c r="H42" s="144"/>
    </row>
  </sheetData>
  <mergeCells count="69">
    <mergeCell ref="A22:M22"/>
    <mergeCell ref="A23:A25"/>
    <mergeCell ref="B23:C24"/>
    <mergeCell ref="D23:D25"/>
    <mergeCell ref="E23:E25"/>
    <mergeCell ref="F23:F25"/>
    <mergeCell ref="G23:G25"/>
    <mergeCell ref="H23:I23"/>
    <mergeCell ref="J23:J25"/>
    <mergeCell ref="K23:K25"/>
    <mergeCell ref="L23:L25"/>
    <mergeCell ref="M23:M25"/>
    <mergeCell ref="H24:H25"/>
    <mergeCell ref="I24:I25"/>
    <mergeCell ref="A9:M9"/>
    <mergeCell ref="A10:A12"/>
    <mergeCell ref="B10:C11"/>
    <mergeCell ref="D10:D12"/>
    <mergeCell ref="E10:E12"/>
    <mergeCell ref="F10:F12"/>
    <mergeCell ref="G10:G12"/>
    <mergeCell ref="H10:I10"/>
    <mergeCell ref="J10:J12"/>
    <mergeCell ref="K10:K12"/>
    <mergeCell ref="L10:L12"/>
    <mergeCell ref="M10:M12"/>
    <mergeCell ref="I11:I12"/>
    <mergeCell ref="H11:H12"/>
    <mergeCell ref="A2:M2"/>
    <mergeCell ref="A3:M3"/>
    <mergeCell ref="A6:M7"/>
    <mergeCell ref="A8:M8"/>
    <mergeCell ref="A4:M4"/>
    <mergeCell ref="B34:D34"/>
    <mergeCell ref="E34:F34"/>
    <mergeCell ref="G34:H34"/>
    <mergeCell ref="G35:H35"/>
    <mergeCell ref="E35:F35"/>
    <mergeCell ref="B35:D35"/>
    <mergeCell ref="A28:G28"/>
    <mergeCell ref="A29:G29"/>
    <mergeCell ref="B33:D33"/>
    <mergeCell ref="E33:F33"/>
    <mergeCell ref="G33:H33"/>
    <mergeCell ref="B42:D42"/>
    <mergeCell ref="E42:F42"/>
    <mergeCell ref="G42:H42"/>
    <mergeCell ref="B39:D39"/>
    <mergeCell ref="E39:F39"/>
    <mergeCell ref="G39:H39"/>
    <mergeCell ref="B40:D40"/>
    <mergeCell ref="E40:F40"/>
    <mergeCell ref="G40:H40"/>
    <mergeCell ref="B16:F16"/>
    <mergeCell ref="A17:G17"/>
    <mergeCell ref="A18:G18"/>
    <mergeCell ref="B41:D41"/>
    <mergeCell ref="E41:F41"/>
    <mergeCell ref="G41:H41"/>
    <mergeCell ref="B37:D37"/>
    <mergeCell ref="E37:F37"/>
    <mergeCell ref="G37:H37"/>
    <mergeCell ref="B38:D38"/>
    <mergeCell ref="E38:F38"/>
    <mergeCell ref="G38:H38"/>
    <mergeCell ref="B36:D36"/>
    <mergeCell ref="E36:F36"/>
    <mergeCell ref="G36:H36"/>
    <mergeCell ref="B27:F27"/>
  </mergeCells>
  <pageMargins left="0.25" right="0.25" top="0.75" bottom="0.7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opLeftCell="A37" zoomScale="130" zoomScaleNormal="130" workbookViewId="0">
      <selection activeCell="J37" sqref="J37:J39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7109375" customWidth="1"/>
    <col min="7" max="7" width="11.5703125" customWidth="1"/>
    <col min="8" max="8" width="10.5703125" customWidth="1"/>
    <col min="9" max="9" width="11.140625" customWidth="1"/>
    <col min="10" max="10" width="15.7109375" customWidth="1"/>
    <col min="11" max="11" width="15" customWidth="1"/>
    <col min="12" max="12" width="16.140625" customWidth="1"/>
    <col min="13" max="13" width="13.140625" customWidth="1"/>
  </cols>
  <sheetData>
    <row r="1" spans="1:14" ht="18" x14ac:dyDescent="0.25">
      <c r="A1" s="20"/>
      <c r="B1" s="20"/>
      <c r="C1" s="20" t="s">
        <v>43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0.2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ht="15.75" x14ac:dyDescent="0.25">
      <c r="A3" s="109" t="s">
        <v>41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4" ht="18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ht="18" x14ac:dyDescent="0.25">
      <c r="A5" s="110" t="s">
        <v>38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14" ht="31.5" customHeight="1" x14ac:dyDescent="0.25">
      <c r="A6" s="114" t="s">
        <v>39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</row>
    <row r="7" spans="1:14" ht="21.75" customHeight="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4" ht="24.75" customHeight="1" x14ac:dyDescent="0.25">
      <c r="A8" s="173" t="s">
        <v>76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4" x14ac:dyDescent="0.25">
      <c r="A9" s="21"/>
      <c r="B9" s="21"/>
      <c r="C9" s="21"/>
      <c r="D9" s="21"/>
      <c r="E9" s="21"/>
      <c r="F9" s="21"/>
      <c r="G9" s="21"/>
      <c r="H9" s="22"/>
      <c r="I9" s="22"/>
      <c r="J9" s="30"/>
      <c r="K9" s="31"/>
      <c r="L9" s="24"/>
      <c r="M9" s="24"/>
    </row>
    <row r="10" spans="1:14" ht="15.75" customHeight="1" x14ac:dyDescent="0.25">
      <c r="A10" s="21"/>
      <c r="B10" s="21"/>
      <c r="C10" s="21"/>
      <c r="D10" s="21"/>
      <c r="E10" s="21"/>
      <c r="F10" s="21"/>
      <c r="G10" s="21"/>
      <c r="H10" s="22"/>
      <c r="I10" s="22"/>
      <c r="J10" s="23"/>
      <c r="K10" s="23"/>
      <c r="L10" s="23"/>
      <c r="M10" s="24"/>
    </row>
    <row r="11" spans="1:14" ht="15.75" customHeight="1" x14ac:dyDescent="0.25">
      <c r="A11" s="9"/>
      <c r="B11" s="9"/>
      <c r="C11" s="9"/>
      <c r="D11" s="9"/>
      <c r="E11" s="9"/>
      <c r="F11" s="9"/>
      <c r="G11" s="9"/>
      <c r="H11" s="7"/>
      <c r="I11" s="7"/>
      <c r="J11" s="10"/>
      <c r="K11" s="10"/>
      <c r="L11" s="10"/>
      <c r="M11" s="11"/>
    </row>
    <row r="12" spans="1:14" ht="15.75" customHeight="1" thickBot="1" x14ac:dyDescent="0.3">
      <c r="A12" s="157" t="s">
        <v>65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3"/>
      <c r="M12" s="13"/>
    </row>
    <row r="13" spans="1:14" ht="24" customHeight="1" thickBot="1" x14ac:dyDescent="0.3">
      <c r="A13" s="124" t="s">
        <v>7</v>
      </c>
      <c r="B13" s="120" t="s">
        <v>8</v>
      </c>
      <c r="C13" s="121"/>
      <c r="D13" s="118" t="s">
        <v>9</v>
      </c>
      <c r="E13" s="118" t="s">
        <v>10</v>
      </c>
      <c r="F13" s="118" t="s">
        <v>11</v>
      </c>
      <c r="G13" s="118" t="s">
        <v>45</v>
      </c>
      <c r="H13" s="120" t="s">
        <v>29</v>
      </c>
      <c r="I13" s="121"/>
      <c r="J13" s="118" t="s">
        <v>70</v>
      </c>
      <c r="K13" s="118" t="s">
        <v>12</v>
      </c>
      <c r="L13" s="118" t="s">
        <v>32</v>
      </c>
      <c r="M13" s="128" t="s">
        <v>46</v>
      </c>
    </row>
    <row r="14" spans="1:14" ht="6" customHeight="1" thickBot="1" x14ac:dyDescent="0.3">
      <c r="A14" s="125"/>
      <c r="B14" s="122"/>
      <c r="C14" s="123"/>
      <c r="D14" s="119"/>
      <c r="E14" s="119"/>
      <c r="F14" s="119"/>
      <c r="G14" s="138"/>
      <c r="H14" s="118" t="s">
        <v>30</v>
      </c>
      <c r="I14" s="118" t="s">
        <v>31</v>
      </c>
      <c r="J14" s="131"/>
      <c r="K14" s="131"/>
      <c r="L14" s="119"/>
      <c r="M14" s="129"/>
    </row>
    <row r="15" spans="1:14" ht="27.75" customHeight="1" thickBot="1" x14ac:dyDescent="0.3">
      <c r="A15" s="125"/>
      <c r="B15" s="41" t="s">
        <v>14</v>
      </c>
      <c r="C15" s="42" t="s">
        <v>15</v>
      </c>
      <c r="D15" s="119"/>
      <c r="E15" s="119"/>
      <c r="F15" s="119"/>
      <c r="G15" s="139"/>
      <c r="H15" s="135"/>
      <c r="I15" s="135"/>
      <c r="J15" s="131"/>
      <c r="K15" s="131"/>
      <c r="L15" s="135"/>
      <c r="M15" s="136"/>
    </row>
    <row r="16" spans="1:14" ht="42" customHeight="1" thickBot="1" x14ac:dyDescent="0.3">
      <c r="A16" s="51">
        <v>1</v>
      </c>
      <c r="B16" s="88" t="s">
        <v>90</v>
      </c>
      <c r="C16" s="77" t="s">
        <v>95</v>
      </c>
      <c r="D16" s="88" t="s">
        <v>91</v>
      </c>
      <c r="E16" s="96" t="s">
        <v>89</v>
      </c>
      <c r="F16" s="88" t="s">
        <v>52</v>
      </c>
      <c r="G16" s="89">
        <v>16</v>
      </c>
      <c r="H16" s="89">
        <v>15</v>
      </c>
      <c r="I16" s="89">
        <v>5</v>
      </c>
      <c r="J16" s="90">
        <v>469600</v>
      </c>
      <c r="K16" s="86">
        <v>0</v>
      </c>
      <c r="L16" s="85">
        <v>10400</v>
      </c>
      <c r="M16" s="90">
        <f t="shared" ref="M16:M18" si="0">SUM(K16:L16)</f>
        <v>10400</v>
      </c>
    </row>
    <row r="17" spans="1:13" ht="38.25" customHeight="1" thickBot="1" x14ac:dyDescent="0.3">
      <c r="A17" s="51">
        <v>1</v>
      </c>
      <c r="B17" s="77" t="s">
        <v>92</v>
      </c>
      <c r="C17" s="77" t="s">
        <v>96</v>
      </c>
      <c r="D17" s="88" t="s">
        <v>91</v>
      </c>
      <c r="E17" s="96" t="s">
        <v>89</v>
      </c>
      <c r="F17" s="88" t="s">
        <v>98</v>
      </c>
      <c r="G17" s="95">
        <v>16</v>
      </c>
      <c r="H17" s="95">
        <v>15</v>
      </c>
      <c r="I17" s="95">
        <v>5</v>
      </c>
      <c r="J17" s="97">
        <v>928000</v>
      </c>
      <c r="K17" s="86">
        <v>0</v>
      </c>
      <c r="L17" s="85">
        <v>23000</v>
      </c>
      <c r="M17" s="90">
        <f t="shared" si="0"/>
        <v>23000</v>
      </c>
    </row>
    <row r="18" spans="1:13" ht="35.25" customHeight="1" thickBot="1" x14ac:dyDescent="0.3">
      <c r="A18" s="51">
        <v>1</v>
      </c>
      <c r="B18" s="77" t="s">
        <v>97</v>
      </c>
      <c r="C18" s="77" t="s">
        <v>100</v>
      </c>
      <c r="D18" s="88" t="s">
        <v>91</v>
      </c>
      <c r="E18" s="96" t="s">
        <v>89</v>
      </c>
      <c r="F18" s="88" t="s">
        <v>94</v>
      </c>
      <c r="G18" s="89">
        <v>16</v>
      </c>
      <c r="H18" s="98">
        <v>15</v>
      </c>
      <c r="I18" s="98">
        <v>5</v>
      </c>
      <c r="J18" s="90">
        <v>700166.66</v>
      </c>
      <c r="K18" s="86">
        <v>0</v>
      </c>
      <c r="L18" s="85">
        <v>23000</v>
      </c>
      <c r="M18" s="90">
        <f t="shared" si="0"/>
        <v>23000</v>
      </c>
    </row>
    <row r="19" spans="1:13" ht="15.75" customHeight="1" thickBot="1" x14ac:dyDescent="0.3">
      <c r="A19" s="63">
        <f>SUM(A16:A18)</f>
        <v>3</v>
      </c>
      <c r="B19" s="132" t="s">
        <v>16</v>
      </c>
      <c r="C19" s="133"/>
      <c r="D19" s="133"/>
      <c r="E19" s="133"/>
      <c r="F19" s="134"/>
      <c r="G19" s="67">
        <f>SUM(G16:G18)</f>
        <v>48</v>
      </c>
      <c r="H19" s="67">
        <f t="shared" ref="H19:I19" si="1">SUM(H16:H18)</f>
        <v>45</v>
      </c>
      <c r="I19" s="67">
        <f t="shared" si="1"/>
        <v>15</v>
      </c>
      <c r="J19" s="68">
        <f>SUM(J16:J18)</f>
        <v>2097766.66</v>
      </c>
      <c r="K19" s="101">
        <f t="shared" ref="K19:M19" si="2">SUM(K16:K18)</f>
        <v>0</v>
      </c>
      <c r="L19" s="68">
        <f t="shared" si="2"/>
        <v>56400</v>
      </c>
      <c r="M19" s="68">
        <f t="shared" si="2"/>
        <v>56400</v>
      </c>
    </row>
    <row r="20" spans="1:13" ht="15.75" customHeight="1" thickBot="1" x14ac:dyDescent="0.3">
      <c r="A20" s="140" t="s">
        <v>17</v>
      </c>
      <c r="B20" s="141"/>
      <c r="C20" s="141"/>
      <c r="D20" s="141"/>
      <c r="E20" s="141"/>
      <c r="F20" s="141"/>
      <c r="G20" s="142"/>
      <c r="H20" s="69"/>
      <c r="I20" s="69"/>
      <c r="J20" s="70"/>
      <c r="K20" s="70">
        <v>0</v>
      </c>
      <c r="L20" s="70">
        <f>0.1*L19</f>
        <v>5640</v>
      </c>
      <c r="M20" s="71">
        <f>SUM(L20:L20)</f>
        <v>5640</v>
      </c>
    </row>
    <row r="21" spans="1:13" ht="15.75" customHeight="1" thickBot="1" x14ac:dyDescent="0.3">
      <c r="A21" s="132" t="s">
        <v>20</v>
      </c>
      <c r="B21" s="133"/>
      <c r="C21" s="133"/>
      <c r="D21" s="133"/>
      <c r="E21" s="133"/>
      <c r="F21" s="133"/>
      <c r="G21" s="134"/>
      <c r="H21" s="72"/>
      <c r="I21" s="72"/>
      <c r="J21" s="70"/>
      <c r="K21" s="70">
        <f>SUM(K19:K20)</f>
        <v>0</v>
      </c>
      <c r="L21" s="101">
        <f>+L19-L20</f>
        <v>50760</v>
      </c>
      <c r="M21" s="101">
        <f>+M19-M20</f>
        <v>50760</v>
      </c>
    </row>
    <row r="22" spans="1:13" ht="15.75" customHeight="1" x14ac:dyDescent="0.25">
      <c r="A22" s="9"/>
      <c r="B22" s="9"/>
      <c r="C22" s="9"/>
      <c r="D22" s="9"/>
      <c r="E22" s="9"/>
      <c r="F22" s="9"/>
      <c r="G22" s="9"/>
      <c r="H22" s="7"/>
      <c r="I22" s="7"/>
      <c r="J22" s="10"/>
      <c r="K22" s="10"/>
      <c r="L22" s="10"/>
      <c r="M22" s="10"/>
    </row>
    <row r="23" spans="1:13" ht="15.75" customHeight="1" x14ac:dyDescent="0.25">
      <c r="A23" s="9"/>
      <c r="B23" s="9"/>
      <c r="C23" s="9"/>
      <c r="D23" s="9"/>
      <c r="E23" s="9"/>
      <c r="F23" s="9"/>
      <c r="G23" s="9"/>
      <c r="H23" s="7"/>
      <c r="I23" s="7"/>
      <c r="J23" s="10"/>
      <c r="K23" s="10"/>
      <c r="L23" s="10"/>
      <c r="M23" s="10"/>
    </row>
    <row r="24" spans="1:13" ht="15.75" customHeight="1" thickBot="1" x14ac:dyDescent="0.3">
      <c r="A24" s="157" t="s">
        <v>47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3"/>
      <c r="M24" s="13"/>
    </row>
    <row r="25" spans="1:13" ht="22.5" customHeight="1" thickBot="1" x14ac:dyDescent="0.3">
      <c r="A25" s="124" t="s">
        <v>7</v>
      </c>
      <c r="B25" s="120" t="s">
        <v>8</v>
      </c>
      <c r="C25" s="121"/>
      <c r="D25" s="118" t="s">
        <v>9</v>
      </c>
      <c r="E25" s="118" t="s">
        <v>10</v>
      </c>
      <c r="F25" s="118" t="s">
        <v>11</v>
      </c>
      <c r="G25" s="118" t="s">
        <v>45</v>
      </c>
      <c r="H25" s="120" t="s">
        <v>29</v>
      </c>
      <c r="I25" s="121"/>
      <c r="J25" s="118" t="s">
        <v>70</v>
      </c>
      <c r="K25" s="118" t="s">
        <v>12</v>
      </c>
      <c r="L25" s="118" t="s">
        <v>32</v>
      </c>
      <c r="M25" s="128" t="s">
        <v>46</v>
      </c>
    </row>
    <row r="26" spans="1:13" ht="15.75" customHeight="1" thickBot="1" x14ac:dyDescent="0.3">
      <c r="A26" s="125"/>
      <c r="B26" s="122"/>
      <c r="C26" s="123"/>
      <c r="D26" s="119"/>
      <c r="E26" s="119"/>
      <c r="F26" s="119"/>
      <c r="G26" s="138"/>
      <c r="H26" s="118" t="s">
        <v>30</v>
      </c>
      <c r="I26" s="118" t="s">
        <v>31</v>
      </c>
      <c r="J26" s="131"/>
      <c r="K26" s="131"/>
      <c r="L26" s="119"/>
      <c r="M26" s="129"/>
    </row>
    <row r="27" spans="1:13" ht="26.25" customHeight="1" thickBot="1" x14ac:dyDescent="0.3">
      <c r="A27" s="125"/>
      <c r="B27" s="41" t="s">
        <v>14</v>
      </c>
      <c r="C27" s="42" t="s">
        <v>15</v>
      </c>
      <c r="D27" s="119"/>
      <c r="E27" s="119"/>
      <c r="F27" s="119"/>
      <c r="G27" s="139"/>
      <c r="H27" s="135"/>
      <c r="I27" s="135"/>
      <c r="J27" s="131"/>
      <c r="K27" s="131"/>
      <c r="L27" s="135"/>
      <c r="M27" s="136"/>
    </row>
    <row r="28" spans="1:13" ht="36" customHeight="1" thickBot="1" x14ac:dyDescent="0.3">
      <c r="A28" s="66">
        <v>2</v>
      </c>
      <c r="B28" s="88" t="s">
        <v>81</v>
      </c>
      <c r="C28" s="88" t="s">
        <v>84</v>
      </c>
      <c r="D28" s="77" t="s">
        <v>27</v>
      </c>
      <c r="E28" s="88" t="s">
        <v>85</v>
      </c>
      <c r="F28" s="88" t="s">
        <v>87</v>
      </c>
      <c r="G28" s="89">
        <v>0</v>
      </c>
      <c r="H28" s="89">
        <v>0</v>
      </c>
      <c r="I28" s="89">
        <v>0</v>
      </c>
      <c r="J28" s="107"/>
      <c r="K28" s="94">
        <v>0</v>
      </c>
      <c r="L28" s="94">
        <v>44000</v>
      </c>
      <c r="M28" s="53">
        <f>+K28+L28</f>
        <v>44000</v>
      </c>
    </row>
    <row r="29" spans="1:13" ht="15.75" customHeight="1" thickBot="1" x14ac:dyDescent="0.3">
      <c r="A29" s="63">
        <f>SUM(A28:A28)</f>
        <v>2</v>
      </c>
      <c r="B29" s="132" t="s">
        <v>16</v>
      </c>
      <c r="C29" s="133"/>
      <c r="D29" s="133"/>
      <c r="E29" s="133"/>
      <c r="F29" s="134"/>
      <c r="G29" s="67">
        <f>SUM(G28:G28)</f>
        <v>0</v>
      </c>
      <c r="H29" s="67">
        <f>SUM(H28:H28)</f>
        <v>0</v>
      </c>
      <c r="I29" s="67">
        <f>SUM(I28:I28)</f>
        <v>0</v>
      </c>
      <c r="J29" s="70">
        <v>0</v>
      </c>
      <c r="K29" s="70">
        <v>0</v>
      </c>
      <c r="L29" s="68">
        <f>SUM(L28:L28)</f>
        <v>44000</v>
      </c>
      <c r="M29" s="68">
        <f>SUM(M28:M28)</f>
        <v>44000</v>
      </c>
    </row>
    <row r="30" spans="1:13" ht="15.75" customHeight="1" thickBot="1" x14ac:dyDescent="0.3">
      <c r="A30" s="140" t="s">
        <v>17</v>
      </c>
      <c r="B30" s="141"/>
      <c r="C30" s="141"/>
      <c r="D30" s="141"/>
      <c r="E30" s="141"/>
      <c r="F30" s="141"/>
      <c r="G30" s="142"/>
      <c r="H30" s="69"/>
      <c r="I30" s="69"/>
      <c r="J30" s="70">
        <v>0</v>
      </c>
      <c r="K30" s="70">
        <v>0</v>
      </c>
      <c r="L30" s="70">
        <f>0.1*L29</f>
        <v>4400</v>
      </c>
      <c r="M30" s="71">
        <f>SUM(L30:L30)</f>
        <v>4400</v>
      </c>
    </row>
    <row r="31" spans="1:13" ht="15.75" customHeight="1" thickBot="1" x14ac:dyDescent="0.3">
      <c r="A31" s="132" t="s">
        <v>20</v>
      </c>
      <c r="B31" s="133"/>
      <c r="C31" s="133"/>
      <c r="D31" s="133"/>
      <c r="E31" s="133"/>
      <c r="F31" s="133"/>
      <c r="G31" s="134"/>
      <c r="H31" s="72"/>
      <c r="I31" s="72"/>
      <c r="J31" s="70">
        <v>0</v>
      </c>
      <c r="K31" s="70">
        <f>SUM(K29:K30)</f>
        <v>0</v>
      </c>
      <c r="L31" s="58">
        <f>+L29-L30</f>
        <v>39600</v>
      </c>
      <c r="M31" s="58">
        <f>+M29-M30</f>
        <v>39600</v>
      </c>
    </row>
    <row r="32" spans="1:13" ht="15.75" customHeight="1" x14ac:dyDescent="0.25">
      <c r="A32" s="9"/>
      <c r="B32" s="9"/>
      <c r="C32" s="9"/>
      <c r="D32" s="9"/>
      <c r="E32" s="9"/>
      <c r="F32" s="9"/>
      <c r="G32" s="9"/>
      <c r="H32" s="7"/>
      <c r="I32" s="7"/>
      <c r="J32" s="10"/>
      <c r="K32" s="10"/>
      <c r="L32" s="10"/>
      <c r="M32" s="10"/>
    </row>
    <row r="33" spans="1:15" ht="15.75" customHeight="1" thickBot="1" x14ac:dyDescent="0.3">
      <c r="A33" s="157" t="s">
        <v>35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32"/>
      <c r="M33" s="32"/>
    </row>
    <row r="34" spans="1:15" ht="26.25" customHeight="1" thickBot="1" x14ac:dyDescent="0.3">
      <c r="A34" s="124" t="s">
        <v>7</v>
      </c>
      <c r="B34" s="120" t="s">
        <v>8</v>
      </c>
      <c r="C34" s="121"/>
      <c r="D34" s="118" t="s">
        <v>9</v>
      </c>
      <c r="E34" s="118" t="s">
        <v>10</v>
      </c>
      <c r="F34" s="118" t="s">
        <v>11</v>
      </c>
      <c r="G34" s="118" t="s">
        <v>45</v>
      </c>
      <c r="H34" s="120" t="s">
        <v>29</v>
      </c>
      <c r="I34" s="121"/>
      <c r="J34" s="118" t="s">
        <v>70</v>
      </c>
      <c r="K34" s="118" t="s">
        <v>12</v>
      </c>
      <c r="L34" s="118" t="s">
        <v>32</v>
      </c>
      <c r="M34" s="128" t="s">
        <v>46</v>
      </c>
    </row>
    <row r="35" spans="1:15" ht="15.75" customHeight="1" thickBot="1" x14ac:dyDescent="0.3">
      <c r="A35" s="125"/>
      <c r="B35" s="122"/>
      <c r="C35" s="123"/>
      <c r="D35" s="119"/>
      <c r="E35" s="119"/>
      <c r="F35" s="119"/>
      <c r="G35" s="138"/>
      <c r="H35" s="118" t="s">
        <v>30</v>
      </c>
      <c r="I35" s="118" t="s">
        <v>31</v>
      </c>
      <c r="J35" s="131"/>
      <c r="K35" s="131"/>
      <c r="L35" s="119"/>
      <c r="M35" s="129"/>
    </row>
    <row r="36" spans="1:15" ht="26.25" customHeight="1" thickBot="1" x14ac:dyDescent="0.3">
      <c r="A36" s="125"/>
      <c r="B36" s="44" t="s">
        <v>14</v>
      </c>
      <c r="C36" s="42" t="s">
        <v>15</v>
      </c>
      <c r="D36" s="119"/>
      <c r="E36" s="119"/>
      <c r="F36" s="119"/>
      <c r="G36" s="139"/>
      <c r="H36" s="135"/>
      <c r="I36" s="135"/>
      <c r="J36" s="131"/>
      <c r="K36" s="131"/>
      <c r="L36" s="135"/>
      <c r="M36" s="136"/>
    </row>
    <row r="37" spans="1:15" ht="54" customHeight="1" thickBot="1" x14ac:dyDescent="0.3">
      <c r="A37" s="63">
        <v>1</v>
      </c>
      <c r="B37" s="77" t="s">
        <v>102</v>
      </c>
      <c r="C37" s="77" t="s">
        <v>109</v>
      </c>
      <c r="D37" s="77" t="s">
        <v>34</v>
      </c>
      <c r="E37" s="87" t="s">
        <v>103</v>
      </c>
      <c r="F37" s="77" t="s">
        <v>104</v>
      </c>
      <c r="G37" s="83">
        <v>8</v>
      </c>
      <c r="H37" s="54">
        <v>13</v>
      </c>
      <c r="I37" s="54">
        <v>1</v>
      </c>
      <c r="J37" s="85">
        <v>500000</v>
      </c>
      <c r="K37" s="86">
        <f>2900+6900+6500+15400</f>
        <v>31700</v>
      </c>
      <c r="L37" s="85">
        <f>23600*2</f>
        <v>47200</v>
      </c>
      <c r="M37" s="84">
        <f>SUM(K37:L37)</f>
        <v>78900</v>
      </c>
    </row>
    <row r="38" spans="1:15" ht="57.75" customHeight="1" thickBot="1" x14ac:dyDescent="0.3">
      <c r="A38" s="63">
        <v>1</v>
      </c>
      <c r="B38" s="77" t="s">
        <v>97</v>
      </c>
      <c r="C38" s="77" t="s">
        <v>112</v>
      </c>
      <c r="D38" s="77" t="s">
        <v>34</v>
      </c>
      <c r="E38" s="77" t="s">
        <v>105</v>
      </c>
      <c r="F38" s="77" t="s">
        <v>106</v>
      </c>
      <c r="G38" s="83">
        <v>16</v>
      </c>
      <c r="H38" s="54">
        <v>28</v>
      </c>
      <c r="I38" s="54">
        <v>2</v>
      </c>
      <c r="J38" s="85">
        <v>570000</v>
      </c>
      <c r="K38" s="86">
        <v>70000</v>
      </c>
      <c r="L38" s="85">
        <f>23000*2</f>
        <v>46000</v>
      </c>
      <c r="M38" s="84">
        <f t="shared" ref="M38:M39" si="3">SUM(K38:L38)</f>
        <v>116000</v>
      </c>
    </row>
    <row r="39" spans="1:15" ht="54" customHeight="1" thickBot="1" x14ac:dyDescent="0.3">
      <c r="A39" s="63">
        <v>1</v>
      </c>
      <c r="B39" s="77" t="s">
        <v>97</v>
      </c>
      <c r="C39" s="77" t="s">
        <v>107</v>
      </c>
      <c r="D39" s="77" t="s">
        <v>34</v>
      </c>
      <c r="E39" s="77" t="s">
        <v>108</v>
      </c>
      <c r="F39" s="77" t="s">
        <v>52</v>
      </c>
      <c r="G39" s="83">
        <v>16</v>
      </c>
      <c r="H39" s="54">
        <v>28</v>
      </c>
      <c r="I39" s="54">
        <v>2</v>
      </c>
      <c r="J39" s="85" t="s">
        <v>66</v>
      </c>
      <c r="K39" s="86">
        <v>70000</v>
      </c>
      <c r="L39" s="85">
        <f>23000*2</f>
        <v>46000</v>
      </c>
      <c r="M39" s="84">
        <f t="shared" si="3"/>
        <v>116000</v>
      </c>
      <c r="O39" s="36" t="s">
        <v>19</v>
      </c>
    </row>
    <row r="40" spans="1:15" ht="15.75" customHeight="1" thickBot="1" x14ac:dyDescent="0.3">
      <c r="A40" s="63">
        <f>SUM(A37:A39)</f>
        <v>3</v>
      </c>
      <c r="B40" s="132" t="s">
        <v>16</v>
      </c>
      <c r="C40" s="133"/>
      <c r="D40" s="133"/>
      <c r="E40" s="133"/>
      <c r="F40" s="134"/>
      <c r="G40" s="67">
        <f>SUM(G37:G39)</f>
        <v>40</v>
      </c>
      <c r="H40" s="67">
        <f>SUM(H37:H38)</f>
        <v>41</v>
      </c>
      <c r="I40" s="67">
        <f>SUM(I37:I38)</f>
        <v>3</v>
      </c>
      <c r="J40" s="68">
        <f>SUM(J37:J39)</f>
        <v>1070000</v>
      </c>
      <c r="K40" s="70">
        <f>SUM(K37:K39)</f>
        <v>171700</v>
      </c>
      <c r="L40" s="70">
        <f>SUM(L37:L39)</f>
        <v>139200</v>
      </c>
      <c r="M40" s="70">
        <f>+K40+L40</f>
        <v>310900</v>
      </c>
    </row>
    <row r="41" spans="1:15" ht="15.75" customHeight="1" thickBot="1" x14ac:dyDescent="0.3">
      <c r="A41" s="140" t="s">
        <v>17</v>
      </c>
      <c r="B41" s="141"/>
      <c r="C41" s="141"/>
      <c r="D41" s="141"/>
      <c r="E41" s="141"/>
      <c r="F41" s="141"/>
      <c r="G41" s="142"/>
      <c r="H41" s="69"/>
      <c r="I41" s="69"/>
      <c r="J41" s="70"/>
      <c r="K41" s="70">
        <v>0</v>
      </c>
      <c r="L41" s="70">
        <f>0.1*L40</f>
        <v>13920</v>
      </c>
      <c r="M41" s="71">
        <f>SUM(L41:L41)</f>
        <v>13920</v>
      </c>
    </row>
    <row r="42" spans="1:15" ht="15.75" customHeight="1" thickBot="1" x14ac:dyDescent="0.3">
      <c r="A42" s="132" t="s">
        <v>20</v>
      </c>
      <c r="B42" s="133"/>
      <c r="C42" s="133"/>
      <c r="D42" s="133"/>
      <c r="E42" s="133"/>
      <c r="F42" s="133"/>
      <c r="G42" s="134"/>
      <c r="H42" s="72"/>
      <c r="I42" s="72"/>
      <c r="J42" s="70"/>
      <c r="K42" s="70">
        <f>SUM(K40:K41)</f>
        <v>171700</v>
      </c>
      <c r="L42" s="58">
        <f>+L40-L41</f>
        <v>125280</v>
      </c>
      <c r="M42" s="58">
        <f>+M40-M41</f>
        <v>296980</v>
      </c>
    </row>
    <row r="43" spans="1:15" ht="15.75" customHeight="1" x14ac:dyDescent="0.25">
      <c r="A43" s="9"/>
      <c r="B43" s="9"/>
      <c r="C43" s="9"/>
      <c r="D43" s="9"/>
      <c r="E43" s="9"/>
      <c r="F43" s="9"/>
      <c r="G43" s="9"/>
      <c r="H43" s="7"/>
      <c r="I43" s="7"/>
      <c r="J43" s="10"/>
      <c r="K43" s="10"/>
      <c r="L43" s="10"/>
      <c r="M43" s="10"/>
    </row>
    <row r="44" spans="1:15" ht="15.75" customHeight="1" x14ac:dyDescent="0.25">
      <c r="A44" s="9"/>
      <c r="B44" s="9"/>
      <c r="C44" s="9"/>
      <c r="D44" s="9"/>
      <c r="E44" s="9"/>
      <c r="F44" s="9"/>
      <c r="G44" s="9"/>
      <c r="H44" s="7"/>
      <c r="I44" s="7"/>
      <c r="J44" s="10"/>
      <c r="K44" s="10"/>
      <c r="L44" s="10"/>
      <c r="M44" s="10"/>
    </row>
    <row r="45" spans="1:15" ht="15.75" customHeight="1" x14ac:dyDescent="0.25">
      <c r="A45" s="9"/>
      <c r="B45" s="9"/>
      <c r="C45" s="9"/>
      <c r="D45" s="9"/>
      <c r="E45" s="9"/>
      <c r="F45" s="9"/>
      <c r="G45" s="9"/>
      <c r="H45" s="7"/>
      <c r="I45" s="7"/>
      <c r="J45" s="10"/>
      <c r="K45" s="10"/>
      <c r="L45" s="10"/>
      <c r="M45" s="10"/>
    </row>
    <row r="46" spans="1:15" ht="15.75" customHeight="1" x14ac:dyDescent="0.25">
      <c r="A46" s="74"/>
      <c r="B46" s="74"/>
      <c r="C46" s="74"/>
      <c r="D46" s="74"/>
      <c r="E46" s="74"/>
      <c r="F46" s="74"/>
      <c r="G46" s="74"/>
      <c r="H46" s="75"/>
      <c r="I46" s="75"/>
      <c r="J46" s="76"/>
      <c r="K46" s="45"/>
      <c r="L46" s="45"/>
      <c r="M46" s="45"/>
    </row>
    <row r="47" spans="1:15" ht="15.75" customHeight="1" x14ac:dyDescent="0.25">
      <c r="A47" s="74"/>
      <c r="B47" s="74"/>
      <c r="C47" s="74"/>
      <c r="D47" s="74"/>
      <c r="E47" s="74"/>
      <c r="F47" s="74"/>
      <c r="G47" s="74"/>
      <c r="H47" s="75"/>
      <c r="I47" s="75"/>
      <c r="J47" s="76"/>
      <c r="K47" s="45"/>
      <c r="L47" s="45"/>
      <c r="M47" s="45"/>
    </row>
    <row r="48" spans="1:15" ht="24.95" customHeight="1" thickBot="1" x14ac:dyDescent="0.3">
      <c r="A48" s="174" t="s">
        <v>21</v>
      </c>
      <c r="B48" s="174"/>
      <c r="C48" s="174"/>
      <c r="D48" s="174" t="s">
        <v>73</v>
      </c>
      <c r="E48" s="174"/>
      <c r="F48" s="174" t="s">
        <v>77</v>
      </c>
      <c r="G48" s="174"/>
    </row>
    <row r="49" spans="1:10" ht="23.1" customHeight="1" thickBot="1" x14ac:dyDescent="0.3">
      <c r="A49" s="154" t="s">
        <v>40</v>
      </c>
      <c r="B49" s="154"/>
      <c r="C49" s="154"/>
      <c r="D49" s="175">
        <v>8000000</v>
      </c>
      <c r="E49" s="176"/>
      <c r="F49" s="177" t="e">
        <f>+J19+J29+J40+#REF!</f>
        <v>#REF!</v>
      </c>
      <c r="G49" s="178"/>
      <c r="J49" s="36" t="s">
        <v>50</v>
      </c>
    </row>
    <row r="50" spans="1:10" ht="23.1" customHeight="1" thickBot="1" x14ac:dyDescent="0.3">
      <c r="A50" s="154" t="s">
        <v>22</v>
      </c>
      <c r="B50" s="154"/>
      <c r="C50" s="154"/>
      <c r="D50" s="172">
        <v>57</v>
      </c>
      <c r="E50" s="172"/>
      <c r="F50" s="137"/>
      <c r="G50" s="137"/>
    </row>
    <row r="51" spans="1:10" ht="34.5" customHeight="1" thickBot="1" x14ac:dyDescent="0.3">
      <c r="A51" s="167" t="s">
        <v>113</v>
      </c>
      <c r="B51" s="168"/>
      <c r="C51" s="169"/>
      <c r="D51" s="170">
        <v>19</v>
      </c>
      <c r="E51" s="171"/>
      <c r="F51" s="149"/>
      <c r="G51" s="150"/>
    </row>
    <row r="52" spans="1:10" ht="23.1" customHeight="1" thickBot="1" x14ac:dyDescent="0.3">
      <c r="A52" s="154" t="s">
        <v>23</v>
      </c>
      <c r="B52" s="154"/>
      <c r="C52" s="154"/>
      <c r="D52" s="166">
        <v>1710</v>
      </c>
      <c r="E52" s="166"/>
      <c r="F52" s="145"/>
      <c r="G52" s="145"/>
    </row>
    <row r="53" spans="1:10" ht="23.1" customHeight="1" thickBot="1" x14ac:dyDescent="0.3">
      <c r="A53" s="154" t="s">
        <v>67</v>
      </c>
      <c r="B53" s="154"/>
      <c r="C53" s="154"/>
      <c r="D53" s="166">
        <v>720</v>
      </c>
      <c r="E53" s="166"/>
      <c r="F53" s="155"/>
      <c r="G53" s="155"/>
      <c r="J53" t="s">
        <v>19</v>
      </c>
    </row>
    <row r="54" spans="1:10" ht="23.1" customHeight="1" thickBot="1" x14ac:dyDescent="0.3">
      <c r="A54" s="151" t="s">
        <v>24</v>
      </c>
      <c r="B54" s="151"/>
      <c r="C54" s="151"/>
      <c r="D54" s="165">
        <v>2280000</v>
      </c>
      <c r="E54" s="165"/>
      <c r="F54" s="152"/>
      <c r="G54" s="152"/>
      <c r="J54" s="37" t="s">
        <v>19</v>
      </c>
    </row>
    <row r="55" spans="1:10" ht="23.1" customHeight="1" thickBot="1" x14ac:dyDescent="0.3">
      <c r="A55" s="151" t="s">
        <v>25</v>
      </c>
      <c r="B55" s="151"/>
      <c r="C55" s="151"/>
      <c r="D55" s="165">
        <v>1824000</v>
      </c>
      <c r="E55" s="165"/>
      <c r="F55" s="152"/>
      <c r="G55" s="152"/>
    </row>
    <row r="56" spans="1:10" ht="23.1" customHeight="1" thickBot="1" x14ac:dyDescent="0.3">
      <c r="A56" s="151" t="s">
        <v>26</v>
      </c>
      <c r="B56" s="151"/>
      <c r="C56" s="151"/>
      <c r="D56" s="165">
        <f>+D55*0.1</f>
        <v>182400</v>
      </c>
      <c r="E56" s="165"/>
      <c r="F56" s="152"/>
      <c r="G56" s="152"/>
    </row>
    <row r="57" spans="1:10" ht="24.95" customHeight="1" thickBot="1" x14ac:dyDescent="0.3">
      <c r="A57" s="179" t="s">
        <v>48</v>
      </c>
      <c r="B57" s="179"/>
      <c r="C57" s="179"/>
      <c r="D57" s="144">
        <f>+D54+D55+D56</f>
        <v>4286400</v>
      </c>
      <c r="E57" s="144"/>
      <c r="F57" s="180">
        <f>+F54+F55+F56</f>
        <v>0</v>
      </c>
      <c r="G57" s="180"/>
    </row>
  </sheetData>
  <mergeCells count="87">
    <mergeCell ref="A30:G30"/>
    <mergeCell ref="A31:G31"/>
    <mergeCell ref="D25:D27"/>
    <mergeCell ref="B29:F29"/>
    <mergeCell ref="E25:E27"/>
    <mergeCell ref="F25:F27"/>
    <mergeCell ref="G25:G27"/>
    <mergeCell ref="H25:I25"/>
    <mergeCell ref="A57:C57"/>
    <mergeCell ref="D57:E57"/>
    <mergeCell ref="F57:G57"/>
    <mergeCell ref="A53:C53"/>
    <mergeCell ref="D53:E53"/>
    <mergeCell ref="F53:G53"/>
    <mergeCell ref="A54:C54"/>
    <mergeCell ref="D54:E54"/>
    <mergeCell ref="F54:G54"/>
    <mergeCell ref="A55:C55"/>
    <mergeCell ref="D55:E55"/>
    <mergeCell ref="F55:G55"/>
    <mergeCell ref="A56:C56"/>
    <mergeCell ref="D56:E56"/>
    <mergeCell ref="F56:G56"/>
    <mergeCell ref="A8:M8"/>
    <mergeCell ref="M25:M27"/>
    <mergeCell ref="H26:H27"/>
    <mergeCell ref="I26:I27"/>
    <mergeCell ref="L25:L27"/>
    <mergeCell ref="A13:A15"/>
    <mergeCell ref="B13:C14"/>
    <mergeCell ref="D13:D15"/>
    <mergeCell ref="E13:E15"/>
    <mergeCell ref="A21:G21"/>
    <mergeCell ref="A24:K24"/>
    <mergeCell ref="A25:A27"/>
    <mergeCell ref="B25:C26"/>
    <mergeCell ref="J25:J27"/>
    <mergeCell ref="K25:K27"/>
    <mergeCell ref="A20:G20"/>
    <mergeCell ref="A6:M7"/>
    <mergeCell ref="A5:M5"/>
    <mergeCell ref="A2:M2"/>
    <mergeCell ref="A3:M3"/>
    <mergeCell ref="A4:M4"/>
    <mergeCell ref="A33:K33"/>
    <mergeCell ref="A34:A36"/>
    <mergeCell ref="B34:C35"/>
    <mergeCell ref="D34:D36"/>
    <mergeCell ref="D52:E52"/>
    <mergeCell ref="F52:G52"/>
    <mergeCell ref="A49:C49"/>
    <mergeCell ref="D49:E49"/>
    <mergeCell ref="F49:G49"/>
    <mergeCell ref="A50:C50"/>
    <mergeCell ref="D50:E50"/>
    <mergeCell ref="F50:G50"/>
    <mergeCell ref="A51:C51"/>
    <mergeCell ref="D51:E51"/>
    <mergeCell ref="F51:G51"/>
    <mergeCell ref="A52:C52"/>
    <mergeCell ref="L34:L36"/>
    <mergeCell ref="M34:M36"/>
    <mergeCell ref="H35:H36"/>
    <mergeCell ref="I35:I36"/>
    <mergeCell ref="B40:F40"/>
    <mergeCell ref="K34:K36"/>
    <mergeCell ref="E34:E36"/>
    <mergeCell ref="F34:F36"/>
    <mergeCell ref="G34:G36"/>
    <mergeCell ref="H34:I34"/>
    <mergeCell ref="J34:J36"/>
    <mergeCell ref="A12:K12"/>
    <mergeCell ref="M13:M15"/>
    <mergeCell ref="H14:H15"/>
    <mergeCell ref="I14:I15"/>
    <mergeCell ref="L13:L15"/>
    <mergeCell ref="B19:F19"/>
    <mergeCell ref="H13:I13"/>
    <mergeCell ref="J13:J15"/>
    <mergeCell ref="K13:K15"/>
    <mergeCell ref="F13:F15"/>
    <mergeCell ref="G13:G15"/>
    <mergeCell ref="A41:G41"/>
    <mergeCell ref="A42:G42"/>
    <mergeCell ref="A48:C48"/>
    <mergeCell ref="D48:E48"/>
    <mergeCell ref="F48:G48"/>
  </mergeCells>
  <pageMargins left="0.7" right="0.7" top="0.75" bottom="0.75" header="0.3" footer="0.3"/>
  <pageSetup scale="65" orientation="landscape" r:id="rId1"/>
  <rowBreaks count="2" manualBreakCount="2">
    <brk id="31" max="12" man="1"/>
    <brk id="4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5"/>
  <sheetViews>
    <sheetView topLeftCell="A36" zoomScaleNormal="100" workbookViewId="0">
      <selection activeCell="D45" sqref="D45:E45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7" width="11.5703125" customWidth="1"/>
    <col min="8" max="8" width="10.5703125" customWidth="1"/>
    <col min="9" max="9" width="11.140625" customWidth="1"/>
    <col min="10" max="10" width="15.7109375" customWidth="1"/>
    <col min="11" max="11" width="15" customWidth="1"/>
    <col min="12" max="12" width="16.140625" customWidth="1"/>
    <col min="13" max="13" width="13.140625" customWidth="1"/>
    <col min="14" max="14" width="16.7109375" hidden="1" customWidth="1"/>
  </cols>
  <sheetData>
    <row r="1" spans="1:15" ht="18" x14ac:dyDescent="0.25">
      <c r="A1" s="20"/>
      <c r="B1" s="20"/>
      <c r="C1" s="108" t="s">
        <v>0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20"/>
      <c r="O1" s="20"/>
    </row>
    <row r="2" spans="1:15" ht="15.7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5" ht="15.75" customHeight="1" x14ac:dyDescent="0.25">
      <c r="A3" s="109" t="s">
        <v>41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5" ht="9" customHeigh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5" ht="18" x14ac:dyDescent="0.25">
      <c r="A5" s="110" t="s">
        <v>38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6"/>
    </row>
    <row r="6" spans="1:15" ht="24" customHeight="1" x14ac:dyDescent="0.25">
      <c r="A6" s="114" t="s">
        <v>39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8"/>
    </row>
    <row r="7" spans="1:15" ht="24.75" customHeight="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8"/>
    </row>
    <row r="8" spans="1:15" ht="6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18" customHeight="1" x14ac:dyDescent="0.25">
      <c r="A9" s="173" t="s">
        <v>78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9"/>
    </row>
    <row r="10" spans="1:15" ht="9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9"/>
    </row>
    <row r="11" spans="1:15" ht="18" customHeight="1" thickBot="1" x14ac:dyDescent="0.3">
      <c r="A11" s="116" t="s">
        <v>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9"/>
    </row>
    <row r="12" spans="1:15" ht="25.5" customHeight="1" thickBot="1" x14ac:dyDescent="0.3">
      <c r="A12" s="124" t="s">
        <v>7</v>
      </c>
      <c r="B12" s="120" t="s">
        <v>8</v>
      </c>
      <c r="C12" s="121"/>
      <c r="D12" s="118" t="s">
        <v>9</v>
      </c>
      <c r="E12" s="118" t="s">
        <v>10</v>
      </c>
      <c r="F12" s="118" t="s">
        <v>11</v>
      </c>
      <c r="G12" s="118" t="s">
        <v>45</v>
      </c>
      <c r="H12" s="120" t="s">
        <v>29</v>
      </c>
      <c r="I12" s="121"/>
      <c r="J12" s="118" t="s">
        <v>70</v>
      </c>
      <c r="K12" s="118" t="s">
        <v>12</v>
      </c>
      <c r="L12" s="118" t="s">
        <v>32</v>
      </c>
      <c r="M12" s="128" t="s">
        <v>13</v>
      </c>
      <c r="N12" s="19"/>
    </row>
    <row r="13" spans="1:15" ht="0.75" customHeight="1" thickBot="1" x14ac:dyDescent="0.3">
      <c r="A13" s="125"/>
      <c r="B13" s="122"/>
      <c r="C13" s="123"/>
      <c r="D13" s="119"/>
      <c r="E13" s="119"/>
      <c r="F13" s="119"/>
      <c r="G13" s="138"/>
      <c r="H13" s="118" t="s">
        <v>30</v>
      </c>
      <c r="I13" s="118" t="s">
        <v>31</v>
      </c>
      <c r="J13" s="131"/>
      <c r="K13" s="131"/>
      <c r="L13" s="119"/>
      <c r="M13" s="129"/>
      <c r="N13" s="19"/>
    </row>
    <row r="14" spans="1:15" ht="28.5" customHeight="1" thickBot="1" x14ac:dyDescent="0.3">
      <c r="A14" s="125"/>
      <c r="B14" s="41" t="s">
        <v>14</v>
      </c>
      <c r="C14" s="42" t="s">
        <v>15</v>
      </c>
      <c r="D14" s="119"/>
      <c r="E14" s="119"/>
      <c r="F14" s="119"/>
      <c r="G14" s="139"/>
      <c r="H14" s="135"/>
      <c r="I14" s="135"/>
      <c r="J14" s="131"/>
      <c r="K14" s="131"/>
      <c r="L14" s="135"/>
      <c r="M14" s="136"/>
      <c r="N14" s="19"/>
    </row>
    <row r="15" spans="1:15" ht="47.45" customHeight="1" thickBot="1" x14ac:dyDescent="0.3">
      <c r="A15" s="66">
        <v>1</v>
      </c>
      <c r="B15" s="77" t="s">
        <v>90</v>
      </c>
      <c r="C15" s="77" t="s">
        <v>95</v>
      </c>
      <c r="D15" s="77" t="s">
        <v>91</v>
      </c>
      <c r="E15" s="77" t="s">
        <v>86</v>
      </c>
      <c r="F15" s="77" t="s">
        <v>52</v>
      </c>
      <c r="G15" s="95">
        <v>16</v>
      </c>
      <c r="H15" s="95">
        <v>15</v>
      </c>
      <c r="I15" s="95">
        <v>5</v>
      </c>
      <c r="J15" s="85">
        <v>459200</v>
      </c>
      <c r="K15" s="86">
        <v>0</v>
      </c>
      <c r="L15" s="85">
        <v>10400</v>
      </c>
      <c r="M15" s="90">
        <f t="shared" ref="M15:M17" si="0">SUM(K15:L15)</f>
        <v>10400</v>
      </c>
      <c r="N15" s="19"/>
    </row>
    <row r="16" spans="1:15" ht="47.45" customHeight="1" thickBot="1" x14ac:dyDescent="0.3">
      <c r="A16" s="51">
        <v>1</v>
      </c>
      <c r="B16" s="77" t="s">
        <v>92</v>
      </c>
      <c r="C16" s="77" t="s">
        <v>96</v>
      </c>
      <c r="D16" s="77" t="s">
        <v>91</v>
      </c>
      <c r="E16" s="77" t="s">
        <v>86</v>
      </c>
      <c r="F16" s="77" t="s">
        <v>98</v>
      </c>
      <c r="G16" s="95">
        <v>16</v>
      </c>
      <c r="H16" s="95">
        <v>15</v>
      </c>
      <c r="I16" s="95">
        <v>5</v>
      </c>
      <c r="J16" s="85">
        <v>905000</v>
      </c>
      <c r="K16" s="86">
        <v>0</v>
      </c>
      <c r="L16" s="85">
        <v>23000</v>
      </c>
      <c r="M16" s="90">
        <f t="shared" si="0"/>
        <v>23000</v>
      </c>
      <c r="N16" s="19"/>
    </row>
    <row r="17" spans="1:15" ht="47.45" customHeight="1" thickBot="1" x14ac:dyDescent="0.3">
      <c r="A17" s="51">
        <v>1</v>
      </c>
      <c r="B17" s="77" t="s">
        <v>97</v>
      </c>
      <c r="C17" s="77" t="s">
        <v>100</v>
      </c>
      <c r="D17" s="77" t="s">
        <v>91</v>
      </c>
      <c r="E17" s="77" t="s">
        <v>86</v>
      </c>
      <c r="F17" s="77" t="s">
        <v>94</v>
      </c>
      <c r="G17" s="95">
        <v>16</v>
      </c>
      <c r="H17" s="95">
        <v>15</v>
      </c>
      <c r="I17" s="95">
        <v>5</v>
      </c>
      <c r="J17" s="85">
        <v>677166.66</v>
      </c>
      <c r="K17" s="86">
        <v>0</v>
      </c>
      <c r="L17" s="85">
        <v>23000</v>
      </c>
      <c r="M17" s="90">
        <f t="shared" si="0"/>
        <v>23000</v>
      </c>
      <c r="N17" s="19"/>
    </row>
    <row r="18" spans="1:15" ht="18" customHeight="1" thickBot="1" x14ac:dyDescent="0.3">
      <c r="A18" s="65">
        <f>SUM(A15:A17)</f>
        <v>3</v>
      </c>
      <c r="B18" s="137" t="s">
        <v>16</v>
      </c>
      <c r="C18" s="137"/>
      <c r="D18" s="137"/>
      <c r="E18" s="137"/>
      <c r="F18" s="137"/>
      <c r="G18" s="56">
        <f t="shared" ref="G18:M18" si="1">SUM(G15:G17)</f>
        <v>48</v>
      </c>
      <c r="H18" s="56">
        <f t="shared" si="1"/>
        <v>45</v>
      </c>
      <c r="I18" s="56">
        <f t="shared" si="1"/>
        <v>15</v>
      </c>
      <c r="J18" s="64">
        <f t="shared" si="1"/>
        <v>2041366.6600000001</v>
      </c>
      <c r="K18" s="64">
        <f t="shared" si="1"/>
        <v>0</v>
      </c>
      <c r="L18" s="64">
        <f t="shared" si="1"/>
        <v>56400</v>
      </c>
      <c r="M18" s="64">
        <f t="shared" si="1"/>
        <v>56400</v>
      </c>
      <c r="N18" s="19"/>
    </row>
    <row r="19" spans="1:15" ht="18" customHeight="1" thickBot="1" x14ac:dyDescent="0.3">
      <c r="A19" s="126" t="s">
        <v>17</v>
      </c>
      <c r="B19" s="127"/>
      <c r="C19" s="127"/>
      <c r="D19" s="127"/>
      <c r="E19" s="127"/>
      <c r="F19" s="127"/>
      <c r="G19" s="127"/>
      <c r="H19" s="59"/>
      <c r="I19" s="59"/>
      <c r="J19" s="60"/>
      <c r="K19" s="58">
        <v>0</v>
      </c>
      <c r="L19" s="58">
        <f>L18*0.1</f>
        <v>5640</v>
      </c>
      <c r="M19" s="58">
        <f>L19</f>
        <v>5640</v>
      </c>
      <c r="N19" s="19"/>
    </row>
    <row r="20" spans="1:15" ht="18" customHeight="1" thickBot="1" x14ac:dyDescent="0.3">
      <c r="A20" s="137" t="s">
        <v>18</v>
      </c>
      <c r="B20" s="137"/>
      <c r="C20" s="137"/>
      <c r="D20" s="137"/>
      <c r="E20" s="137"/>
      <c r="F20" s="137"/>
      <c r="G20" s="137"/>
      <c r="H20" s="61"/>
      <c r="I20" s="61"/>
      <c r="J20" s="62"/>
      <c r="K20" s="58">
        <f>SUM(K18:K19)</f>
        <v>0</v>
      </c>
      <c r="L20" s="58">
        <f>+L18-L19</f>
        <v>50760</v>
      </c>
      <c r="M20" s="58">
        <f>+M18-M19</f>
        <v>50760</v>
      </c>
      <c r="N20" s="19"/>
    </row>
    <row r="21" spans="1:15" ht="18" customHeight="1" x14ac:dyDescent="0.25">
      <c r="A21" s="74"/>
      <c r="B21" s="74"/>
      <c r="C21" s="74"/>
      <c r="D21" s="74"/>
      <c r="E21" s="74"/>
      <c r="F21" s="74"/>
      <c r="G21" s="74"/>
      <c r="H21" s="103"/>
      <c r="I21" s="103"/>
      <c r="J21" s="104"/>
      <c r="K21" s="45"/>
      <c r="L21" s="45"/>
      <c r="M21" s="45"/>
      <c r="N21" s="19"/>
    </row>
    <row r="22" spans="1:15" ht="18" customHeight="1" thickBot="1" x14ac:dyDescent="0.3">
      <c r="A22" s="157" t="s">
        <v>35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32"/>
      <c r="M22" s="32"/>
      <c r="N22" s="19"/>
    </row>
    <row r="23" spans="1:15" ht="18" customHeight="1" thickBot="1" x14ac:dyDescent="0.3">
      <c r="A23" s="124" t="s">
        <v>7</v>
      </c>
      <c r="B23" s="120" t="s">
        <v>8</v>
      </c>
      <c r="C23" s="121"/>
      <c r="D23" s="118" t="s">
        <v>9</v>
      </c>
      <c r="E23" s="118" t="s">
        <v>10</v>
      </c>
      <c r="F23" s="118" t="s">
        <v>11</v>
      </c>
      <c r="G23" s="118" t="s">
        <v>45</v>
      </c>
      <c r="H23" s="120" t="s">
        <v>29</v>
      </c>
      <c r="I23" s="121"/>
      <c r="J23" s="118" t="s">
        <v>70</v>
      </c>
      <c r="K23" s="118" t="s">
        <v>12</v>
      </c>
      <c r="L23" s="118" t="s">
        <v>32</v>
      </c>
      <c r="M23" s="128" t="s">
        <v>46</v>
      </c>
      <c r="N23" s="19"/>
    </row>
    <row r="24" spans="1:15" ht="18" customHeight="1" thickBot="1" x14ac:dyDescent="0.3">
      <c r="A24" s="125"/>
      <c r="B24" s="122"/>
      <c r="C24" s="123"/>
      <c r="D24" s="119"/>
      <c r="E24" s="119"/>
      <c r="F24" s="119"/>
      <c r="G24" s="138"/>
      <c r="H24" s="118" t="s">
        <v>30</v>
      </c>
      <c r="I24" s="118" t="s">
        <v>31</v>
      </c>
      <c r="J24" s="131"/>
      <c r="K24" s="131"/>
      <c r="L24" s="119"/>
      <c r="M24" s="129"/>
      <c r="N24" s="19"/>
    </row>
    <row r="25" spans="1:15" ht="18" customHeight="1" thickBot="1" x14ac:dyDescent="0.3">
      <c r="A25" s="125"/>
      <c r="B25" s="44" t="s">
        <v>14</v>
      </c>
      <c r="C25" s="42" t="s">
        <v>15</v>
      </c>
      <c r="D25" s="119"/>
      <c r="E25" s="119"/>
      <c r="F25" s="119"/>
      <c r="G25" s="139"/>
      <c r="H25" s="135"/>
      <c r="I25" s="135"/>
      <c r="J25" s="131"/>
      <c r="K25" s="131"/>
      <c r="L25" s="135"/>
      <c r="M25" s="136"/>
      <c r="N25" s="19"/>
    </row>
    <row r="26" spans="1:15" ht="45.75" customHeight="1" thickBot="1" x14ac:dyDescent="0.3">
      <c r="A26" s="63">
        <v>1</v>
      </c>
      <c r="B26" s="77" t="s">
        <v>102</v>
      </c>
      <c r="C26" s="77" t="s">
        <v>109</v>
      </c>
      <c r="D26" s="77" t="s">
        <v>34</v>
      </c>
      <c r="E26" s="77" t="s">
        <v>110</v>
      </c>
      <c r="F26" s="77" t="s">
        <v>111</v>
      </c>
      <c r="G26" s="95">
        <v>8</v>
      </c>
      <c r="H26" s="95">
        <v>10</v>
      </c>
      <c r="I26" s="95">
        <v>2</v>
      </c>
      <c r="J26" s="107" t="s">
        <v>66</v>
      </c>
      <c r="K26" s="86">
        <f>2900+6900+6500+15400</f>
        <v>31700</v>
      </c>
      <c r="L26" s="85">
        <f>23600*2</f>
        <v>47200</v>
      </c>
      <c r="M26" s="84">
        <f t="shared" ref="M26" si="2">SUM(K26:L26)</f>
        <v>78900</v>
      </c>
      <c r="N26" s="19"/>
      <c r="O26" s="37" t="s">
        <v>19</v>
      </c>
    </row>
    <row r="27" spans="1:15" ht="18" customHeight="1" thickBot="1" x14ac:dyDescent="0.3">
      <c r="A27" s="63">
        <f>SUM(A26:A26)</f>
        <v>1</v>
      </c>
      <c r="B27" s="132" t="s">
        <v>16</v>
      </c>
      <c r="C27" s="133"/>
      <c r="D27" s="133"/>
      <c r="E27" s="133"/>
      <c r="F27" s="134"/>
      <c r="G27" s="67">
        <f>SUM(G26:G26)</f>
        <v>8</v>
      </c>
      <c r="H27" s="67">
        <f>SUM(H26:H26)</f>
        <v>10</v>
      </c>
      <c r="I27" s="67">
        <f>SUM(I26:I26)</f>
        <v>2</v>
      </c>
      <c r="J27" s="105">
        <v>0</v>
      </c>
      <c r="K27" s="68">
        <f>SUM(K26:K26)</f>
        <v>31700</v>
      </c>
      <c r="L27" s="68">
        <f>SUM(L26:L26)</f>
        <v>47200</v>
      </c>
      <c r="M27" s="68">
        <f>SUM(M26:M26)</f>
        <v>78900</v>
      </c>
      <c r="N27" s="19"/>
    </row>
    <row r="28" spans="1:15" ht="17.25" customHeight="1" thickBot="1" x14ac:dyDescent="0.3">
      <c r="A28" s="140" t="s">
        <v>17</v>
      </c>
      <c r="B28" s="141"/>
      <c r="C28" s="141"/>
      <c r="D28" s="141"/>
      <c r="E28" s="141"/>
      <c r="F28" s="141"/>
      <c r="G28" s="142"/>
      <c r="H28" s="69"/>
      <c r="I28" s="69"/>
      <c r="J28" s="70"/>
      <c r="K28" s="70">
        <v>0</v>
      </c>
      <c r="L28" s="70">
        <f>0.1*L27</f>
        <v>4720</v>
      </c>
      <c r="M28" s="71">
        <f>SUM(L28:L28)</f>
        <v>4720</v>
      </c>
      <c r="N28" s="19"/>
    </row>
    <row r="29" spans="1:15" ht="15.75" customHeight="1" thickBot="1" x14ac:dyDescent="0.3">
      <c r="A29" s="132" t="s">
        <v>20</v>
      </c>
      <c r="B29" s="133"/>
      <c r="C29" s="133"/>
      <c r="D29" s="133"/>
      <c r="E29" s="133"/>
      <c r="F29" s="133"/>
      <c r="G29" s="134"/>
      <c r="H29" s="72"/>
      <c r="I29" s="72"/>
      <c r="J29" s="70"/>
      <c r="K29" s="70">
        <f>SUM(K27:K28)</f>
        <v>31700</v>
      </c>
      <c r="L29" s="58">
        <f>+L27-L28</f>
        <v>42480</v>
      </c>
      <c r="M29" s="58">
        <f>+M27-M28</f>
        <v>74180</v>
      </c>
    </row>
    <row r="30" spans="1:15" ht="15.75" customHeight="1" x14ac:dyDescent="0.25">
      <c r="A30" s="9"/>
      <c r="B30" s="9"/>
      <c r="C30" s="9"/>
      <c r="D30" s="9"/>
      <c r="E30" s="9"/>
      <c r="F30" s="9"/>
      <c r="G30" s="9"/>
      <c r="H30" s="7"/>
      <c r="I30" s="7"/>
      <c r="J30" s="10"/>
      <c r="K30" s="10"/>
      <c r="L30" s="45"/>
      <c r="M30" s="45"/>
    </row>
    <row r="31" spans="1:15" ht="15.75" customHeight="1" x14ac:dyDescent="0.25">
      <c r="A31" s="9"/>
      <c r="B31" s="9"/>
      <c r="C31" s="9"/>
      <c r="D31" s="9"/>
      <c r="E31" s="9"/>
      <c r="F31" s="9"/>
      <c r="G31" s="9"/>
      <c r="H31" s="7"/>
      <c r="I31" s="7"/>
      <c r="J31" s="10"/>
      <c r="K31" s="10"/>
      <c r="L31" s="45"/>
      <c r="M31" s="45"/>
    </row>
    <row r="32" spans="1:15" ht="15.75" customHeight="1" thickBot="1" x14ac:dyDescent="0.3">
      <c r="A32" s="157" t="s">
        <v>47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32"/>
      <c r="M32" s="32"/>
    </row>
    <row r="33" spans="1:15" ht="30.75" customHeight="1" thickBot="1" x14ac:dyDescent="0.3">
      <c r="A33" s="124" t="s">
        <v>7</v>
      </c>
      <c r="B33" s="120" t="s">
        <v>8</v>
      </c>
      <c r="C33" s="121"/>
      <c r="D33" s="118" t="s">
        <v>9</v>
      </c>
      <c r="E33" s="118" t="s">
        <v>10</v>
      </c>
      <c r="F33" s="118" t="s">
        <v>11</v>
      </c>
      <c r="G33" s="118" t="s">
        <v>45</v>
      </c>
      <c r="H33" s="120" t="s">
        <v>29</v>
      </c>
      <c r="I33" s="121"/>
      <c r="J33" s="118" t="s">
        <v>70</v>
      </c>
      <c r="K33" s="118" t="s">
        <v>12</v>
      </c>
      <c r="L33" s="118" t="s">
        <v>32</v>
      </c>
      <c r="M33" s="128" t="s">
        <v>46</v>
      </c>
    </row>
    <row r="34" spans="1:15" ht="0.75" customHeight="1" thickBot="1" x14ac:dyDescent="0.3">
      <c r="A34" s="125"/>
      <c r="B34" s="122"/>
      <c r="C34" s="123"/>
      <c r="D34" s="119"/>
      <c r="E34" s="119"/>
      <c r="F34" s="119"/>
      <c r="G34" s="138"/>
      <c r="H34" s="118" t="s">
        <v>30</v>
      </c>
      <c r="I34" s="118" t="s">
        <v>31</v>
      </c>
      <c r="J34" s="131"/>
      <c r="K34" s="131"/>
      <c r="L34" s="119"/>
      <c r="M34" s="129"/>
    </row>
    <row r="35" spans="1:15" ht="27.75" customHeight="1" thickBot="1" x14ac:dyDescent="0.3">
      <c r="A35" s="125"/>
      <c r="B35" s="41" t="s">
        <v>14</v>
      </c>
      <c r="C35" s="42" t="s">
        <v>15</v>
      </c>
      <c r="D35" s="119"/>
      <c r="E35" s="119"/>
      <c r="F35" s="119"/>
      <c r="G35" s="139"/>
      <c r="H35" s="135"/>
      <c r="I35" s="135"/>
      <c r="J35" s="131"/>
      <c r="K35" s="131"/>
      <c r="L35" s="135"/>
      <c r="M35" s="136"/>
    </row>
    <row r="36" spans="1:15" ht="54.75" customHeight="1" thickBot="1" x14ac:dyDescent="0.3">
      <c r="A36" s="66">
        <v>1</v>
      </c>
      <c r="B36" s="88" t="s">
        <v>80</v>
      </c>
      <c r="C36" s="88" t="s">
        <v>115</v>
      </c>
      <c r="D36" s="77" t="s">
        <v>27</v>
      </c>
      <c r="E36" s="88" t="s">
        <v>86</v>
      </c>
      <c r="F36" s="88" t="s">
        <v>64</v>
      </c>
      <c r="G36" s="89">
        <v>8</v>
      </c>
      <c r="H36" s="89">
        <v>0</v>
      </c>
      <c r="I36" s="89">
        <v>0</v>
      </c>
      <c r="J36" s="107"/>
      <c r="K36" s="94">
        <v>0</v>
      </c>
      <c r="L36" s="94">
        <v>20400</v>
      </c>
      <c r="M36" s="85">
        <f t="shared" ref="M36" si="3">+K36+L36</f>
        <v>20400</v>
      </c>
    </row>
    <row r="37" spans="1:15" ht="54.75" customHeight="1" thickBot="1" x14ac:dyDescent="0.3">
      <c r="A37" s="66">
        <v>1</v>
      </c>
      <c r="B37" s="88" t="s">
        <v>80</v>
      </c>
      <c r="C37" s="88" t="s">
        <v>83</v>
      </c>
      <c r="D37" s="77" t="s">
        <v>27</v>
      </c>
      <c r="E37" s="88" t="s">
        <v>86</v>
      </c>
      <c r="F37" s="88" t="s">
        <v>64</v>
      </c>
      <c r="G37" s="89">
        <v>8</v>
      </c>
      <c r="H37" s="89">
        <v>25</v>
      </c>
      <c r="I37" s="89">
        <v>5</v>
      </c>
      <c r="J37" s="107"/>
      <c r="K37" s="94">
        <f>(25000*1)</f>
        <v>25000</v>
      </c>
      <c r="L37" s="94">
        <v>10200</v>
      </c>
      <c r="M37" s="85">
        <f t="shared" ref="M37:M38" si="4">+K37+L37</f>
        <v>35200</v>
      </c>
      <c r="O37" s="36" t="s">
        <v>19</v>
      </c>
    </row>
    <row r="38" spans="1:15" ht="54.75" customHeight="1" thickBot="1" x14ac:dyDescent="0.3">
      <c r="A38" s="66">
        <v>2</v>
      </c>
      <c r="B38" s="88" t="s">
        <v>81</v>
      </c>
      <c r="C38" s="88" t="s">
        <v>117</v>
      </c>
      <c r="D38" s="102" t="s">
        <v>27</v>
      </c>
      <c r="E38" s="102" t="s">
        <v>85</v>
      </c>
      <c r="F38" s="102" t="s">
        <v>116</v>
      </c>
      <c r="G38" s="106">
        <v>0</v>
      </c>
      <c r="H38" s="106">
        <v>0</v>
      </c>
      <c r="I38" s="106">
        <v>0</v>
      </c>
      <c r="J38" s="107"/>
      <c r="K38" s="94">
        <v>0</v>
      </c>
      <c r="L38" s="94">
        <v>44000</v>
      </c>
      <c r="M38" s="85">
        <f t="shared" si="4"/>
        <v>44000</v>
      </c>
    </row>
    <row r="39" spans="1:15" ht="15.75" customHeight="1" thickBot="1" x14ac:dyDescent="0.3">
      <c r="A39" s="55">
        <f>SUM(A36:A38)</f>
        <v>4</v>
      </c>
      <c r="B39" s="132" t="s">
        <v>16</v>
      </c>
      <c r="C39" s="133"/>
      <c r="D39" s="133"/>
      <c r="E39" s="133"/>
      <c r="F39" s="134"/>
      <c r="G39" s="67">
        <f>SUM(G36:G36)</f>
        <v>8</v>
      </c>
      <c r="H39" s="67">
        <f>+H36</f>
        <v>0</v>
      </c>
      <c r="I39" s="67">
        <f>+I36</f>
        <v>0</v>
      </c>
      <c r="J39" s="70">
        <f>+J36</f>
        <v>0</v>
      </c>
      <c r="K39" s="70">
        <f>SUM(K36:K38)</f>
        <v>25000</v>
      </c>
      <c r="L39" s="70">
        <f>SUM(L36:L38)</f>
        <v>74600</v>
      </c>
      <c r="M39" s="70">
        <f>+K39+L39</f>
        <v>99600</v>
      </c>
    </row>
    <row r="40" spans="1:15" ht="15" customHeight="1" thickBot="1" x14ac:dyDescent="0.3">
      <c r="A40" s="140" t="s">
        <v>17</v>
      </c>
      <c r="B40" s="141"/>
      <c r="C40" s="141"/>
      <c r="D40" s="141"/>
      <c r="E40" s="141"/>
      <c r="F40" s="141"/>
      <c r="G40" s="142"/>
      <c r="H40" s="69"/>
      <c r="I40" s="69"/>
      <c r="J40" s="70"/>
      <c r="K40" s="70">
        <v>0</v>
      </c>
      <c r="L40" s="70">
        <f>0.1*L39</f>
        <v>7460</v>
      </c>
      <c r="M40" s="71">
        <f>SUM(L40:L40)</f>
        <v>7460</v>
      </c>
    </row>
    <row r="41" spans="1:15" ht="17.25" customHeight="1" thickBot="1" x14ac:dyDescent="0.3">
      <c r="A41" s="132" t="s">
        <v>20</v>
      </c>
      <c r="B41" s="133"/>
      <c r="C41" s="133"/>
      <c r="D41" s="133"/>
      <c r="E41" s="133"/>
      <c r="F41" s="133"/>
      <c r="G41" s="134"/>
      <c r="H41" s="72"/>
      <c r="I41" s="72"/>
      <c r="J41" s="70"/>
      <c r="K41" s="70">
        <f>SUM(K39:K40)</f>
        <v>25000</v>
      </c>
      <c r="L41" s="58">
        <f>+L39-L40</f>
        <v>67140</v>
      </c>
      <c r="M41" s="58">
        <f>+M39-M40</f>
        <v>92140</v>
      </c>
    </row>
    <row r="42" spans="1:15" x14ac:dyDescent="0.25">
      <c r="A42" s="9"/>
      <c r="B42" s="9"/>
      <c r="C42" s="9"/>
      <c r="D42" s="9"/>
      <c r="E42" s="9"/>
      <c r="F42" s="9"/>
      <c r="G42" s="9"/>
      <c r="H42" s="7"/>
      <c r="I42" s="7"/>
      <c r="J42" s="10"/>
      <c r="K42" s="10"/>
      <c r="L42" s="10"/>
      <c r="M42" s="11"/>
    </row>
    <row r="43" spans="1:15" ht="15.75" thickBot="1" x14ac:dyDescent="0.3">
      <c r="A43" s="9"/>
      <c r="B43" s="9"/>
      <c r="C43" s="9"/>
      <c r="D43" s="9"/>
      <c r="E43" s="9"/>
      <c r="F43" s="9"/>
      <c r="G43" s="9"/>
      <c r="H43" s="7"/>
      <c r="I43" s="7"/>
      <c r="J43" s="10"/>
      <c r="K43" s="10"/>
      <c r="L43" s="10"/>
      <c r="M43" s="11"/>
    </row>
    <row r="44" spans="1:15" ht="24.95" customHeight="1" thickBot="1" x14ac:dyDescent="0.3">
      <c r="A44" s="159" t="s">
        <v>21</v>
      </c>
      <c r="B44" s="159"/>
      <c r="C44" s="159"/>
      <c r="D44" s="159" t="s">
        <v>73</v>
      </c>
      <c r="E44" s="159"/>
      <c r="F44" s="159" t="s">
        <v>79</v>
      </c>
      <c r="G44" s="159"/>
    </row>
    <row r="45" spans="1:15" ht="23.1" customHeight="1" thickBot="1" x14ac:dyDescent="0.3">
      <c r="A45" s="154" t="s">
        <v>40</v>
      </c>
      <c r="B45" s="154"/>
      <c r="C45" s="154"/>
      <c r="D45" s="177">
        <v>8000000</v>
      </c>
      <c r="E45" s="178"/>
      <c r="F45" s="181"/>
      <c r="G45" s="181"/>
      <c r="J45" s="36" t="s">
        <v>19</v>
      </c>
    </row>
    <row r="46" spans="1:15" ht="23.1" customHeight="1" thickBot="1" x14ac:dyDescent="0.3">
      <c r="A46" s="154" t="s">
        <v>22</v>
      </c>
      <c r="B46" s="154"/>
      <c r="C46" s="154"/>
      <c r="D46" s="172">
        <v>57</v>
      </c>
      <c r="E46" s="172"/>
      <c r="F46" s="137"/>
      <c r="G46" s="137"/>
    </row>
    <row r="47" spans="1:15" ht="33" customHeight="1" thickBot="1" x14ac:dyDescent="0.3">
      <c r="A47" s="167" t="s">
        <v>113</v>
      </c>
      <c r="B47" s="168"/>
      <c r="C47" s="169"/>
      <c r="D47" s="170">
        <v>19</v>
      </c>
      <c r="E47" s="171"/>
      <c r="F47" s="149"/>
      <c r="G47" s="150"/>
    </row>
    <row r="48" spans="1:15" ht="23.1" customHeight="1" thickBot="1" x14ac:dyDescent="0.3">
      <c r="A48" s="154" t="s">
        <v>23</v>
      </c>
      <c r="B48" s="154"/>
      <c r="C48" s="154"/>
      <c r="D48" s="155">
        <v>1223</v>
      </c>
      <c r="E48" s="155"/>
      <c r="F48" s="145"/>
      <c r="G48" s="145"/>
    </row>
    <row r="49" spans="1:9" ht="23.1" customHeight="1" thickBot="1" x14ac:dyDescent="0.3">
      <c r="A49" s="154" t="s">
        <v>67</v>
      </c>
      <c r="B49" s="154"/>
      <c r="C49" s="154"/>
      <c r="D49" s="166">
        <v>720</v>
      </c>
      <c r="E49" s="166"/>
      <c r="F49" s="155"/>
      <c r="G49" s="155"/>
    </row>
    <row r="50" spans="1:9" ht="23.1" customHeight="1" thickBot="1" x14ac:dyDescent="0.3">
      <c r="A50" s="151" t="s">
        <v>24</v>
      </c>
      <c r="B50" s="151"/>
      <c r="C50" s="151"/>
      <c r="D50" s="165">
        <v>2280000</v>
      </c>
      <c r="E50" s="165"/>
      <c r="F50" s="152"/>
      <c r="G50" s="152"/>
    </row>
    <row r="51" spans="1:9" ht="23.1" customHeight="1" thickBot="1" x14ac:dyDescent="0.3">
      <c r="A51" s="151" t="s">
        <v>25</v>
      </c>
      <c r="B51" s="151"/>
      <c r="C51" s="151"/>
      <c r="D51" s="165">
        <v>1824000</v>
      </c>
      <c r="E51" s="165"/>
      <c r="F51" s="152"/>
      <c r="G51" s="152"/>
      <c r="I51" s="36" t="s">
        <v>19</v>
      </c>
    </row>
    <row r="52" spans="1:9" ht="23.1" customHeight="1" thickBot="1" x14ac:dyDescent="0.3">
      <c r="A52" s="151" t="s">
        <v>26</v>
      </c>
      <c r="B52" s="151"/>
      <c r="C52" s="151"/>
      <c r="D52" s="165">
        <f>+D51*0.1</f>
        <v>182400</v>
      </c>
      <c r="E52" s="165"/>
      <c r="F52" s="152"/>
      <c r="G52" s="152"/>
    </row>
    <row r="53" spans="1:9" ht="24.95" customHeight="1" thickBot="1" x14ac:dyDescent="0.3">
      <c r="A53" s="179" t="s">
        <v>49</v>
      </c>
      <c r="B53" s="179"/>
      <c r="C53" s="179"/>
      <c r="D53" s="144">
        <f>+D50+D51+D52</f>
        <v>4286400</v>
      </c>
      <c r="E53" s="144"/>
      <c r="F53" s="180">
        <f>+F50+F51+F52</f>
        <v>0</v>
      </c>
      <c r="G53" s="180"/>
    </row>
    <row r="54" spans="1:9" x14ac:dyDescent="0.25">
      <c r="A54" s="5"/>
      <c r="B54" s="5"/>
      <c r="C54" s="5"/>
      <c r="D54" s="5"/>
      <c r="E54" s="5"/>
      <c r="F54" s="5"/>
      <c r="G54" s="5"/>
    </row>
    <row r="55" spans="1:9" x14ac:dyDescent="0.25">
      <c r="A55" s="5"/>
      <c r="B55" s="5"/>
      <c r="C55" s="5"/>
      <c r="D55" s="5"/>
      <c r="E55" s="5"/>
      <c r="F55" s="5"/>
      <c r="G55" s="5"/>
    </row>
  </sheetData>
  <mergeCells count="88">
    <mergeCell ref="A28:G28"/>
    <mergeCell ref="A29:G29"/>
    <mergeCell ref="L23:L25"/>
    <mergeCell ref="M23:M25"/>
    <mergeCell ref="H24:H25"/>
    <mergeCell ref="I24:I25"/>
    <mergeCell ref="B27:F27"/>
    <mergeCell ref="A22:K22"/>
    <mergeCell ref="A23:A25"/>
    <mergeCell ref="B23:C24"/>
    <mergeCell ref="D23:D25"/>
    <mergeCell ref="E23:E25"/>
    <mergeCell ref="F23:F25"/>
    <mergeCell ref="G23:G25"/>
    <mergeCell ref="H23:I23"/>
    <mergeCell ref="J23:J25"/>
    <mergeCell ref="K23:K25"/>
    <mergeCell ref="A44:C44"/>
    <mergeCell ref="D44:E44"/>
    <mergeCell ref="F44:G44"/>
    <mergeCell ref="A47:C47"/>
    <mergeCell ref="D47:E47"/>
    <mergeCell ref="F47:G47"/>
    <mergeCell ref="F49:G49"/>
    <mergeCell ref="F48:G48"/>
    <mergeCell ref="A45:C45"/>
    <mergeCell ref="D45:E45"/>
    <mergeCell ref="F45:G45"/>
    <mergeCell ref="A46:C46"/>
    <mergeCell ref="D46:E46"/>
    <mergeCell ref="F46:G46"/>
    <mergeCell ref="A48:C48"/>
    <mergeCell ref="D48:E48"/>
    <mergeCell ref="A53:C53"/>
    <mergeCell ref="D53:E53"/>
    <mergeCell ref="F53:G53"/>
    <mergeCell ref="A51:C51"/>
    <mergeCell ref="D51:E51"/>
    <mergeCell ref="F51:G51"/>
    <mergeCell ref="A52:C52"/>
    <mergeCell ref="D52:E52"/>
    <mergeCell ref="F52:G52"/>
    <mergeCell ref="A50:C50"/>
    <mergeCell ref="D50:E50"/>
    <mergeCell ref="F50:G50"/>
    <mergeCell ref="A5:M5"/>
    <mergeCell ref="A6:M7"/>
    <mergeCell ref="A11:M11"/>
    <mergeCell ref="A41:G41"/>
    <mergeCell ref="J12:J14"/>
    <mergeCell ref="A49:C49"/>
    <mergeCell ref="D49:E49"/>
    <mergeCell ref="B39:F39"/>
    <mergeCell ref="A40:G40"/>
    <mergeCell ref="D33:D35"/>
    <mergeCell ref="E33:E35"/>
    <mergeCell ref="F33:F35"/>
    <mergeCell ref="G33:G35"/>
    <mergeCell ref="K12:K14"/>
    <mergeCell ref="L12:L14"/>
    <mergeCell ref="C1:M1"/>
    <mergeCell ref="A9:M9"/>
    <mergeCell ref="A2:N2"/>
    <mergeCell ref="A3:N3"/>
    <mergeCell ref="A4:N4"/>
    <mergeCell ref="A12:A14"/>
    <mergeCell ref="B12:C13"/>
    <mergeCell ref="D12:D14"/>
    <mergeCell ref="E12:E14"/>
    <mergeCell ref="F12:F14"/>
    <mergeCell ref="M12:M14"/>
    <mergeCell ref="I34:I35"/>
    <mergeCell ref="A32:K32"/>
    <mergeCell ref="A33:A35"/>
    <mergeCell ref="B33:C34"/>
    <mergeCell ref="M33:M35"/>
    <mergeCell ref="H34:H35"/>
    <mergeCell ref="H33:I33"/>
    <mergeCell ref="J33:J35"/>
    <mergeCell ref="K33:K35"/>
    <mergeCell ref="L33:L35"/>
    <mergeCell ref="B18:F18"/>
    <mergeCell ref="A19:G19"/>
    <mergeCell ref="A20:G20"/>
    <mergeCell ref="H13:H14"/>
    <mergeCell ref="I13:I14"/>
    <mergeCell ref="G12:G14"/>
    <mergeCell ref="H12:I12"/>
  </mergeCells>
  <pageMargins left="0.23622047244094491" right="0.23622047244094491" top="0.74803149606299213" bottom="0.74803149606299213" header="0.31496062992125984" footer="0.31496062992125984"/>
  <pageSetup scale="75" orientation="landscape" r:id="rId1"/>
  <rowBreaks count="1" manualBreakCount="1">
    <brk id="2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ENERO-MARZO</vt:lpstr>
      <vt:lpstr>ENERO</vt:lpstr>
      <vt:lpstr>FEBRERO</vt:lpstr>
      <vt:lpstr>MARZO</vt:lpstr>
      <vt:lpstr>ENERO!Área_de_impresión</vt:lpstr>
      <vt:lpstr>'ENERO-MARZO'!Área_de_impresión</vt:lpstr>
      <vt:lpstr>FEBRERO!Área_de_impresión</vt:lpstr>
      <vt:lpstr>MARZO!Área_de_impresión</vt:lpstr>
      <vt:lpstr>ENERO!Títulos_a_imprimir</vt:lpstr>
      <vt:lpstr>'ENERO-MARZO'!Títulos_a_imprimir</vt:lpstr>
      <vt:lpstr>FEBRERO!Títulos_a_imprimir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Carlos Sanquintin</cp:lastModifiedBy>
  <cp:lastPrinted>2023-04-13T15:55:49Z</cp:lastPrinted>
  <dcterms:created xsi:type="dcterms:W3CDTF">2020-06-29T12:43:52Z</dcterms:created>
  <dcterms:modified xsi:type="dcterms:W3CDTF">2023-04-13T19:22:39Z</dcterms:modified>
</cp:coreProperties>
</file>