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9\coniaf\Planificación y Desarrollo -\1.A 2022 CARMEN\TRANSPARENCIA 2022\DICIEMBRE\"/>
    </mc:Choice>
  </mc:AlternateContent>
  <xr:revisionPtr revIDLastSave="0" documentId="13_ncr:1_{CE6DC672-5457-4570-9CB3-88803A3D6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-DIC" sheetId="1" r:id="rId1"/>
    <sheet name="OCTUBRE" sheetId="2" r:id="rId2"/>
    <sheet name="NOVIEMBRE" sheetId="3" r:id="rId3"/>
    <sheet name="DICIEMBRE" sheetId="4" r:id="rId4"/>
  </sheets>
  <definedNames>
    <definedName name="_xlnm.Print_Area" localSheetId="3">DICIEMBRE!$A$1:$N$45</definedName>
    <definedName name="_xlnm.Print_Area" localSheetId="2">NOVIEMBRE!$A$1:$M$71</definedName>
    <definedName name="_xlnm.Print_Area" localSheetId="0">'OCT-DIC'!$A$1:$M$108</definedName>
    <definedName name="_xlnm.Print_Area" localSheetId="1">OCTUBRE!$A$1:$M$53</definedName>
    <definedName name="_xlnm.Print_Titles" localSheetId="3">DICIEMBRE!$1:$9</definedName>
    <definedName name="_xlnm.Print_Titles" localSheetId="2">NOVIEMBRE!$1:$8</definedName>
    <definedName name="_xlnm.Print_Titles" localSheetId="0">'OCT-DIC'!$1:$11</definedName>
    <definedName name="_xlnm.Print_Titles" localSheetId="1">OCTUBRE!$1:$8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98" i="1"/>
  <c r="F97" i="1"/>
  <c r="F96" i="1"/>
  <c r="F94" i="1"/>
  <c r="F93" i="1"/>
  <c r="F92" i="1"/>
  <c r="G45" i="2"/>
  <c r="F44" i="4"/>
  <c r="F43" i="4"/>
  <c r="F42" i="4"/>
  <c r="G31" i="4"/>
  <c r="F41" i="4"/>
  <c r="F39" i="4"/>
  <c r="F38" i="4"/>
  <c r="F37" i="4"/>
  <c r="M31" i="4"/>
  <c r="L31" i="4"/>
  <c r="J31" i="4"/>
  <c r="K31" i="4"/>
  <c r="F70" i="3"/>
  <c r="L43" i="3"/>
  <c r="F69" i="3"/>
  <c r="L60" i="1"/>
  <c r="L59" i="1"/>
  <c r="K43" i="3"/>
  <c r="F68" i="3"/>
  <c r="G43" i="3"/>
  <c r="F67" i="3"/>
  <c r="F65" i="3"/>
  <c r="F64" i="3"/>
  <c r="J43" i="3"/>
  <c r="F63" i="3"/>
  <c r="G50" i="2"/>
  <c r="G47" i="2"/>
  <c r="G46" i="2"/>
  <c r="M28" i="3"/>
  <c r="M27" i="3"/>
  <c r="M26" i="3"/>
  <c r="M37" i="2"/>
  <c r="M57" i="3" l="1"/>
  <c r="L57" i="3"/>
  <c r="L58" i="3" s="1"/>
  <c r="L59" i="3" s="1"/>
  <c r="K57" i="3"/>
  <c r="K59" i="3" s="1"/>
  <c r="J57" i="3"/>
  <c r="I57" i="3"/>
  <c r="H57" i="3"/>
  <c r="G57" i="3"/>
  <c r="A57" i="3"/>
  <c r="L26" i="2"/>
  <c r="K26" i="2"/>
  <c r="A31" i="4"/>
  <c r="M29" i="4"/>
  <c r="M39" i="3"/>
  <c r="A43" i="3"/>
  <c r="K30" i="4"/>
  <c r="M42" i="3"/>
  <c r="M41" i="3"/>
  <c r="G61" i="1"/>
  <c r="M40" i="3"/>
  <c r="I43" i="3"/>
  <c r="H43" i="3"/>
  <c r="F66" i="3" s="1"/>
  <c r="M38" i="3"/>
  <c r="L37" i="3"/>
  <c r="K37" i="3"/>
  <c r="K45" i="3" s="1"/>
  <c r="M27" i="2"/>
  <c r="L25" i="2"/>
  <c r="K25" i="2"/>
  <c r="A46" i="1"/>
  <c r="K16" i="3"/>
  <c r="M16" i="3" s="1"/>
  <c r="M29" i="3"/>
  <c r="L29" i="3"/>
  <c r="L30" i="3" s="1"/>
  <c r="M30" i="3" s="1"/>
  <c r="K29" i="3"/>
  <c r="K31" i="3" s="1"/>
  <c r="J29" i="3"/>
  <c r="I29" i="3"/>
  <c r="H29" i="3"/>
  <c r="G29" i="3"/>
  <c r="A29" i="3"/>
  <c r="M19" i="4"/>
  <c r="M18" i="4"/>
  <c r="M17" i="4"/>
  <c r="M16" i="4"/>
  <c r="M15" i="4"/>
  <c r="M15" i="2"/>
  <c r="M13" i="2"/>
  <c r="M45" i="1"/>
  <c r="M44" i="1"/>
  <c r="K43" i="1"/>
  <c r="M43" i="1" s="1"/>
  <c r="M41" i="1"/>
  <c r="M39" i="1"/>
  <c r="M38" i="1"/>
  <c r="M37" i="1"/>
  <c r="M36" i="1"/>
  <c r="M26" i="2" l="1"/>
  <c r="M58" i="3"/>
  <c r="M59" i="3" s="1"/>
  <c r="M25" i="2"/>
  <c r="M30" i="4"/>
  <c r="L44" i="3"/>
  <c r="M44" i="3" s="1"/>
  <c r="M37" i="3"/>
  <c r="M43" i="3" s="1"/>
  <c r="L31" i="3"/>
  <c r="M31" i="3"/>
  <c r="M72" i="1"/>
  <c r="M70" i="1"/>
  <c r="M73" i="1"/>
  <c r="M71" i="1"/>
  <c r="M69" i="1"/>
  <c r="M45" i="3" l="1"/>
  <c r="L45" i="3"/>
  <c r="M74" i="1"/>
  <c r="A61" i="1"/>
  <c r="K60" i="1"/>
  <c r="M59" i="1"/>
  <c r="M58" i="1"/>
  <c r="M55" i="1"/>
  <c r="L57" i="1"/>
  <c r="K57" i="1"/>
  <c r="M57" i="1" s="1"/>
  <c r="L56" i="1"/>
  <c r="K56" i="1"/>
  <c r="M54" i="1"/>
  <c r="M60" i="1" l="1"/>
  <c r="M56" i="1"/>
  <c r="A87" i="1"/>
  <c r="M87" i="1"/>
  <c r="L87" i="1"/>
  <c r="K87" i="1"/>
  <c r="J87" i="1"/>
  <c r="I87" i="1"/>
  <c r="H87" i="1"/>
  <c r="G87" i="1"/>
  <c r="L74" i="1" l="1"/>
  <c r="K74" i="1"/>
  <c r="I74" i="1"/>
  <c r="H74" i="1"/>
  <c r="G74" i="1"/>
  <c r="J74" i="1"/>
  <c r="K89" i="1" l="1"/>
  <c r="L38" i="2"/>
  <c r="K38" i="2"/>
  <c r="K40" i="2" s="1"/>
  <c r="J38" i="2"/>
  <c r="I38" i="2"/>
  <c r="H38" i="2"/>
  <c r="G38" i="2"/>
  <c r="A38" i="2"/>
  <c r="M38" i="2"/>
  <c r="L17" i="2"/>
  <c r="K17" i="2"/>
  <c r="J17" i="2"/>
  <c r="I17" i="2"/>
  <c r="H17" i="2"/>
  <c r="G17" i="2"/>
  <c r="G49" i="2" s="1"/>
  <c r="A17" i="2"/>
  <c r="A20" i="4"/>
  <c r="L20" i="4"/>
  <c r="J20" i="4"/>
  <c r="I20" i="4"/>
  <c r="H20" i="4"/>
  <c r="G20" i="4"/>
  <c r="M17" i="2"/>
  <c r="L46" i="1"/>
  <c r="J46" i="1"/>
  <c r="I46" i="1"/>
  <c r="H46" i="1"/>
  <c r="G46" i="1"/>
  <c r="K46" i="1"/>
  <c r="A74" i="1"/>
  <c r="K61" i="1"/>
  <c r="K63" i="1" s="1"/>
  <c r="J61" i="1"/>
  <c r="I61" i="1"/>
  <c r="H61" i="1"/>
  <c r="L88" i="1" l="1"/>
  <c r="M88" i="1" s="1"/>
  <c r="M89" i="1" s="1"/>
  <c r="L39" i="2"/>
  <c r="M39" i="2" s="1"/>
  <c r="M40" i="2" s="1"/>
  <c r="M20" i="4"/>
  <c r="K20" i="4"/>
  <c r="L61" i="1"/>
  <c r="M61" i="1"/>
  <c r="L89" i="1" l="1"/>
  <c r="L40" i="2"/>
  <c r="K22" i="4"/>
  <c r="L17" i="3"/>
  <c r="K17" i="3"/>
  <c r="J17" i="3"/>
  <c r="I17" i="3"/>
  <c r="H17" i="3"/>
  <c r="G17" i="3"/>
  <c r="A17" i="3"/>
  <c r="J28" i="2"/>
  <c r="I28" i="2"/>
  <c r="H28" i="2"/>
  <c r="G48" i="2" s="1"/>
  <c r="G28" i="2"/>
  <c r="A28" i="2"/>
  <c r="K19" i="2"/>
  <c r="K19" i="3" l="1"/>
  <c r="L18" i="3"/>
  <c r="L21" i="4"/>
  <c r="M17" i="3"/>
  <c r="L28" i="2"/>
  <c r="K28" i="2"/>
  <c r="K30" i="2" s="1"/>
  <c r="L18" i="2"/>
  <c r="L22" i="4" l="1"/>
  <c r="M18" i="3"/>
  <c r="L19" i="3"/>
  <c r="L29" i="2"/>
  <c r="M29" i="2" s="1"/>
  <c r="G51" i="2"/>
  <c r="M21" i="4"/>
  <c r="M22" i="4" s="1"/>
  <c r="M18" i="2"/>
  <c r="M19" i="2" s="1"/>
  <c r="M19" i="3"/>
  <c r="M28" i="2"/>
  <c r="L19" i="2"/>
  <c r="E52" i="2"/>
  <c r="E53" i="2" s="1"/>
  <c r="D70" i="3"/>
  <c r="D71" i="3" s="1"/>
  <c r="D99" i="1"/>
  <c r="D100" i="1" s="1"/>
  <c r="D44" i="4"/>
  <c r="D45" i="4" s="1"/>
  <c r="I31" i="4"/>
  <c r="H31" i="4"/>
  <c r="F40" i="4" l="1"/>
  <c r="F95" i="1" s="1"/>
  <c r="M30" i="2"/>
  <c r="G52" i="2"/>
  <c r="L30" i="2"/>
  <c r="K33" i="4" l="1"/>
  <c r="G53" i="2"/>
  <c r="L32" i="4"/>
  <c r="L33" i="4" l="1"/>
  <c r="M32" i="4"/>
  <c r="M33" i="4" s="1"/>
  <c r="L47" i="1"/>
  <c r="M46" i="1" l="1"/>
  <c r="M47" i="1"/>
  <c r="L48" i="1"/>
  <c r="K48" i="1"/>
  <c r="M48" i="1" l="1"/>
  <c r="L75" i="1" l="1"/>
  <c r="F99" i="1" l="1"/>
  <c r="L76" i="1"/>
  <c r="K76" i="1"/>
  <c r="F71" i="3" l="1"/>
  <c r="M75" i="1"/>
  <c r="L62" i="1"/>
  <c r="M62" i="1" s="1"/>
  <c r="F45" i="4" l="1"/>
  <c r="M76" i="1"/>
  <c r="M63" i="1"/>
  <c r="L63" i="1"/>
</calcChain>
</file>

<file path=xl/sharedStrings.xml><?xml version="1.0" encoding="utf-8"?>
<sst xmlns="http://schemas.openxmlformats.org/spreadsheetml/2006/main" count="640" uniqueCount="158">
  <si>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</si>
  <si>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</si>
  <si>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</si>
  <si>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</si>
  <si>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</si>
  <si>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</si>
  <si>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</si>
  <si>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</si>
  <si>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</si>
  <si>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</si>
  <si>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</si>
  <si>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</si>
  <si>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</si>
  <si>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</si>
  <si>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</si>
  <si>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</si>
  <si>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</si>
  <si>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</si>
  <si>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</si>
  <si>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</si>
  <si>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</si>
  <si>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</si>
  <si>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</si>
  <si>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</si>
  <si>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</si>
  <si>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</si>
  <si>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</si>
  <si>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</si>
  <si>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</si>
  <si>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</si>
  <si>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</si>
  <si>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</si>
  <si>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</si>
  <si>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</si>
  <si>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PRESUPUESTO TOTAL 2022 (RD$)</t>
  </si>
  <si>
    <t>HORAS TRANSFE-RENCIA</t>
  </si>
  <si>
    <t>META AÑO 2022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</si>
  <si>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</si>
  <si>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</si>
  <si>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</si>
  <si>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</si>
  <si>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PROGRAMACIÓN  DE ACTIVIDADES  PROYECTOS INVERSIÓN PÚBLICA</t>
  </si>
  <si>
    <t>ACTUALIZACIÓN PARA LA INNOVACIÓN TECNOLÓGICA Y COMPETITIVIDAD AGROALIMENTARIA Y  DE FOMENTO A LA EXPORTACIÓN EN LA REPÚBLICA DOMINICANA</t>
  </si>
  <si>
    <t xml:space="preserve">PRESUPUESTO TOTAL </t>
  </si>
  <si>
    <t>DIVISIÓN DE PLANIFICACIÓN  Y  DESARROLLO</t>
  </si>
  <si>
    <t xml:space="preserve">                                                                               CONSEJO NACIONAL DE INVESTIGACIONES AGROPECUARIAS Y FORESTALES (CONIAF)</t>
  </si>
  <si>
    <t xml:space="preserve">                                                CONSEJO NACIONAL DE INVESTIGACIONES AGROPECUARIAS Y FORESTALES (CONIAF)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</si>
  <si>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</si>
  <si>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>San Juan</t>
  </si>
  <si>
    <t xml:space="preserve">HORAS </t>
  </si>
  <si>
    <t xml:space="preserve">COSTO TOTAL </t>
  </si>
  <si>
    <t>DEPARTAMENTO DE ACCESO A LAS CIENCIAS MODERNAS</t>
  </si>
  <si>
    <t>Ing. Victor Landa</t>
  </si>
  <si>
    <t>Ing. Juan Cedano</t>
  </si>
  <si>
    <t>Juan Valdez</t>
  </si>
  <si>
    <t>Atiles Peguero</t>
  </si>
  <si>
    <t xml:space="preserve">COSTO TOTAL      (RD$) </t>
  </si>
  <si>
    <t xml:space="preserve">COSTO TOTAL (RD$) </t>
  </si>
  <si>
    <t xml:space="preserve">  </t>
  </si>
  <si>
    <t xml:space="preserve">   </t>
  </si>
  <si>
    <t>Mella</t>
  </si>
  <si>
    <t>Neyba</t>
  </si>
  <si>
    <r>
      <rPr>
        <b/>
        <sz val="14"/>
        <rFont val="Cambria"/>
        <family val="1"/>
      </rPr>
      <t xml:space="preserve">Nombre de los Proyectos: </t>
    </r>
    <r>
      <rPr>
        <sz val="14"/>
        <rFont val="Cambria"/>
        <family val="1"/>
      </rPr>
      <t xml:space="preserve"> Actualización para la Innovación Tecnológica y Competitividad Agroalimentaria en la Rep. Dominicana  y Actualización de Tecnologías para la Competitividad del Sector Agroexportador en la R.D.</t>
    </r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</si>
  <si>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técnicos extensionistas del Sistema Nacional de Investigaciones Agropecuarias y Forestales.</t>
    </r>
  </si>
  <si>
    <r>
      <t xml:space="preserve">CÓDIGOS SNIP: 14187 y 14186, </t>
    </r>
    <r>
      <rPr>
        <sz val="12"/>
        <rFont val="Cambria"/>
        <family val="1"/>
      </rPr>
      <t>respectivamente</t>
    </r>
    <r>
      <rPr>
        <b/>
        <sz val="12"/>
        <rFont val="Cambria"/>
        <family val="1"/>
      </rPr>
      <t>.</t>
    </r>
  </si>
  <si>
    <t>COSTO TOTAL</t>
  </si>
  <si>
    <t>Bernardo Mateo</t>
  </si>
  <si>
    <t>Domingo Rengifo y Carlos Céspedes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</si>
  <si>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</si>
  <si>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</si>
  <si>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</si>
  <si>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Julio De Oleo</t>
  </si>
  <si>
    <t>José A. Nova</t>
  </si>
  <si>
    <t>Jarabacoa</t>
  </si>
  <si>
    <t xml:space="preserve">DEPARTAMENTO DE MEDIO AMBIENTE Y RECURSOS NATURALES         </t>
  </si>
  <si>
    <t>Domingo Rengifo y Carlos Cespedes</t>
  </si>
  <si>
    <t>Mao</t>
  </si>
  <si>
    <t xml:space="preserve"> -</t>
  </si>
  <si>
    <t>PRESUPUESTO TOTAL</t>
  </si>
  <si>
    <t>Preparado por:</t>
  </si>
  <si>
    <t>Aprobado por:</t>
  </si>
  <si>
    <t>Dra. Ana Maria Barcelo Larocca</t>
  </si>
  <si>
    <t>Enc. Div. De Planificacion y Desarrollo</t>
  </si>
  <si>
    <t>Directora Ejecutiva</t>
  </si>
  <si>
    <t>TRIMESTRE:  OCTUBRE-DICIEMBRE 2022</t>
  </si>
  <si>
    <t>Meta de los proyectos para el trimestre OCTUBRE-DICIEMBRE 2022:</t>
  </si>
  <si>
    <t xml:space="preserve">Alejandro Maria Nuñez </t>
  </si>
  <si>
    <r>
      <t xml:space="preserve">Transferencia Tecnológica en el cultivo de </t>
    </r>
    <r>
      <rPr>
        <b/>
        <sz val="11"/>
        <rFont val="Cambria"/>
        <family val="1"/>
      </rPr>
      <t>CACAO</t>
    </r>
  </si>
  <si>
    <t>El Seibo</t>
  </si>
  <si>
    <t>Olga Peralta, Elpido Aviles, Joselin Cuevas, Aquiles Amile</t>
  </si>
  <si>
    <r>
      <t>Transferencia Tecnológica en el cultivo de</t>
    </r>
    <r>
      <rPr>
        <b/>
        <sz val="11"/>
        <rFont val="Cambria"/>
        <family val="1"/>
      </rPr>
      <t xml:space="preserve"> INVERNADEROS</t>
    </r>
  </si>
  <si>
    <t>Jose A. Nova</t>
  </si>
  <si>
    <t>Elpidio Avilés Quezada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</si>
  <si>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</si>
  <si>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t>Higuey</t>
  </si>
  <si>
    <t xml:space="preserve"> Noviembre 22 y 23</t>
  </si>
  <si>
    <t xml:space="preserve"> Noviembre 7 y 8</t>
  </si>
  <si>
    <t xml:space="preserve"> Noviembre 3 y 4</t>
  </si>
  <si>
    <t xml:space="preserve"> Noviembre 29 y 30</t>
  </si>
  <si>
    <t>Ramón Hernández</t>
  </si>
  <si>
    <t>META OCTUBRE-DICIEMBRE</t>
  </si>
  <si>
    <t>Dajabón</t>
  </si>
  <si>
    <t>Instalación parcela de pasto</t>
  </si>
  <si>
    <t>7 oct, 13 oct, 2 nov, 4 nov y 10 nov</t>
  </si>
  <si>
    <t>Batey 4, Neyba</t>
  </si>
  <si>
    <t>17 de nov</t>
  </si>
  <si>
    <t xml:space="preserve">Visita de seguimiento a la parcela de mango </t>
  </si>
  <si>
    <t xml:space="preserve">Visita de seguimiento a la parcela de yuca </t>
  </si>
  <si>
    <t>Instalación parcela de aguacate</t>
  </si>
  <si>
    <t xml:space="preserve"> Noviembre 8</t>
  </si>
  <si>
    <t xml:space="preserve">  Diciembre 8</t>
  </si>
  <si>
    <t xml:space="preserve"> Octubre 13</t>
  </si>
  <si>
    <t xml:space="preserve"> Diciembre 15</t>
  </si>
  <si>
    <t>Noviembre 29 y 30</t>
  </si>
  <si>
    <t>Salomón Sosa Nata</t>
  </si>
  <si>
    <t>Julio Nin</t>
  </si>
  <si>
    <t>Socializacion resultados parcela demostrativa en maiz</t>
  </si>
  <si>
    <t>Instalacion parcela demostrativa en habichuelas</t>
  </si>
  <si>
    <t xml:space="preserve">Instalacion parcela demostrativa de banano </t>
  </si>
  <si>
    <t>San Juan de la Maguana</t>
  </si>
  <si>
    <t xml:space="preserve"> Noviembre 25</t>
  </si>
  <si>
    <t xml:space="preserve"> Diciembre 1</t>
  </si>
  <si>
    <t xml:space="preserve"> Noviembre 24</t>
  </si>
  <si>
    <t xml:space="preserve"> Noviembre 10</t>
  </si>
  <si>
    <t xml:space="preserve">Visita de seguimiento a la parcela de yuca  </t>
  </si>
  <si>
    <t xml:space="preserve">  -</t>
  </si>
  <si>
    <t>MES: OCTUBRE  2022</t>
  </si>
  <si>
    <t>MES:  NOVIEMBRE 2022</t>
  </si>
  <si>
    <t>MES:  DICIEMBRE 2022</t>
  </si>
  <si>
    <t>Ings. Henry Ricardo/Miguel A. Rodriguez</t>
  </si>
  <si>
    <r>
      <t xml:space="preserve">Transferencia Tecnológica en el cultivo de </t>
    </r>
    <r>
      <rPr>
        <b/>
        <sz val="10"/>
        <rFont val="Cambria"/>
        <family val="1"/>
      </rPr>
      <t>PLÁTANO</t>
    </r>
  </si>
  <si>
    <t>Instalación parcela de validación de plátano</t>
  </si>
  <si>
    <t>Barahona</t>
  </si>
  <si>
    <t>Octubre-diciembre</t>
  </si>
  <si>
    <t>Visita de seguimiento a parcela de validación de batata</t>
  </si>
  <si>
    <t xml:space="preserve"> Diciembre 14</t>
  </si>
  <si>
    <t>Visita de seguimiento a parcela de validación de guandul</t>
  </si>
  <si>
    <t>Ing. Benjamin Toral/ Tony Luciano</t>
  </si>
  <si>
    <r>
      <t xml:space="preserve">Transferencia Tecnológica en el cultivo de </t>
    </r>
    <r>
      <rPr>
        <b/>
        <sz val="11"/>
        <rFont val="Cambria"/>
        <family val="1"/>
      </rPr>
      <t>CAFÉ</t>
    </r>
  </si>
  <si>
    <t xml:space="preserve"> Noviembre</t>
  </si>
  <si>
    <t xml:space="preserve"> Diciembre </t>
  </si>
  <si>
    <t>Salomon Sosa</t>
  </si>
  <si>
    <t>Visitas tecnicas e induccion cultivo café en la Regional Sur</t>
  </si>
  <si>
    <r>
      <t xml:space="preserve">Transferencia en el cultivo de </t>
    </r>
    <r>
      <rPr>
        <b/>
        <sz val="11"/>
        <rFont val="Cambria"/>
        <family val="1"/>
      </rPr>
      <t>HABICHUELAS</t>
    </r>
  </si>
  <si>
    <r>
      <t xml:space="preserve">Transferencia en el cultivo de </t>
    </r>
    <r>
      <rPr>
        <b/>
        <sz val="11"/>
        <rFont val="Cambria"/>
        <family val="1"/>
      </rPr>
      <t>BANANO</t>
    </r>
  </si>
  <si>
    <t>DEPARTAMENTO DE AGRICULTURA COMPETITIVA</t>
  </si>
  <si>
    <t>Instalaciones 5 parcelas de pasto</t>
  </si>
  <si>
    <t xml:space="preserve"> Octubre 7</t>
  </si>
  <si>
    <t xml:space="preserve"> Noviembre 2</t>
  </si>
  <si>
    <t xml:space="preserve"> Noviembre 4</t>
  </si>
  <si>
    <t xml:space="preserve"> --</t>
  </si>
  <si>
    <t>META NOVIEMBRE</t>
  </si>
  <si>
    <t>META OCTUBRE</t>
  </si>
  <si>
    <t>META DICIEMBRE</t>
  </si>
  <si>
    <t xml:space="preserve"> ---</t>
  </si>
  <si>
    <t>HORAS DE ACTIVIDAD</t>
  </si>
  <si>
    <t xml:space="preserve">      Carlos Ml. Sanquintin Beras</t>
  </si>
  <si>
    <t>Realizar 12 eventos de transferencias de tecnología a nivel nacional para beneficiar al menos a 489 técnicos extensionistas con 394 horas en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</si>
</sst>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/>
    <xf numFmtId="0" fontId="4" fillId="2" borderId="0" xfId="0" applyFont="1" applyFill="1" applyAlignment="1">
      <alignment wrapText="1"/>
    </xf>
    <xf numFmtId="0" fontId="4" fillId="0" borderId="0" xfId="0" applyFont="1"/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" fontId="0" fillId="0" borderId="0" xfId="0" applyNumberFormat="1"/>
    <xf numFmtId="43" fontId="0" fillId="0" borderId="0" xfId="0" applyNumberFormat="1"/>
    <xf numFmtId="0" fontId="4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right" wrapText="1"/>
    </xf>
    <xf numFmtId="0" fontId="7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right" wrapText="1"/>
    </xf>
    <xf numFmtId="4" fontId="7" fillId="0" borderId="16" xfId="0" applyNumberFormat="1" applyFont="1" applyBorder="1" applyAlignment="1">
      <alignment horizontal="right" wrapText="1"/>
    </xf>
    <xf numFmtId="4" fontId="7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4" fontId="7" fillId="2" borderId="0" xfId="0" applyNumberFormat="1" applyFont="1" applyFill="1" applyAlignment="1">
      <alignment horizontal="right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4" fontId="13" fillId="2" borderId="17" xfId="0" applyNumberFormat="1" applyFont="1" applyFill="1" applyBorder="1" applyAlignment="1">
      <alignment horizontal="right" vertical="center" wrapText="1"/>
    </xf>
    <xf numFmtId="43" fontId="5" fillId="2" borderId="1" xfId="1" applyFont="1" applyFill="1" applyBorder="1" applyAlignment="1">
      <alignment horizontal="right" vertical="center" wrapText="1"/>
    </xf>
    <xf numFmtId="4" fontId="13" fillId="2" borderId="15" xfId="0" applyNumberFormat="1" applyFont="1" applyFill="1" applyBorder="1" applyAlignment="1">
      <alignment horizontal="right" vertical="center" wrapText="1"/>
    </xf>
    <xf numFmtId="43" fontId="5" fillId="2" borderId="18" xfId="1" applyFont="1" applyFill="1" applyBorder="1" applyAlignment="1">
      <alignment horizontal="right" vertical="center" wrapText="1"/>
    </xf>
    <xf numFmtId="4" fontId="13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center" vertical="center"/>
    </xf>
    <xf numFmtId="17" fontId="1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5" fillId="2" borderId="17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5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2</xdr:col>
      <xdr:colOff>466328</xdr:colOff>
      <xdr:row>3</xdr:row>
      <xdr:rowOff>277812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973534" cy="90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91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B01E9FA3-9206-442A-9480-D7185C6E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6"/>
  <sheetViews>
    <sheetView tabSelected="1" topLeftCell="A18" zoomScale="145" zoomScaleNormal="145" workbookViewId="0">
      <selection activeCell="I98" sqref="I98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3.42578125" customWidth="1"/>
    <col min="10" max="10" width="15.5703125" customWidth="1"/>
    <col min="11" max="11" width="13.28515625" customWidth="1"/>
    <col min="12" max="12" width="16.28515625" customWidth="1"/>
    <col min="13" max="13" width="13.140625" customWidth="1"/>
    <col min="15" max="15" width="15.28515625" customWidth="1"/>
  </cols>
  <sheetData>
    <row r="1" spans="1:13" ht="18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.75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3" ht="15.75" x14ac:dyDescent="0.25">
      <c r="A4" s="183" t="s">
        <v>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8" x14ac:dyDescent="0.25">
      <c r="A6" s="184" t="s">
        <v>41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1:13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" customHeight="1" x14ac:dyDescent="0.25">
      <c r="A8" s="187" t="s">
        <v>42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6"/>
    </row>
    <row r="9" spans="1:13" ht="18" customHeight="1" x14ac:dyDescent="0.25">
      <c r="A9" s="187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6"/>
    </row>
    <row r="10" spans="1:13" ht="18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8" customHeight="1" x14ac:dyDescent="0.25">
      <c r="A11" s="186" t="s">
        <v>84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39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6.75" customHeight="1" x14ac:dyDescent="0.25">
      <c r="A13" s="185" t="s">
        <v>62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4"/>
    </row>
    <row r="14" spans="1:13" ht="21" customHeight="1" x14ac:dyDescent="0.25">
      <c r="A14" s="188" t="s">
        <v>64</v>
      </c>
      <c r="B14" s="188"/>
      <c r="C14" s="188"/>
      <c r="D14" s="188"/>
      <c r="E14" s="1"/>
      <c r="F14" s="1"/>
      <c r="G14" s="1"/>
      <c r="H14" s="1"/>
      <c r="I14" s="1"/>
      <c r="J14" s="1"/>
      <c r="K14" s="1"/>
      <c r="L14" s="1"/>
      <c r="M14" s="4"/>
    </row>
    <row r="15" spans="1:13" ht="21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180" t="s">
        <v>40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18" spans="1:13" x14ac:dyDescent="0.25">
      <c r="A18" s="180" t="s">
        <v>39</v>
      </c>
      <c r="B18" s="180"/>
      <c r="C18" s="180"/>
      <c r="D18" s="180"/>
      <c r="E18" s="180"/>
      <c r="F18" s="180"/>
      <c r="G18" s="1"/>
      <c r="H18" s="1"/>
      <c r="I18" s="1"/>
      <c r="J18" s="1"/>
      <c r="K18" s="1"/>
      <c r="L18" s="1"/>
      <c r="M18" s="1"/>
    </row>
    <row r="19" spans="1:13" ht="11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80" t="s">
        <v>47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</row>
    <row r="21" spans="1:13" x14ac:dyDescent="0.25">
      <c r="A21" s="180" t="s">
        <v>3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</row>
    <row r="22" spans="1:13" ht="6" customHeight="1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</row>
    <row r="23" spans="1:13" x14ac:dyDescent="0.25">
      <c r="A23" s="180" t="s">
        <v>63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80" t="s">
        <v>4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</row>
    <row r="26" spans="1:13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85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ht="15" customHeight="1" x14ac:dyDescent="0.25">
      <c r="A30" s="181" t="s">
        <v>157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4"/>
    </row>
    <row r="32" spans="1:13" ht="15.75" customHeight="1" thickBot="1" x14ac:dyDescent="0.3">
      <c r="A32" s="143" t="s">
        <v>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5" ht="27" customHeight="1" thickBot="1" x14ac:dyDescent="0.3">
      <c r="A33" s="144" t="s">
        <v>7</v>
      </c>
      <c r="B33" s="146" t="s">
        <v>8</v>
      </c>
      <c r="C33" s="147"/>
      <c r="D33" s="150" t="s">
        <v>9</v>
      </c>
      <c r="E33" s="150" t="s">
        <v>10</v>
      </c>
      <c r="F33" s="150" t="s">
        <v>11</v>
      </c>
      <c r="G33" s="150" t="s">
        <v>35</v>
      </c>
      <c r="H33" s="146" t="s">
        <v>30</v>
      </c>
      <c r="I33" s="147"/>
      <c r="J33" s="150" t="s">
        <v>34</v>
      </c>
      <c r="K33" s="150" t="s">
        <v>12</v>
      </c>
      <c r="L33" s="150" t="s">
        <v>33</v>
      </c>
      <c r="M33" s="156" t="s">
        <v>50</v>
      </c>
    </row>
    <row r="34" spans="1:15" ht="2.25" customHeight="1" thickBot="1" x14ac:dyDescent="0.3">
      <c r="A34" s="145"/>
      <c r="B34" s="148"/>
      <c r="C34" s="149"/>
      <c r="D34" s="151"/>
      <c r="E34" s="151"/>
      <c r="F34" s="151"/>
      <c r="G34" s="152"/>
      <c r="H34" s="40" t="s">
        <v>19</v>
      </c>
      <c r="I34" s="150" t="s">
        <v>32</v>
      </c>
      <c r="J34" s="154"/>
      <c r="K34" s="154"/>
      <c r="L34" s="151"/>
      <c r="M34" s="157"/>
    </row>
    <row r="35" spans="1:15" ht="26.25" customHeight="1" thickBot="1" x14ac:dyDescent="0.3">
      <c r="A35" s="145"/>
      <c r="B35" s="41" t="s">
        <v>14</v>
      </c>
      <c r="C35" s="42" t="s">
        <v>15</v>
      </c>
      <c r="D35" s="151"/>
      <c r="E35" s="151"/>
      <c r="F35" s="151"/>
      <c r="G35" s="152"/>
      <c r="H35" s="43" t="s">
        <v>31</v>
      </c>
      <c r="I35" s="151"/>
      <c r="J35" s="154"/>
      <c r="K35" s="154"/>
      <c r="L35" s="151"/>
      <c r="M35" s="179"/>
    </row>
    <row r="36" spans="1:15" ht="41.25" customHeight="1" thickBot="1" x14ac:dyDescent="0.3">
      <c r="A36" s="77">
        <v>1</v>
      </c>
      <c r="B36" s="118" t="s">
        <v>129</v>
      </c>
      <c r="C36" s="118" t="s">
        <v>130</v>
      </c>
      <c r="D36" s="118" t="s">
        <v>29</v>
      </c>
      <c r="E36" s="60" t="s">
        <v>135</v>
      </c>
      <c r="F36" s="118" t="s">
        <v>61</v>
      </c>
      <c r="G36" s="119">
        <v>8</v>
      </c>
      <c r="H36" s="119">
        <v>25</v>
      </c>
      <c r="I36" s="119">
        <v>5</v>
      </c>
      <c r="J36" s="120">
        <v>600000</v>
      </c>
      <c r="K36" s="120">
        <v>50000</v>
      </c>
      <c r="L36" s="120">
        <v>20000</v>
      </c>
      <c r="M36" s="120">
        <f>SUM(K36:L36)</f>
        <v>70000</v>
      </c>
    </row>
    <row r="37" spans="1:15" ht="44.25" customHeight="1" thickBot="1" x14ac:dyDescent="0.3">
      <c r="A37" s="57">
        <v>1</v>
      </c>
      <c r="B37" s="93" t="s">
        <v>129</v>
      </c>
      <c r="C37" s="93" t="s">
        <v>131</v>
      </c>
      <c r="D37" s="93" t="s">
        <v>29</v>
      </c>
      <c r="E37" s="60" t="s">
        <v>133</v>
      </c>
      <c r="F37" s="93" t="s">
        <v>61</v>
      </c>
      <c r="G37" s="58">
        <v>32</v>
      </c>
      <c r="H37" s="58">
        <v>30</v>
      </c>
      <c r="I37" s="58">
        <v>5</v>
      </c>
      <c r="J37" s="59"/>
      <c r="K37" s="59">
        <v>60000</v>
      </c>
      <c r="L37" s="59">
        <v>25000</v>
      </c>
      <c r="M37" s="59">
        <f>SUM(K37:L37)</f>
        <v>85000</v>
      </c>
    </row>
    <row r="38" spans="1:15" ht="42.75" customHeight="1" thickBot="1" x14ac:dyDescent="0.3">
      <c r="A38" s="57">
        <v>1</v>
      </c>
      <c r="B38" s="93" t="s">
        <v>129</v>
      </c>
      <c r="C38" s="93" t="s">
        <v>131</v>
      </c>
      <c r="D38" s="93" t="s">
        <v>29</v>
      </c>
      <c r="E38" s="60" t="s">
        <v>133</v>
      </c>
      <c r="F38" s="62" t="s">
        <v>132</v>
      </c>
      <c r="G38" s="64">
        <v>32</v>
      </c>
      <c r="H38" s="64">
        <v>30</v>
      </c>
      <c r="I38" s="64">
        <v>5</v>
      </c>
      <c r="J38" s="63"/>
      <c r="K38" s="63">
        <v>60000</v>
      </c>
      <c r="L38" s="63">
        <v>25000</v>
      </c>
      <c r="M38" s="59">
        <f>SUM(K38:L38)</f>
        <v>85000</v>
      </c>
    </row>
    <row r="39" spans="1:15" ht="44.25" customHeight="1" thickBot="1" x14ac:dyDescent="0.3">
      <c r="A39" s="57">
        <v>1</v>
      </c>
      <c r="B39" s="93" t="s">
        <v>52</v>
      </c>
      <c r="C39" s="93" t="s">
        <v>68</v>
      </c>
      <c r="D39" s="93" t="s">
        <v>29</v>
      </c>
      <c r="E39" s="60" t="s">
        <v>133</v>
      </c>
      <c r="F39" s="93" t="s">
        <v>48</v>
      </c>
      <c r="G39" s="58">
        <v>40</v>
      </c>
      <c r="H39" s="58">
        <v>25</v>
      </c>
      <c r="I39" s="58">
        <v>5</v>
      </c>
      <c r="J39" s="59">
        <v>195000</v>
      </c>
      <c r="K39" s="59">
        <v>60000</v>
      </c>
      <c r="L39" s="59">
        <v>35000</v>
      </c>
      <c r="M39" s="59">
        <f>SUM(K39:L39)</f>
        <v>95000</v>
      </c>
    </row>
    <row r="40" spans="1:15" ht="44.25" customHeight="1" thickBot="1" x14ac:dyDescent="0.3">
      <c r="A40" s="57">
        <v>1</v>
      </c>
      <c r="B40" s="62" t="s">
        <v>154</v>
      </c>
      <c r="C40" s="93" t="s">
        <v>134</v>
      </c>
      <c r="D40" s="93" t="s">
        <v>29</v>
      </c>
      <c r="E40" s="60" t="s">
        <v>133</v>
      </c>
      <c r="F40" s="93" t="s">
        <v>48</v>
      </c>
      <c r="G40" s="64">
        <v>0</v>
      </c>
      <c r="H40" s="64">
        <v>0</v>
      </c>
      <c r="I40" s="64">
        <v>0</v>
      </c>
      <c r="J40" s="61"/>
      <c r="K40" s="61">
        <v>0</v>
      </c>
      <c r="L40" s="63">
        <v>0</v>
      </c>
      <c r="M40" s="59">
        <v>0</v>
      </c>
    </row>
    <row r="41" spans="1:15" ht="44.25" customHeight="1" thickBot="1" x14ac:dyDescent="0.3">
      <c r="A41" s="57">
        <v>1</v>
      </c>
      <c r="B41" s="93" t="s">
        <v>53</v>
      </c>
      <c r="C41" s="93" t="s">
        <v>69</v>
      </c>
      <c r="D41" s="93" t="s">
        <v>29</v>
      </c>
      <c r="E41" s="60" t="s">
        <v>133</v>
      </c>
      <c r="F41" s="93" t="s">
        <v>48</v>
      </c>
      <c r="G41" s="58">
        <v>24</v>
      </c>
      <c r="H41" s="117">
        <v>25</v>
      </c>
      <c r="I41" s="117">
        <v>5</v>
      </c>
      <c r="J41" s="59">
        <v>205000</v>
      </c>
      <c r="K41" s="59">
        <v>60000</v>
      </c>
      <c r="L41" s="59">
        <v>30000</v>
      </c>
      <c r="M41" s="59">
        <f>SUM(K41:L41)</f>
        <v>90000</v>
      </c>
    </row>
    <row r="42" spans="1:15" ht="44.25" customHeight="1" thickBot="1" x14ac:dyDescent="0.3">
      <c r="A42" s="57">
        <v>1</v>
      </c>
      <c r="B42" s="62" t="s">
        <v>154</v>
      </c>
      <c r="C42" s="93" t="s">
        <v>136</v>
      </c>
      <c r="D42" s="93" t="s">
        <v>29</v>
      </c>
      <c r="E42" s="60" t="s">
        <v>133</v>
      </c>
      <c r="F42" s="93" t="s">
        <v>48</v>
      </c>
      <c r="G42" s="64">
        <v>0</v>
      </c>
      <c r="H42" s="64">
        <v>0</v>
      </c>
      <c r="I42" s="64">
        <v>0</v>
      </c>
      <c r="J42" s="59"/>
      <c r="K42" s="59">
        <v>0</v>
      </c>
      <c r="L42" s="59">
        <v>0</v>
      </c>
      <c r="M42" s="121">
        <v>0</v>
      </c>
    </row>
    <row r="43" spans="1:15" ht="44.25" customHeight="1" thickBot="1" x14ac:dyDescent="0.3">
      <c r="A43" s="57">
        <v>1</v>
      </c>
      <c r="B43" s="93" t="s">
        <v>137</v>
      </c>
      <c r="C43" s="93" t="s">
        <v>138</v>
      </c>
      <c r="D43" s="93" t="s">
        <v>29</v>
      </c>
      <c r="E43" s="60" t="s">
        <v>139</v>
      </c>
      <c r="F43" s="62" t="s">
        <v>132</v>
      </c>
      <c r="G43" s="58">
        <v>16</v>
      </c>
      <c r="H43" s="117">
        <v>25</v>
      </c>
      <c r="I43" s="117">
        <v>5</v>
      </c>
      <c r="J43" s="59">
        <v>580000</v>
      </c>
      <c r="K43" s="59">
        <f>50000+50000</f>
        <v>100000</v>
      </c>
      <c r="L43" s="59">
        <v>17000</v>
      </c>
      <c r="M43" s="59">
        <f>SUM(K43:L43)</f>
        <v>117000</v>
      </c>
    </row>
    <row r="44" spans="1:15" ht="44.25" customHeight="1" thickBot="1" x14ac:dyDescent="0.3">
      <c r="A44" s="57">
        <v>1</v>
      </c>
      <c r="B44" s="62" t="s">
        <v>154</v>
      </c>
      <c r="C44" s="93" t="s">
        <v>142</v>
      </c>
      <c r="D44" s="93" t="s">
        <v>29</v>
      </c>
      <c r="E44" s="60" t="s">
        <v>140</v>
      </c>
      <c r="F44" s="93" t="s">
        <v>132</v>
      </c>
      <c r="G44" s="58">
        <v>16</v>
      </c>
      <c r="H44" s="58">
        <v>35</v>
      </c>
      <c r="I44" s="58">
        <v>10</v>
      </c>
      <c r="J44" s="59"/>
      <c r="K44" s="59">
        <v>50000</v>
      </c>
      <c r="L44" s="59">
        <v>25000</v>
      </c>
      <c r="M44" s="59">
        <f>SUM(K44:L44)</f>
        <v>75000</v>
      </c>
    </row>
    <row r="45" spans="1:15" ht="44.25" customHeight="1" thickBot="1" x14ac:dyDescent="0.3">
      <c r="A45" s="57">
        <v>1</v>
      </c>
      <c r="B45" s="93" t="s">
        <v>141</v>
      </c>
      <c r="C45" s="93" t="s">
        <v>70</v>
      </c>
      <c r="D45" s="93" t="s">
        <v>29</v>
      </c>
      <c r="E45" s="60" t="s">
        <v>140</v>
      </c>
      <c r="F45" s="93" t="s">
        <v>61</v>
      </c>
      <c r="G45" s="58">
        <v>8</v>
      </c>
      <c r="H45" s="58">
        <v>30</v>
      </c>
      <c r="I45" s="58">
        <v>10</v>
      </c>
      <c r="J45" s="59">
        <v>285000</v>
      </c>
      <c r="K45" s="59">
        <v>0</v>
      </c>
      <c r="L45" s="59">
        <v>16000</v>
      </c>
      <c r="M45" s="59">
        <f>SUM(K45:L45)</f>
        <v>16000</v>
      </c>
    </row>
    <row r="46" spans="1:15" ht="15.75" customHeight="1" thickBot="1" x14ac:dyDescent="0.3">
      <c r="A46" s="66">
        <f>SUM(A36:A45)</f>
        <v>10</v>
      </c>
      <c r="B46" s="139" t="s">
        <v>16</v>
      </c>
      <c r="C46" s="139"/>
      <c r="D46" s="139"/>
      <c r="E46" s="139"/>
      <c r="F46" s="139"/>
      <c r="G46" s="67">
        <f t="shared" ref="G46:M46" si="0">SUM(G36:G40)</f>
        <v>112</v>
      </c>
      <c r="H46" s="67">
        <f t="shared" si="0"/>
        <v>110</v>
      </c>
      <c r="I46" s="67">
        <f t="shared" si="0"/>
        <v>20</v>
      </c>
      <c r="J46" s="68">
        <f t="shared" si="0"/>
        <v>795000</v>
      </c>
      <c r="K46" s="68">
        <f t="shared" si="0"/>
        <v>230000</v>
      </c>
      <c r="L46" s="68">
        <f t="shared" si="0"/>
        <v>105000</v>
      </c>
      <c r="M46" s="68">
        <f t="shared" si="0"/>
        <v>335000</v>
      </c>
      <c r="N46" s="36" t="s">
        <v>19</v>
      </c>
    </row>
    <row r="47" spans="1:15" ht="15.75" customHeight="1" thickBot="1" x14ac:dyDescent="0.3">
      <c r="A47" s="140" t="s">
        <v>17</v>
      </c>
      <c r="B47" s="141"/>
      <c r="C47" s="141"/>
      <c r="D47" s="141"/>
      <c r="E47" s="141"/>
      <c r="F47" s="141"/>
      <c r="G47" s="141"/>
      <c r="H47" s="70"/>
      <c r="I47" s="70"/>
      <c r="J47" s="71"/>
      <c r="K47" s="69">
        <v>0</v>
      </c>
      <c r="L47" s="69">
        <f>L46*0.1</f>
        <v>10500</v>
      </c>
      <c r="M47" s="69">
        <f>L47</f>
        <v>10500</v>
      </c>
      <c r="O47" s="37" t="s">
        <v>19</v>
      </c>
    </row>
    <row r="48" spans="1:15" ht="15.75" customHeight="1" thickBot="1" x14ac:dyDescent="0.3">
      <c r="A48" s="139" t="s">
        <v>18</v>
      </c>
      <c r="B48" s="139"/>
      <c r="C48" s="139"/>
      <c r="D48" s="139"/>
      <c r="E48" s="139"/>
      <c r="F48" s="139"/>
      <c r="G48" s="139"/>
      <c r="H48" s="72"/>
      <c r="I48" s="72"/>
      <c r="J48" s="73"/>
      <c r="K48" s="69">
        <f>SUM(K46:K47)</f>
        <v>230000</v>
      </c>
      <c r="L48" s="69">
        <f>SUM(L46:L47)</f>
        <v>115500</v>
      </c>
      <c r="M48" s="69">
        <f>M47+M46</f>
        <v>345500</v>
      </c>
    </row>
    <row r="49" spans="1:14" x14ac:dyDescent="0.25">
      <c r="A49" s="21"/>
      <c r="B49" s="21"/>
      <c r="C49" s="21"/>
      <c r="D49" s="21"/>
      <c r="E49" s="21"/>
      <c r="F49" s="21"/>
      <c r="G49" s="21"/>
      <c r="H49" s="22"/>
      <c r="I49" s="22"/>
      <c r="J49" s="23"/>
      <c r="K49" s="23"/>
      <c r="L49" s="23"/>
      <c r="M49" s="24"/>
    </row>
    <row r="50" spans="1:14" ht="16.5" customHeight="1" thickBot="1" x14ac:dyDescent="0.3">
      <c r="A50" s="162" t="s">
        <v>38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32"/>
      <c r="M50" s="32"/>
    </row>
    <row r="51" spans="1:14" ht="23.25" customHeight="1" thickBot="1" x14ac:dyDescent="0.3">
      <c r="A51" s="144" t="s">
        <v>7</v>
      </c>
      <c r="B51" s="146" t="s">
        <v>8</v>
      </c>
      <c r="C51" s="147"/>
      <c r="D51" s="150" t="s">
        <v>9</v>
      </c>
      <c r="E51" s="150" t="s">
        <v>10</v>
      </c>
      <c r="F51" s="150" t="s">
        <v>11</v>
      </c>
      <c r="G51" s="150" t="s">
        <v>49</v>
      </c>
      <c r="H51" s="146" t="s">
        <v>30</v>
      </c>
      <c r="I51" s="147"/>
      <c r="J51" s="150" t="s">
        <v>34</v>
      </c>
      <c r="K51" s="150" t="s">
        <v>12</v>
      </c>
      <c r="L51" s="150" t="s">
        <v>33</v>
      </c>
      <c r="M51" s="156" t="s">
        <v>50</v>
      </c>
    </row>
    <row r="52" spans="1:14" ht="0.75" customHeight="1" thickBot="1" x14ac:dyDescent="0.3">
      <c r="A52" s="145"/>
      <c r="B52" s="148"/>
      <c r="C52" s="149"/>
      <c r="D52" s="151"/>
      <c r="E52" s="151"/>
      <c r="F52" s="151"/>
      <c r="G52" s="152"/>
      <c r="H52" s="150" t="s">
        <v>31</v>
      </c>
      <c r="I52" s="150" t="s">
        <v>32</v>
      </c>
      <c r="J52" s="154"/>
      <c r="K52" s="154"/>
      <c r="L52" s="151"/>
      <c r="M52" s="157"/>
    </row>
    <row r="53" spans="1:14" ht="28.5" customHeight="1" thickBot="1" x14ac:dyDescent="0.3">
      <c r="A53" s="145"/>
      <c r="B53" s="44" t="s">
        <v>14</v>
      </c>
      <c r="C53" s="42" t="s">
        <v>15</v>
      </c>
      <c r="D53" s="151"/>
      <c r="E53" s="151"/>
      <c r="F53" s="151"/>
      <c r="G53" s="153"/>
      <c r="H53" s="155"/>
      <c r="I53" s="155"/>
      <c r="J53" s="154"/>
      <c r="K53" s="154"/>
      <c r="L53" s="155"/>
      <c r="M53" s="158"/>
    </row>
    <row r="54" spans="1:14" ht="38.25" customHeight="1" thickBot="1" x14ac:dyDescent="0.3">
      <c r="A54" s="74">
        <v>1</v>
      </c>
      <c r="B54" s="94" t="s">
        <v>54</v>
      </c>
      <c r="C54" s="94" t="s">
        <v>107</v>
      </c>
      <c r="D54" s="94" t="s">
        <v>37</v>
      </c>
      <c r="E54" s="116" t="s">
        <v>109</v>
      </c>
      <c r="F54" s="94" t="s">
        <v>101</v>
      </c>
      <c r="G54" s="112">
        <v>8</v>
      </c>
      <c r="H54" s="64">
        <v>0</v>
      </c>
      <c r="I54" s="64">
        <v>0</v>
      </c>
      <c r="J54" s="114">
        <v>500000</v>
      </c>
      <c r="K54" s="115">
        <v>22600</v>
      </c>
      <c r="L54" s="114">
        <v>11200</v>
      </c>
      <c r="M54" s="113">
        <f>SUM(K54:L54)</f>
        <v>33800</v>
      </c>
      <c r="N54" s="36" t="s">
        <v>19</v>
      </c>
    </row>
    <row r="55" spans="1:14" ht="40.5" customHeight="1" thickBot="1" x14ac:dyDescent="0.3">
      <c r="A55" s="74">
        <v>1</v>
      </c>
      <c r="B55" s="94" t="s">
        <v>54</v>
      </c>
      <c r="C55" s="94" t="s">
        <v>107</v>
      </c>
      <c r="D55" s="94" t="s">
        <v>37</v>
      </c>
      <c r="E55" s="94" t="s">
        <v>110</v>
      </c>
      <c r="F55" s="94" t="s">
        <v>101</v>
      </c>
      <c r="G55" s="112">
        <v>8</v>
      </c>
      <c r="H55" s="64">
        <v>0</v>
      </c>
      <c r="I55" s="64">
        <v>0</v>
      </c>
      <c r="J55" s="114" t="s">
        <v>77</v>
      </c>
      <c r="K55" s="115">
        <v>22600</v>
      </c>
      <c r="L55" s="114">
        <v>11200</v>
      </c>
      <c r="M55" s="113">
        <f t="shared" ref="M55:M60" si="1">SUM(K55:L55)</f>
        <v>33800</v>
      </c>
      <c r="N55" s="36"/>
    </row>
    <row r="56" spans="1:14" ht="36" customHeight="1" thickBot="1" x14ac:dyDescent="0.3">
      <c r="A56" s="74">
        <v>1</v>
      </c>
      <c r="B56" s="94" t="s">
        <v>54</v>
      </c>
      <c r="C56" s="94" t="s">
        <v>124</v>
      </c>
      <c r="D56" s="94" t="s">
        <v>37</v>
      </c>
      <c r="E56" s="94" t="s">
        <v>111</v>
      </c>
      <c r="F56" s="94" t="s">
        <v>60</v>
      </c>
      <c r="G56" s="112">
        <v>8</v>
      </c>
      <c r="H56" s="64">
        <v>0</v>
      </c>
      <c r="I56" s="64">
        <v>0</v>
      </c>
      <c r="J56" s="114" t="s">
        <v>125</v>
      </c>
      <c r="K56" s="115">
        <f>2*22600</f>
        <v>45200</v>
      </c>
      <c r="L56" s="114">
        <f>1*16800</f>
        <v>16800</v>
      </c>
      <c r="M56" s="113">
        <f t="shared" si="1"/>
        <v>62000</v>
      </c>
      <c r="N56" s="36"/>
    </row>
    <row r="57" spans="1:14" ht="41.25" customHeight="1" thickBot="1" x14ac:dyDescent="0.3">
      <c r="A57" s="74">
        <v>5</v>
      </c>
      <c r="B57" s="94" t="s">
        <v>55</v>
      </c>
      <c r="C57" s="94" t="s">
        <v>146</v>
      </c>
      <c r="D57" s="94" t="s">
        <v>37</v>
      </c>
      <c r="E57" s="94" t="s">
        <v>103</v>
      </c>
      <c r="F57" s="94" t="s">
        <v>104</v>
      </c>
      <c r="G57" s="112">
        <v>40</v>
      </c>
      <c r="H57" s="64">
        <v>0</v>
      </c>
      <c r="I57" s="64">
        <v>0</v>
      </c>
      <c r="J57" s="114">
        <v>500000</v>
      </c>
      <c r="K57" s="115">
        <f>16000*4</f>
        <v>64000</v>
      </c>
      <c r="L57" s="114">
        <f>3*16800</f>
        <v>50400</v>
      </c>
      <c r="M57" s="113">
        <f t="shared" si="1"/>
        <v>114400</v>
      </c>
    </row>
    <row r="58" spans="1:14" ht="45" customHeight="1" thickBot="1" x14ac:dyDescent="0.3">
      <c r="A58" s="74">
        <v>1</v>
      </c>
      <c r="B58" s="94" t="s">
        <v>71</v>
      </c>
      <c r="C58" s="94" t="s">
        <v>106</v>
      </c>
      <c r="D58" s="94" t="s">
        <v>37</v>
      </c>
      <c r="E58" s="94" t="s">
        <v>105</v>
      </c>
      <c r="F58" s="94" t="s">
        <v>61</v>
      </c>
      <c r="G58" s="112">
        <v>8</v>
      </c>
      <c r="H58" s="64">
        <v>0</v>
      </c>
      <c r="I58" s="64">
        <v>0</v>
      </c>
      <c r="J58" s="114">
        <v>500000</v>
      </c>
      <c r="K58" s="115">
        <v>10400</v>
      </c>
      <c r="L58" s="114">
        <v>20800</v>
      </c>
      <c r="M58" s="113">
        <f t="shared" si="1"/>
        <v>31200</v>
      </c>
    </row>
    <row r="59" spans="1:14" ht="38.25" customHeight="1" thickBot="1" x14ac:dyDescent="0.3">
      <c r="A59" s="74">
        <v>1</v>
      </c>
      <c r="B59" s="94" t="s">
        <v>114</v>
      </c>
      <c r="C59" s="94" t="s">
        <v>108</v>
      </c>
      <c r="D59" s="94" t="s">
        <v>37</v>
      </c>
      <c r="E59" s="94" t="s">
        <v>113</v>
      </c>
      <c r="F59" s="94" t="s">
        <v>61</v>
      </c>
      <c r="G59" s="112">
        <v>8</v>
      </c>
      <c r="H59" s="64">
        <v>0</v>
      </c>
      <c r="I59" s="64">
        <v>0</v>
      </c>
      <c r="J59" s="114">
        <v>500000</v>
      </c>
      <c r="K59" s="115">
        <v>62500</v>
      </c>
      <c r="L59" s="114">
        <f>44160/2</f>
        <v>22080</v>
      </c>
      <c r="M59" s="113">
        <f t="shared" si="1"/>
        <v>84580</v>
      </c>
      <c r="N59" s="36" t="s">
        <v>19</v>
      </c>
    </row>
    <row r="60" spans="1:14" ht="33.75" customHeight="1" thickBot="1" x14ac:dyDescent="0.3">
      <c r="A60" s="74">
        <v>1</v>
      </c>
      <c r="B60" s="94" t="s">
        <v>114</v>
      </c>
      <c r="C60" s="94" t="s">
        <v>108</v>
      </c>
      <c r="D60" s="94" t="s">
        <v>37</v>
      </c>
      <c r="E60" s="94" t="s">
        <v>112</v>
      </c>
      <c r="F60" s="94" t="s">
        <v>61</v>
      </c>
      <c r="G60" s="112">
        <v>8</v>
      </c>
      <c r="H60" s="64">
        <v>0</v>
      </c>
      <c r="I60" s="64">
        <v>0</v>
      </c>
      <c r="J60" s="114"/>
      <c r="K60" s="115">
        <f>125000/2</f>
        <v>62500</v>
      </c>
      <c r="L60" s="114">
        <f>44160/2</f>
        <v>22080</v>
      </c>
      <c r="M60" s="113">
        <f t="shared" si="1"/>
        <v>84580</v>
      </c>
      <c r="N60" s="36"/>
    </row>
    <row r="61" spans="1:14" ht="15.75" thickBot="1" x14ac:dyDescent="0.3">
      <c r="A61" s="74">
        <f>SUM(A54:A60)</f>
        <v>11</v>
      </c>
      <c r="B61" s="159" t="s">
        <v>16</v>
      </c>
      <c r="C61" s="160"/>
      <c r="D61" s="160"/>
      <c r="E61" s="160"/>
      <c r="F61" s="161"/>
      <c r="G61" s="78">
        <f>SUM(G54:G60)</f>
        <v>88</v>
      </c>
      <c r="H61" s="78">
        <f t="shared" ref="H61:M61" si="2">SUM(H54:H59)</f>
        <v>0</v>
      </c>
      <c r="I61" s="78">
        <f t="shared" si="2"/>
        <v>0</v>
      </c>
      <c r="J61" s="79">
        <f t="shared" si="2"/>
        <v>2000000</v>
      </c>
      <c r="K61" s="79">
        <f t="shared" si="2"/>
        <v>227300</v>
      </c>
      <c r="L61" s="79">
        <f t="shared" si="2"/>
        <v>132480</v>
      </c>
      <c r="M61" s="79">
        <f t="shared" si="2"/>
        <v>359780</v>
      </c>
      <c r="N61" s="36" t="s">
        <v>19</v>
      </c>
    </row>
    <row r="62" spans="1:14" ht="15.75" thickBot="1" x14ac:dyDescent="0.3">
      <c r="A62" s="164" t="s">
        <v>17</v>
      </c>
      <c r="B62" s="165"/>
      <c r="C62" s="165"/>
      <c r="D62" s="165"/>
      <c r="E62" s="165"/>
      <c r="F62" s="165"/>
      <c r="G62" s="166"/>
      <c r="H62" s="80"/>
      <c r="I62" s="80"/>
      <c r="J62" s="81"/>
      <c r="K62" s="81">
        <v>0</v>
      </c>
      <c r="L62" s="81">
        <f>0.1*L61</f>
        <v>13248</v>
      </c>
      <c r="M62" s="82">
        <f>SUM(L62:L62)</f>
        <v>13248</v>
      </c>
    </row>
    <row r="63" spans="1:14" ht="15.75" thickBot="1" x14ac:dyDescent="0.3">
      <c r="A63" s="159" t="s">
        <v>20</v>
      </c>
      <c r="B63" s="160"/>
      <c r="C63" s="160"/>
      <c r="D63" s="160"/>
      <c r="E63" s="160"/>
      <c r="F63" s="160"/>
      <c r="G63" s="161"/>
      <c r="H63" s="83"/>
      <c r="I63" s="83"/>
      <c r="J63" s="81"/>
      <c r="K63" s="81">
        <f>SUM(K61:K62)</f>
        <v>227300</v>
      </c>
      <c r="L63" s="81">
        <f>SUM(L61:L62)</f>
        <v>145728</v>
      </c>
      <c r="M63" s="81">
        <f>SUM(M61:M62)</f>
        <v>373028</v>
      </c>
    </row>
    <row r="64" spans="1:14" x14ac:dyDescent="0.25">
      <c r="A64" s="21"/>
      <c r="B64" s="21"/>
      <c r="C64" s="21"/>
      <c r="D64" s="21"/>
      <c r="E64" s="21"/>
      <c r="F64" s="21"/>
      <c r="G64" s="21"/>
      <c r="H64" s="22"/>
      <c r="I64" s="22"/>
      <c r="J64" s="23"/>
      <c r="K64" s="23"/>
      <c r="L64" s="23"/>
      <c r="M64" s="24"/>
    </row>
    <row r="65" spans="1:13" ht="15.75" customHeight="1" thickBot="1" x14ac:dyDescent="0.3">
      <c r="A65" s="162" t="s">
        <v>51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3"/>
      <c r="M65" s="13"/>
    </row>
    <row r="66" spans="1:13" ht="23.25" customHeight="1" thickBot="1" x14ac:dyDescent="0.3">
      <c r="A66" s="144" t="s">
        <v>7</v>
      </c>
      <c r="B66" s="146" t="s">
        <v>8</v>
      </c>
      <c r="C66" s="147"/>
      <c r="D66" s="150" t="s">
        <v>9</v>
      </c>
      <c r="E66" s="150" t="s">
        <v>10</v>
      </c>
      <c r="F66" s="150" t="s">
        <v>11</v>
      </c>
      <c r="G66" s="150" t="s">
        <v>49</v>
      </c>
      <c r="H66" s="146" t="s">
        <v>30</v>
      </c>
      <c r="I66" s="147"/>
      <c r="J66" s="150" t="s">
        <v>34</v>
      </c>
      <c r="K66" s="150" t="s">
        <v>12</v>
      </c>
      <c r="L66" s="150" t="s">
        <v>33</v>
      </c>
      <c r="M66" s="156" t="s">
        <v>50</v>
      </c>
    </row>
    <row r="67" spans="1:13" ht="2.25" customHeight="1" thickBot="1" x14ac:dyDescent="0.3">
      <c r="A67" s="145"/>
      <c r="B67" s="148"/>
      <c r="C67" s="149"/>
      <c r="D67" s="152"/>
      <c r="E67" s="152"/>
      <c r="F67" s="152"/>
      <c r="G67" s="152"/>
      <c r="H67" s="150" t="s">
        <v>31</v>
      </c>
      <c r="I67" s="150" t="s">
        <v>32</v>
      </c>
      <c r="J67" s="154"/>
      <c r="K67" s="154"/>
      <c r="L67" s="151"/>
      <c r="M67" s="157"/>
    </row>
    <row r="68" spans="1:13" ht="28.5" customHeight="1" thickBot="1" x14ac:dyDescent="0.3">
      <c r="A68" s="145"/>
      <c r="B68" s="41" t="s">
        <v>14</v>
      </c>
      <c r="C68" s="42" t="s">
        <v>15</v>
      </c>
      <c r="D68" s="153"/>
      <c r="E68" s="153"/>
      <c r="F68" s="153"/>
      <c r="G68" s="153"/>
      <c r="H68" s="155"/>
      <c r="I68" s="155"/>
      <c r="J68" s="163"/>
      <c r="K68" s="154"/>
      <c r="L68" s="155"/>
      <c r="M68" s="158"/>
    </row>
    <row r="69" spans="1:13" ht="41.25" customHeight="1" thickBot="1" x14ac:dyDescent="0.3">
      <c r="A69" s="77">
        <v>1</v>
      </c>
      <c r="B69" s="62" t="s">
        <v>115</v>
      </c>
      <c r="C69" s="62" t="s">
        <v>143</v>
      </c>
      <c r="D69" s="62" t="s">
        <v>28</v>
      </c>
      <c r="E69" s="123" t="s">
        <v>120</v>
      </c>
      <c r="F69" s="62" t="s">
        <v>119</v>
      </c>
      <c r="G69" s="64">
        <v>4</v>
      </c>
      <c r="H69" s="64">
        <v>23</v>
      </c>
      <c r="I69" s="64">
        <v>3</v>
      </c>
      <c r="J69" s="63">
        <v>600000</v>
      </c>
      <c r="K69" s="65">
        <v>25000</v>
      </c>
      <c r="L69" s="63">
        <v>10000</v>
      </c>
      <c r="M69" s="63">
        <f>SUM(K69:L69)</f>
        <v>35000</v>
      </c>
    </row>
    <row r="70" spans="1:13" ht="41.25" customHeight="1" thickBot="1" x14ac:dyDescent="0.3">
      <c r="A70" s="77">
        <v>1</v>
      </c>
      <c r="B70" s="62" t="s">
        <v>115</v>
      </c>
      <c r="C70" s="62" t="s">
        <v>117</v>
      </c>
      <c r="D70" s="62" t="s">
        <v>28</v>
      </c>
      <c r="E70" s="123" t="s">
        <v>121</v>
      </c>
      <c r="F70" s="62" t="s">
        <v>119</v>
      </c>
      <c r="G70" s="64">
        <v>42</v>
      </c>
      <c r="H70" s="64">
        <v>0</v>
      </c>
      <c r="I70" s="64">
        <v>0</v>
      </c>
      <c r="J70" s="63"/>
      <c r="K70" s="65">
        <v>0</v>
      </c>
      <c r="L70" s="65">
        <v>0</v>
      </c>
      <c r="M70" s="63">
        <f>SUM(K70:L70)</f>
        <v>0</v>
      </c>
    </row>
    <row r="71" spans="1:13" ht="39.75" customHeight="1" thickBot="1" x14ac:dyDescent="0.3">
      <c r="A71" s="77">
        <v>1</v>
      </c>
      <c r="B71" s="62" t="s">
        <v>67</v>
      </c>
      <c r="C71" s="62" t="s">
        <v>144</v>
      </c>
      <c r="D71" s="62" t="s">
        <v>28</v>
      </c>
      <c r="E71" s="123" t="s">
        <v>122</v>
      </c>
      <c r="F71" s="62" t="s">
        <v>76</v>
      </c>
      <c r="G71" s="64">
        <v>8</v>
      </c>
      <c r="H71" s="64">
        <v>20</v>
      </c>
      <c r="I71" s="64">
        <v>5</v>
      </c>
      <c r="J71" s="65">
        <v>570000</v>
      </c>
      <c r="K71" s="65">
        <v>29500</v>
      </c>
      <c r="L71" s="63">
        <v>32400</v>
      </c>
      <c r="M71" s="63">
        <f>SUM(K71:L71)</f>
        <v>61900</v>
      </c>
    </row>
    <row r="72" spans="1:13" ht="41.25" customHeight="1" thickBot="1" x14ac:dyDescent="0.3">
      <c r="A72" s="77">
        <v>1</v>
      </c>
      <c r="B72" s="62" t="s">
        <v>75</v>
      </c>
      <c r="C72" s="62" t="s">
        <v>118</v>
      </c>
      <c r="D72" s="62" t="s">
        <v>28</v>
      </c>
      <c r="E72" s="123" t="s">
        <v>123</v>
      </c>
      <c r="F72" s="62" t="s">
        <v>76</v>
      </c>
      <c r="G72" s="64">
        <v>42</v>
      </c>
      <c r="H72" s="64">
        <v>0</v>
      </c>
      <c r="I72" s="64">
        <v>0</v>
      </c>
      <c r="J72" s="63"/>
      <c r="K72" s="65">
        <v>0</v>
      </c>
      <c r="L72" s="65">
        <v>0</v>
      </c>
      <c r="M72" s="63">
        <f>SUM(K72:L72)</f>
        <v>0</v>
      </c>
    </row>
    <row r="73" spans="1:13" ht="44.25" customHeight="1" thickBot="1" x14ac:dyDescent="0.3">
      <c r="A73" s="77">
        <v>1</v>
      </c>
      <c r="B73" s="62" t="s">
        <v>66</v>
      </c>
      <c r="C73" s="62" t="s">
        <v>116</v>
      </c>
      <c r="D73" s="62" t="s">
        <v>28</v>
      </c>
      <c r="E73" s="123" t="s">
        <v>111</v>
      </c>
      <c r="F73" s="62" t="s">
        <v>119</v>
      </c>
      <c r="G73" s="64">
        <v>4</v>
      </c>
      <c r="H73" s="64">
        <v>54</v>
      </c>
      <c r="I73" s="64">
        <v>9</v>
      </c>
      <c r="J73" s="65">
        <v>400000</v>
      </c>
      <c r="K73" s="65">
        <v>31240</v>
      </c>
      <c r="L73" s="63">
        <v>11200</v>
      </c>
      <c r="M73" s="63">
        <f>SUM(K73:L73)</f>
        <v>42440</v>
      </c>
    </row>
    <row r="74" spans="1:13" ht="13.5" customHeight="1" thickBot="1" x14ac:dyDescent="0.3">
      <c r="A74" s="74">
        <f>SUM(A69:A73)</f>
        <v>5</v>
      </c>
      <c r="B74" s="159" t="s">
        <v>16</v>
      </c>
      <c r="C74" s="160"/>
      <c r="D74" s="160"/>
      <c r="E74" s="160"/>
      <c r="F74" s="161"/>
      <c r="G74" s="78">
        <f>SUM(G69:G73)</f>
        <v>100</v>
      </c>
      <c r="H74" s="78">
        <f t="shared" ref="H74:I74" si="3">SUM(H69:H73)</f>
        <v>97</v>
      </c>
      <c r="I74" s="78">
        <f t="shared" si="3"/>
        <v>17</v>
      </c>
      <c r="J74" s="79">
        <f>SUM(J69:J73)</f>
        <v>1570000</v>
      </c>
      <c r="K74" s="79">
        <f>SUM(K69:K73)</f>
        <v>85740</v>
      </c>
      <c r="L74" s="79">
        <f>SUM(L69:L73)</f>
        <v>53600</v>
      </c>
      <c r="M74" s="79">
        <f>SUM(M69:M73)</f>
        <v>139340</v>
      </c>
    </row>
    <row r="75" spans="1:13" ht="13.5" customHeight="1" thickBot="1" x14ac:dyDescent="0.3">
      <c r="A75" s="164" t="s">
        <v>17</v>
      </c>
      <c r="B75" s="165"/>
      <c r="C75" s="165"/>
      <c r="D75" s="165"/>
      <c r="E75" s="165"/>
      <c r="F75" s="165"/>
      <c r="G75" s="166"/>
      <c r="H75" s="34"/>
      <c r="I75" s="34"/>
      <c r="J75" s="33"/>
      <c r="K75" s="81">
        <v>0</v>
      </c>
      <c r="L75" s="81">
        <f>0.1*L74</f>
        <v>5360</v>
      </c>
      <c r="M75" s="82">
        <f>SUM(L75:L75)</f>
        <v>5360</v>
      </c>
    </row>
    <row r="76" spans="1:13" ht="14.25" customHeight="1" thickBot="1" x14ac:dyDescent="0.3">
      <c r="A76" s="159" t="s">
        <v>20</v>
      </c>
      <c r="B76" s="160"/>
      <c r="C76" s="160"/>
      <c r="D76" s="160"/>
      <c r="E76" s="160"/>
      <c r="F76" s="160"/>
      <c r="G76" s="161"/>
      <c r="H76" s="35"/>
      <c r="I76" s="35"/>
      <c r="J76" s="33"/>
      <c r="K76" s="81">
        <f>SUM(K74:K75)</f>
        <v>85740</v>
      </c>
      <c r="L76" s="81">
        <f>SUM(L74:L75)</f>
        <v>58960</v>
      </c>
      <c r="M76" s="81">
        <f>SUM(M74:M75)</f>
        <v>144700</v>
      </c>
    </row>
    <row r="77" spans="1:13" ht="14.25" customHeight="1" x14ac:dyDescent="0.25">
      <c r="A77" s="9"/>
      <c r="B77" s="9"/>
      <c r="C77" s="9"/>
      <c r="D77" s="9"/>
      <c r="E77" s="9"/>
      <c r="F77" s="9"/>
      <c r="G77" s="9"/>
      <c r="H77" s="22"/>
      <c r="I77" s="22"/>
      <c r="J77" s="23"/>
      <c r="K77" s="10"/>
      <c r="L77" s="10"/>
      <c r="M77" s="10"/>
    </row>
    <row r="78" spans="1:13" x14ac:dyDescent="0.25">
      <c r="A78" s="9"/>
      <c r="B78" s="9"/>
      <c r="C78" s="9"/>
      <c r="D78" s="9"/>
      <c r="E78" s="9"/>
      <c r="F78" s="9"/>
      <c r="G78" s="9"/>
      <c r="H78" s="7"/>
      <c r="I78" s="7"/>
      <c r="J78" s="10"/>
      <c r="K78" s="10"/>
      <c r="L78" s="10"/>
      <c r="M78" s="11"/>
    </row>
    <row r="79" spans="1:13" ht="15.75" thickBot="1" x14ac:dyDescent="0.3">
      <c r="A79" s="143" t="s">
        <v>74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</row>
    <row r="80" spans="1:13" ht="24.75" customHeight="1" thickBot="1" x14ac:dyDescent="0.3">
      <c r="A80" s="144" t="s">
        <v>7</v>
      </c>
      <c r="B80" s="146" t="s">
        <v>8</v>
      </c>
      <c r="C80" s="147"/>
      <c r="D80" s="150" t="s">
        <v>9</v>
      </c>
      <c r="E80" s="150" t="s">
        <v>10</v>
      </c>
      <c r="F80" s="150" t="s">
        <v>11</v>
      </c>
      <c r="G80" s="150" t="s">
        <v>35</v>
      </c>
      <c r="H80" s="146" t="s">
        <v>30</v>
      </c>
      <c r="I80" s="147"/>
      <c r="J80" s="150" t="s">
        <v>34</v>
      </c>
      <c r="K80" s="150" t="s">
        <v>12</v>
      </c>
      <c r="L80" s="150" t="s">
        <v>33</v>
      </c>
      <c r="M80" s="156" t="s">
        <v>65</v>
      </c>
    </row>
    <row r="81" spans="1:15" ht="15.75" thickBot="1" x14ac:dyDescent="0.3">
      <c r="A81" s="145"/>
      <c r="B81" s="148"/>
      <c r="C81" s="149"/>
      <c r="D81" s="151"/>
      <c r="E81" s="151"/>
      <c r="F81" s="151"/>
      <c r="G81" s="152"/>
      <c r="H81" s="150" t="s">
        <v>31</v>
      </c>
      <c r="I81" s="150" t="s">
        <v>32</v>
      </c>
      <c r="J81" s="154"/>
      <c r="K81" s="154"/>
      <c r="L81" s="151"/>
      <c r="M81" s="157"/>
    </row>
    <row r="82" spans="1:15" ht="27.75" customHeight="1" thickBot="1" x14ac:dyDescent="0.3">
      <c r="A82" s="145"/>
      <c r="B82" s="41" t="s">
        <v>14</v>
      </c>
      <c r="C82" s="42" t="s">
        <v>15</v>
      </c>
      <c r="D82" s="151"/>
      <c r="E82" s="151"/>
      <c r="F82" s="151"/>
      <c r="G82" s="153"/>
      <c r="H82" s="155"/>
      <c r="I82" s="155"/>
      <c r="J82" s="154"/>
      <c r="K82" s="154"/>
      <c r="L82" s="155"/>
      <c r="M82" s="158"/>
    </row>
    <row r="83" spans="1:15" ht="43.5" thickBot="1" x14ac:dyDescent="0.3">
      <c r="A83" s="66">
        <v>1</v>
      </c>
      <c r="B83" s="100" t="s">
        <v>86</v>
      </c>
      <c r="C83" s="95" t="s">
        <v>87</v>
      </c>
      <c r="D83" s="62" t="s">
        <v>72</v>
      </c>
      <c r="E83" s="62" t="s">
        <v>95</v>
      </c>
      <c r="F83" s="62" t="s">
        <v>88</v>
      </c>
      <c r="G83" s="94">
        <v>16</v>
      </c>
      <c r="H83" s="94">
        <v>21</v>
      </c>
      <c r="I83" s="62">
        <v>4</v>
      </c>
      <c r="J83" s="103">
        <v>570000</v>
      </c>
      <c r="K83" s="101">
        <v>143712</v>
      </c>
      <c r="L83" s="101">
        <v>22800</v>
      </c>
      <c r="M83" s="104">
        <v>166512</v>
      </c>
    </row>
    <row r="84" spans="1:15" ht="57.75" thickBot="1" x14ac:dyDescent="0.3">
      <c r="A84" s="66">
        <v>1</v>
      </c>
      <c r="B84" s="100" t="s">
        <v>89</v>
      </c>
      <c r="C84" s="95" t="s">
        <v>90</v>
      </c>
      <c r="D84" s="108" t="s">
        <v>91</v>
      </c>
      <c r="E84" s="108" t="s">
        <v>96</v>
      </c>
      <c r="F84" s="107" t="s">
        <v>73</v>
      </c>
      <c r="G84" s="96">
        <v>16</v>
      </c>
      <c r="H84" s="96">
        <v>21</v>
      </c>
      <c r="I84" s="108">
        <v>4</v>
      </c>
      <c r="J84" s="105">
        <v>570000</v>
      </c>
      <c r="K84" s="106">
        <v>105000</v>
      </c>
      <c r="L84" s="102">
        <v>68400</v>
      </c>
      <c r="M84" s="102">
        <v>173400</v>
      </c>
    </row>
    <row r="85" spans="1:15" ht="43.5" thickBot="1" x14ac:dyDescent="0.3">
      <c r="A85" s="66">
        <v>1</v>
      </c>
      <c r="B85" s="93" t="s">
        <v>92</v>
      </c>
      <c r="C85" s="93" t="s">
        <v>93</v>
      </c>
      <c r="D85" s="93" t="s">
        <v>72</v>
      </c>
      <c r="E85" s="97" t="s">
        <v>97</v>
      </c>
      <c r="F85" s="93" t="s">
        <v>94</v>
      </c>
      <c r="G85" s="58">
        <v>16</v>
      </c>
      <c r="H85" s="58">
        <v>21</v>
      </c>
      <c r="I85" s="58">
        <v>4</v>
      </c>
      <c r="J85" s="98">
        <v>600000</v>
      </c>
      <c r="K85" s="99">
        <v>110000</v>
      </c>
      <c r="L85" s="98">
        <v>28500</v>
      </c>
      <c r="M85" s="98">
        <v>138500</v>
      </c>
    </row>
    <row r="86" spans="1:15" ht="43.5" thickBot="1" x14ac:dyDescent="0.3">
      <c r="A86" s="66">
        <v>1</v>
      </c>
      <c r="B86" s="93" t="s">
        <v>99</v>
      </c>
      <c r="C86" s="93" t="s">
        <v>68</v>
      </c>
      <c r="D86" s="93" t="s">
        <v>72</v>
      </c>
      <c r="E86" s="97" t="s">
        <v>98</v>
      </c>
      <c r="F86" s="93" t="s">
        <v>94</v>
      </c>
      <c r="G86" s="58">
        <v>16</v>
      </c>
      <c r="H86" s="58">
        <v>21</v>
      </c>
      <c r="I86" s="58">
        <v>4</v>
      </c>
      <c r="J86" s="98">
        <v>195000</v>
      </c>
      <c r="K86" s="99">
        <v>50000</v>
      </c>
      <c r="L86" s="98">
        <v>22800</v>
      </c>
      <c r="M86" s="98">
        <v>72800</v>
      </c>
      <c r="O86" s="36" t="s">
        <v>19</v>
      </c>
    </row>
    <row r="87" spans="1:15" ht="18.75" customHeight="1" thickBot="1" x14ac:dyDescent="0.3">
      <c r="A87" s="66">
        <f>SUM(A83:A86)</f>
        <v>4</v>
      </c>
      <c r="B87" s="139" t="s">
        <v>16</v>
      </c>
      <c r="C87" s="139"/>
      <c r="D87" s="139"/>
      <c r="E87" s="139"/>
      <c r="F87" s="139"/>
      <c r="G87" s="88">
        <f>SUM(G83:G86)</f>
        <v>64</v>
      </c>
      <c r="H87" s="88">
        <f t="shared" ref="H87:I87" si="4">SUM(H83:H86)</f>
        <v>84</v>
      </c>
      <c r="I87" s="88">
        <f t="shared" si="4"/>
        <v>16</v>
      </c>
      <c r="J87" s="69">
        <f>SUM(J83:J86)</f>
        <v>1935000</v>
      </c>
      <c r="K87" s="69">
        <f t="shared" ref="K87:M87" si="5">SUM(K83:K86)</f>
        <v>408712</v>
      </c>
      <c r="L87" s="69">
        <f t="shared" si="5"/>
        <v>142500</v>
      </c>
      <c r="M87" s="69">
        <f t="shared" si="5"/>
        <v>551212</v>
      </c>
      <c r="O87" s="36"/>
    </row>
    <row r="88" spans="1:15" ht="15" customHeight="1" thickBot="1" x14ac:dyDescent="0.3">
      <c r="A88" s="140" t="s">
        <v>17</v>
      </c>
      <c r="B88" s="141"/>
      <c r="C88" s="141"/>
      <c r="D88" s="141"/>
      <c r="E88" s="141"/>
      <c r="F88" s="141"/>
      <c r="G88" s="141"/>
      <c r="H88" s="53"/>
      <c r="I88" s="53"/>
      <c r="J88" s="54"/>
      <c r="K88" s="69">
        <v>0</v>
      </c>
      <c r="L88" s="69">
        <f>L87*0.1</f>
        <v>14250</v>
      </c>
      <c r="M88" s="69">
        <f>L88</f>
        <v>14250</v>
      </c>
      <c r="O88" s="36"/>
    </row>
    <row r="89" spans="1:15" ht="17.25" customHeight="1" thickBot="1" x14ac:dyDescent="0.3">
      <c r="A89" s="139" t="s">
        <v>18</v>
      </c>
      <c r="B89" s="139"/>
      <c r="C89" s="139"/>
      <c r="D89" s="139"/>
      <c r="E89" s="139"/>
      <c r="F89" s="139"/>
      <c r="G89" s="139"/>
      <c r="H89" s="55"/>
      <c r="I89" s="55"/>
      <c r="J89" s="56"/>
      <c r="K89" s="69">
        <f>SUM(K87:K88)</f>
        <v>408712</v>
      </c>
      <c r="L89" s="69">
        <f>SUM(L87:L88)</f>
        <v>156750</v>
      </c>
      <c r="M89" s="69">
        <f>M88+M87</f>
        <v>565462</v>
      </c>
    </row>
    <row r="90" spans="1:15" ht="17.25" customHeight="1" thickBot="1" x14ac:dyDescent="0.3">
      <c r="A90" s="7"/>
      <c r="B90" s="7"/>
      <c r="C90" s="7"/>
      <c r="D90" s="7"/>
      <c r="E90" s="7"/>
      <c r="F90" s="7"/>
      <c r="G90" s="7"/>
      <c r="H90" s="90"/>
      <c r="I90" s="90"/>
      <c r="J90" s="91"/>
      <c r="K90" s="45"/>
      <c r="L90" s="45"/>
      <c r="M90" s="45"/>
    </row>
    <row r="91" spans="1:15" ht="27.75" customHeight="1" thickBot="1" x14ac:dyDescent="0.3">
      <c r="A91" s="142" t="s">
        <v>21</v>
      </c>
      <c r="B91" s="142"/>
      <c r="C91" s="142"/>
      <c r="D91" s="142" t="s">
        <v>36</v>
      </c>
      <c r="E91" s="142"/>
      <c r="F91" s="142" t="s">
        <v>100</v>
      </c>
      <c r="G91" s="142"/>
      <c r="H91" s="90"/>
      <c r="I91" s="90"/>
      <c r="J91" s="91"/>
      <c r="K91" s="45"/>
      <c r="L91" s="45"/>
      <c r="M91" s="45"/>
    </row>
    <row r="92" spans="1:15" ht="27.75" customHeight="1" thickBot="1" x14ac:dyDescent="0.3">
      <c r="A92" s="135" t="s">
        <v>78</v>
      </c>
      <c r="B92" s="135"/>
      <c r="C92" s="135"/>
      <c r="D92" s="136">
        <v>8000000</v>
      </c>
      <c r="E92" s="136"/>
      <c r="F92" s="136">
        <f>+OCTUBRE!G45+NOVIEMBRE!F63+DICIEMBRE!F37</f>
        <v>8470000</v>
      </c>
      <c r="G92" s="136"/>
      <c r="H92" s="90"/>
      <c r="I92" s="90"/>
      <c r="J92" s="91"/>
      <c r="K92" s="45"/>
      <c r="L92" s="45"/>
      <c r="M92" s="45"/>
    </row>
    <row r="93" spans="1:15" ht="20.100000000000001" customHeight="1" thickBot="1" x14ac:dyDescent="0.3">
      <c r="A93" s="135" t="s">
        <v>22</v>
      </c>
      <c r="B93" s="135"/>
      <c r="C93" s="135"/>
      <c r="D93" s="169">
        <v>57</v>
      </c>
      <c r="E93" s="169"/>
      <c r="F93" s="139">
        <f>+OCTUBRE!G46+NOVIEMBRE!F64+DICIEMBRE!F38</f>
        <v>12</v>
      </c>
      <c r="G93" s="139"/>
      <c r="H93" s="7"/>
      <c r="I93" s="7"/>
      <c r="J93" s="10"/>
      <c r="K93" s="10"/>
      <c r="L93" s="10"/>
      <c r="M93" s="11"/>
    </row>
    <row r="94" spans="1:15" ht="20.100000000000001" customHeight="1" thickBot="1" x14ac:dyDescent="0.3">
      <c r="A94" s="170" t="s">
        <v>23</v>
      </c>
      <c r="B94" s="171"/>
      <c r="C94" s="172"/>
      <c r="D94" s="173">
        <v>19</v>
      </c>
      <c r="E94" s="174"/>
      <c r="F94" s="139">
        <f>+OCTUBRE!G47+NOVIEMBRE!F65+DICIEMBRE!F39</f>
        <v>10</v>
      </c>
      <c r="G94" s="139"/>
      <c r="H94" s="7"/>
      <c r="I94" s="7"/>
      <c r="J94" s="10"/>
      <c r="K94" s="10"/>
      <c r="L94" s="10"/>
      <c r="M94" s="11"/>
    </row>
    <row r="95" spans="1:15" ht="20.100000000000001" customHeight="1" thickBot="1" x14ac:dyDescent="0.3">
      <c r="A95" s="135" t="s">
        <v>24</v>
      </c>
      <c r="B95" s="135"/>
      <c r="C95" s="135"/>
      <c r="D95" s="177">
        <v>1710</v>
      </c>
      <c r="E95" s="177"/>
      <c r="F95" s="139">
        <f>+OCTUBRE!G48+NOVIEMBRE!F66+DICIEMBRE!F40</f>
        <v>489</v>
      </c>
      <c r="G95" s="139"/>
      <c r="H95" s="7"/>
      <c r="I95" s="7"/>
      <c r="J95" s="10"/>
      <c r="K95" s="10"/>
      <c r="L95" s="10"/>
      <c r="M95" s="11"/>
    </row>
    <row r="96" spans="1:15" ht="20.100000000000001" customHeight="1" thickBot="1" x14ac:dyDescent="0.3">
      <c r="A96" s="135" t="s">
        <v>155</v>
      </c>
      <c r="B96" s="135"/>
      <c r="C96" s="135"/>
      <c r="D96" s="177">
        <v>720</v>
      </c>
      <c r="E96" s="177"/>
      <c r="F96" s="178">
        <f>+OCTUBRE!G49+NOVIEMBRE!F67+DICIEMBRE!F41</f>
        <v>394</v>
      </c>
      <c r="G96" s="139"/>
      <c r="H96" s="7"/>
      <c r="I96" s="7"/>
      <c r="J96" s="10"/>
      <c r="K96" s="10"/>
      <c r="L96" s="10"/>
      <c r="M96" s="11"/>
    </row>
    <row r="97" spans="1:13" ht="20.100000000000001" customHeight="1" thickBot="1" x14ac:dyDescent="0.3">
      <c r="A97" s="175" t="s">
        <v>25</v>
      </c>
      <c r="B97" s="175"/>
      <c r="C97" s="175"/>
      <c r="D97" s="136">
        <v>2280000</v>
      </c>
      <c r="E97" s="136"/>
      <c r="F97" s="176">
        <f>+OCTUBRE!G50+NOVIEMBRE!F68+DICIEMBRE!F42</f>
        <v>1164252</v>
      </c>
      <c r="G97" s="176"/>
      <c r="H97" s="12" t="s">
        <v>19</v>
      </c>
      <c r="I97" s="7"/>
      <c r="J97" s="10"/>
      <c r="K97" s="50"/>
      <c r="L97" s="10"/>
      <c r="M97" s="11"/>
    </row>
    <row r="98" spans="1:13" ht="20.100000000000001" customHeight="1" thickBot="1" x14ac:dyDescent="0.3">
      <c r="A98" s="175" t="s">
        <v>26</v>
      </c>
      <c r="B98" s="175"/>
      <c r="C98" s="175"/>
      <c r="D98" s="136">
        <v>1824000</v>
      </c>
      <c r="E98" s="136"/>
      <c r="F98" s="176">
        <f>+OCTUBRE!G51+NOVIEMBRE!F69+DICIEMBRE!F43</f>
        <v>513660</v>
      </c>
      <c r="G98" s="176"/>
      <c r="H98" s="7"/>
      <c r="I98" s="7"/>
      <c r="J98" s="10"/>
      <c r="K98" s="10"/>
      <c r="L98" s="10"/>
      <c r="M98" s="11"/>
    </row>
    <row r="99" spans="1:13" ht="20.100000000000001" customHeight="1" thickBot="1" x14ac:dyDescent="0.3">
      <c r="A99" s="175" t="s">
        <v>27</v>
      </c>
      <c r="B99" s="175"/>
      <c r="C99" s="175"/>
      <c r="D99" s="136">
        <f>+D98*0.1</f>
        <v>182400</v>
      </c>
      <c r="E99" s="136"/>
      <c r="F99" s="176">
        <f>+OCTUBRE!G52+NOVIEMBRE!F70+DICIEMBRE!F44</f>
        <v>51366</v>
      </c>
      <c r="G99" s="176"/>
      <c r="H99" s="12" t="s">
        <v>19</v>
      </c>
      <c r="I99" s="7"/>
      <c r="J99" s="10"/>
      <c r="K99" s="10"/>
      <c r="L99" s="10"/>
      <c r="M99" s="11"/>
    </row>
    <row r="100" spans="1:13" ht="20.100000000000001" customHeight="1" thickBot="1" x14ac:dyDescent="0.3">
      <c r="A100" s="167" t="s">
        <v>56</v>
      </c>
      <c r="B100" s="167"/>
      <c r="C100" s="167"/>
      <c r="D100" s="168">
        <f>+D97+D98+D99</f>
        <v>4286400</v>
      </c>
      <c r="E100" s="168"/>
      <c r="F100" s="168">
        <f>+OCTUBRE!G53+NOVIEMBRE!F71+DICIEMBRE!F45</f>
        <v>1729278</v>
      </c>
      <c r="G100" s="168"/>
      <c r="H100" s="12" t="s">
        <v>19</v>
      </c>
      <c r="I100" s="12" t="s">
        <v>19</v>
      </c>
      <c r="J100" s="10"/>
      <c r="K100" s="10"/>
      <c r="L100" s="10"/>
      <c r="M100" s="11"/>
    </row>
    <row r="101" spans="1:13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30" t="s">
        <v>19</v>
      </c>
      <c r="J101" s="1"/>
      <c r="K101" s="1"/>
      <c r="L101" s="1"/>
      <c r="M101" s="1"/>
    </row>
    <row r="102" spans="1:13" x14ac:dyDescent="0.25">
      <c r="A102" s="1"/>
      <c r="B102" s="132" t="s">
        <v>79</v>
      </c>
      <c r="C102" s="132"/>
      <c r="D102" s="132"/>
      <c r="E102" s="122" t="s">
        <v>80</v>
      </c>
      <c r="F102" s="122"/>
      <c r="G102" s="122"/>
      <c r="I102" s="1"/>
      <c r="J102" s="1"/>
      <c r="K102" s="1"/>
      <c r="L102" s="1"/>
      <c r="M102" s="1"/>
    </row>
    <row r="103" spans="1:13" x14ac:dyDescent="0.25">
      <c r="A103" s="1"/>
      <c r="B103" s="110"/>
      <c r="C103" s="110"/>
      <c r="D103" s="110"/>
      <c r="E103" s="109"/>
      <c r="F103" s="110"/>
      <c r="G103" s="111"/>
      <c r="H103" s="110"/>
      <c r="I103" s="1"/>
      <c r="J103" s="1"/>
      <c r="K103" s="1"/>
      <c r="L103" s="1"/>
      <c r="M103" s="1"/>
    </row>
    <row r="104" spans="1:13" x14ac:dyDescent="0.25">
      <c r="A104" s="1"/>
      <c r="B104" s="110"/>
      <c r="C104" s="110"/>
      <c r="D104" s="110"/>
      <c r="E104" s="109"/>
      <c r="F104" s="110"/>
      <c r="G104" s="111"/>
      <c r="H104" s="110"/>
      <c r="I104" s="1"/>
      <c r="J104" s="1"/>
      <c r="K104" s="1"/>
      <c r="L104" s="1"/>
      <c r="M104" s="1"/>
    </row>
    <row r="105" spans="1:13" x14ac:dyDescent="0.25">
      <c r="A105" s="1"/>
      <c r="B105" s="133" t="s">
        <v>156</v>
      </c>
      <c r="C105" s="133"/>
      <c r="D105" s="133"/>
      <c r="E105" s="137" t="s">
        <v>81</v>
      </c>
      <c r="F105" s="137"/>
      <c r="G105" s="137"/>
      <c r="H105" s="131"/>
      <c r="I105" s="1"/>
      <c r="J105" s="1"/>
      <c r="K105" s="1"/>
      <c r="L105" s="1"/>
      <c r="M105" s="1"/>
    </row>
    <row r="106" spans="1:13" x14ac:dyDescent="0.25">
      <c r="A106" s="1"/>
      <c r="B106" s="134" t="s">
        <v>82</v>
      </c>
      <c r="C106" s="134"/>
      <c r="D106" s="134"/>
      <c r="E106" s="138" t="s">
        <v>83</v>
      </c>
      <c r="F106" s="138"/>
      <c r="G106" s="138"/>
      <c r="H106" s="110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</sheetData>
  <mergeCells count="117">
    <mergeCell ref="A1:M1"/>
    <mergeCell ref="A3:M3"/>
    <mergeCell ref="A4:M4"/>
    <mergeCell ref="A6:M6"/>
    <mergeCell ref="A18:F18"/>
    <mergeCell ref="A13:L13"/>
    <mergeCell ref="A11:L11"/>
    <mergeCell ref="A8:L9"/>
    <mergeCell ref="A21:M22"/>
    <mergeCell ref="A14:D14"/>
    <mergeCell ref="A32:M32"/>
    <mergeCell ref="A17:M17"/>
    <mergeCell ref="A20:M20"/>
    <mergeCell ref="A23:M23"/>
    <mergeCell ref="A25:M25"/>
    <mergeCell ref="A30:M30"/>
    <mergeCell ref="E33:E35"/>
    <mergeCell ref="D33:D35"/>
    <mergeCell ref="B33:C34"/>
    <mergeCell ref="A33:A35"/>
    <mergeCell ref="I34:I35"/>
    <mergeCell ref="A47:G47"/>
    <mergeCell ref="M33:M35"/>
    <mergeCell ref="L33:L35"/>
    <mergeCell ref="K33:K35"/>
    <mergeCell ref="B61:F61"/>
    <mergeCell ref="H51:I51"/>
    <mergeCell ref="J33:J35"/>
    <mergeCell ref="L51:L53"/>
    <mergeCell ref="M51:M53"/>
    <mergeCell ref="B46:F46"/>
    <mergeCell ref="A48:G48"/>
    <mergeCell ref="D51:D53"/>
    <mergeCell ref="E51:E53"/>
    <mergeCell ref="F51:F53"/>
    <mergeCell ref="G51:G53"/>
    <mergeCell ref="H52:H53"/>
    <mergeCell ref="H33:I33"/>
    <mergeCell ref="G33:G35"/>
    <mergeCell ref="F33:F35"/>
    <mergeCell ref="A75:G75"/>
    <mergeCell ref="A100:C100"/>
    <mergeCell ref="D100:E100"/>
    <mergeCell ref="F100:G100"/>
    <mergeCell ref="D93:E93"/>
    <mergeCell ref="F93:G93"/>
    <mergeCell ref="A94:C94"/>
    <mergeCell ref="D94:E94"/>
    <mergeCell ref="F94:G94"/>
    <mergeCell ref="A97:C97"/>
    <mergeCell ref="D97:E97"/>
    <mergeCell ref="F97:G97"/>
    <mergeCell ref="A98:C98"/>
    <mergeCell ref="D98:E98"/>
    <mergeCell ref="F98:G98"/>
    <mergeCell ref="A96:C96"/>
    <mergeCell ref="D96:E96"/>
    <mergeCell ref="A99:C99"/>
    <mergeCell ref="D99:E99"/>
    <mergeCell ref="F99:G99"/>
    <mergeCell ref="F96:G96"/>
    <mergeCell ref="A95:C95"/>
    <mergeCell ref="D95:E95"/>
    <mergeCell ref="F95:G95"/>
    <mergeCell ref="A76:G76"/>
    <mergeCell ref="I52:I53"/>
    <mergeCell ref="A50:K50"/>
    <mergeCell ref="A51:A53"/>
    <mergeCell ref="B51:C52"/>
    <mergeCell ref="J51:J53"/>
    <mergeCell ref="K51:K53"/>
    <mergeCell ref="L66:L68"/>
    <mergeCell ref="M66:M68"/>
    <mergeCell ref="H67:H68"/>
    <mergeCell ref="I67:I68"/>
    <mergeCell ref="J66:J68"/>
    <mergeCell ref="A62:G62"/>
    <mergeCell ref="A63:G63"/>
    <mergeCell ref="A65:K65"/>
    <mergeCell ref="K66:K68"/>
    <mergeCell ref="H66:I66"/>
    <mergeCell ref="A66:A68"/>
    <mergeCell ref="B66:C67"/>
    <mergeCell ref="D66:D68"/>
    <mergeCell ref="E66:E68"/>
    <mergeCell ref="F66:F68"/>
    <mergeCell ref="G66:G68"/>
    <mergeCell ref="B74:F74"/>
    <mergeCell ref="B87:F87"/>
    <mergeCell ref="A88:G88"/>
    <mergeCell ref="A89:G89"/>
    <mergeCell ref="A91:C91"/>
    <mergeCell ref="D91:E91"/>
    <mergeCell ref="F91:G91"/>
    <mergeCell ref="A79:M79"/>
    <mergeCell ref="A80:A82"/>
    <mergeCell ref="B80:C81"/>
    <mergeCell ref="D80:D82"/>
    <mergeCell ref="E80:E82"/>
    <mergeCell ref="F80:F82"/>
    <mergeCell ref="G80:G82"/>
    <mergeCell ref="H80:I80"/>
    <mergeCell ref="J80:J82"/>
    <mergeCell ref="K80:K82"/>
    <mergeCell ref="L80:L82"/>
    <mergeCell ref="M80:M82"/>
    <mergeCell ref="H81:H82"/>
    <mergeCell ref="I81:I82"/>
    <mergeCell ref="B102:D102"/>
    <mergeCell ref="B105:D105"/>
    <mergeCell ref="B106:D106"/>
    <mergeCell ref="A92:C92"/>
    <mergeCell ref="D92:E92"/>
    <mergeCell ref="F92:G92"/>
    <mergeCell ref="A93:C93"/>
    <mergeCell ref="E105:G105"/>
    <mergeCell ref="E106:G106"/>
  </mergeCells>
  <pageMargins left="0.25" right="0.25" top="0.75" bottom="0.75" header="0.3" footer="0.3"/>
  <pageSetup scale="60" orientation="landscape" r:id="rId1"/>
  <rowBreaks count="4" manualBreakCount="4">
    <brk id="30" max="12" man="1"/>
    <brk id="48" max="12" man="1"/>
    <brk id="63" max="12" man="1"/>
    <brk id="7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topLeftCell="A40" zoomScale="130" zoomScaleNormal="130" workbookViewId="0">
      <selection activeCell="I25" sqref="I25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</cols>
  <sheetData>
    <row r="1" spans="1:19" ht="18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9" ht="15.75" customHeight="1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9" ht="15.75" customHeight="1" x14ac:dyDescent="0.25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9" ht="26.25" customHeight="1" x14ac:dyDescent="0.25">
      <c r="A4" s="184" t="s">
        <v>41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S4" t="s">
        <v>59</v>
      </c>
    </row>
    <row r="5" spans="1:19" ht="9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9" ht="11.25" customHeight="1" x14ac:dyDescent="0.25">
      <c r="A6" s="187" t="s">
        <v>42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</row>
    <row r="7" spans="1:19" ht="25.5" customHeight="1" x14ac:dyDescent="0.25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spans="1:19" ht="24" customHeight="1" x14ac:dyDescent="0.25">
      <c r="A8" s="189" t="s">
        <v>126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9" ht="21.75" customHeight="1" thickBot="1" x14ac:dyDescent="0.3">
      <c r="A9" s="143" t="s">
        <v>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9" ht="26.25" customHeight="1" thickBot="1" x14ac:dyDescent="0.3">
      <c r="A10" s="144" t="s">
        <v>7</v>
      </c>
      <c r="B10" s="146" t="s">
        <v>8</v>
      </c>
      <c r="C10" s="147"/>
      <c r="D10" s="150" t="s">
        <v>9</v>
      </c>
      <c r="E10" s="150" t="s">
        <v>10</v>
      </c>
      <c r="F10" s="150" t="s">
        <v>11</v>
      </c>
      <c r="G10" s="150" t="s">
        <v>49</v>
      </c>
      <c r="H10" s="146" t="s">
        <v>30</v>
      </c>
      <c r="I10" s="147"/>
      <c r="J10" s="150" t="s">
        <v>34</v>
      </c>
      <c r="K10" s="150" t="s">
        <v>12</v>
      </c>
      <c r="L10" s="150" t="s">
        <v>33</v>
      </c>
      <c r="M10" s="156" t="s">
        <v>65</v>
      </c>
    </row>
    <row r="11" spans="1:19" ht="0.75" customHeight="1" thickBot="1" x14ac:dyDescent="0.3">
      <c r="A11" s="145"/>
      <c r="B11" s="148"/>
      <c r="C11" s="149"/>
      <c r="D11" s="151"/>
      <c r="E11" s="151"/>
      <c r="F11" s="151"/>
      <c r="G11" s="152"/>
      <c r="H11" s="150" t="s">
        <v>31</v>
      </c>
      <c r="I11" s="150" t="s">
        <v>32</v>
      </c>
      <c r="J11" s="154"/>
      <c r="K11" s="154"/>
      <c r="L11" s="151"/>
      <c r="M11" s="157"/>
    </row>
    <row r="12" spans="1:19" ht="26.25" customHeight="1" thickBot="1" x14ac:dyDescent="0.3">
      <c r="A12" s="145"/>
      <c r="B12" s="41" t="s">
        <v>14</v>
      </c>
      <c r="C12" s="42" t="s">
        <v>15</v>
      </c>
      <c r="D12" s="151"/>
      <c r="E12" s="151"/>
      <c r="F12" s="151"/>
      <c r="G12" s="153"/>
      <c r="H12" s="155"/>
      <c r="I12" s="155"/>
      <c r="J12" s="154"/>
      <c r="K12" s="154"/>
      <c r="L12" s="155"/>
      <c r="M12" s="158"/>
    </row>
    <row r="13" spans="1:19" ht="46.5" customHeight="1" thickBot="1" x14ac:dyDescent="0.3">
      <c r="A13" s="57">
        <v>1</v>
      </c>
      <c r="B13" s="93" t="s">
        <v>52</v>
      </c>
      <c r="C13" s="93" t="s">
        <v>68</v>
      </c>
      <c r="D13" s="93" t="s">
        <v>29</v>
      </c>
      <c r="E13" s="60" t="s">
        <v>133</v>
      </c>
      <c r="F13" s="93" t="s">
        <v>48</v>
      </c>
      <c r="G13" s="58">
        <v>40</v>
      </c>
      <c r="H13" s="58">
        <v>25</v>
      </c>
      <c r="I13" s="58">
        <v>5</v>
      </c>
      <c r="J13" s="59">
        <v>195000</v>
      </c>
      <c r="K13" s="59">
        <v>60000</v>
      </c>
      <c r="L13" s="59">
        <v>35000</v>
      </c>
      <c r="M13" s="59">
        <f>SUM(K13:L13)</f>
        <v>95000</v>
      </c>
    </row>
    <row r="14" spans="1:19" ht="46.5" customHeight="1" thickBot="1" x14ac:dyDescent="0.3">
      <c r="A14" s="57">
        <v>1</v>
      </c>
      <c r="B14" s="62" t="s">
        <v>154</v>
      </c>
      <c r="C14" s="93" t="s">
        <v>134</v>
      </c>
      <c r="D14" s="93" t="s">
        <v>29</v>
      </c>
      <c r="E14" s="60" t="s">
        <v>133</v>
      </c>
      <c r="F14" s="93" t="s">
        <v>48</v>
      </c>
      <c r="G14" s="64">
        <v>0</v>
      </c>
      <c r="H14" s="64">
        <v>0</v>
      </c>
      <c r="I14" s="64">
        <v>0</v>
      </c>
      <c r="J14" s="61"/>
      <c r="K14" s="61">
        <v>0</v>
      </c>
      <c r="L14" s="63">
        <v>0</v>
      </c>
      <c r="M14" s="59">
        <v>0</v>
      </c>
    </row>
    <row r="15" spans="1:19" ht="46.5" customHeight="1" thickBot="1" x14ac:dyDescent="0.3">
      <c r="A15" s="57">
        <v>1</v>
      </c>
      <c r="B15" s="93" t="s">
        <v>53</v>
      </c>
      <c r="C15" s="93" t="s">
        <v>69</v>
      </c>
      <c r="D15" s="93" t="s">
        <v>29</v>
      </c>
      <c r="E15" s="60" t="s">
        <v>133</v>
      </c>
      <c r="F15" s="93" t="s">
        <v>48</v>
      </c>
      <c r="G15" s="58">
        <v>24</v>
      </c>
      <c r="H15" s="117">
        <v>25</v>
      </c>
      <c r="I15" s="117">
        <v>5</v>
      </c>
      <c r="J15" s="59">
        <v>205000</v>
      </c>
      <c r="K15" s="59">
        <v>60000</v>
      </c>
      <c r="L15" s="59">
        <v>30000</v>
      </c>
      <c r="M15" s="59">
        <f>SUM(K15:L15)</f>
        <v>90000</v>
      </c>
    </row>
    <row r="16" spans="1:19" ht="46.5" customHeight="1" thickBot="1" x14ac:dyDescent="0.3">
      <c r="A16" s="57">
        <v>1</v>
      </c>
      <c r="B16" s="93" t="s">
        <v>154</v>
      </c>
      <c r="C16" s="93" t="s">
        <v>136</v>
      </c>
      <c r="D16" s="93" t="s">
        <v>29</v>
      </c>
      <c r="E16" s="60" t="s">
        <v>133</v>
      </c>
      <c r="F16" s="93" t="s">
        <v>48</v>
      </c>
      <c r="G16" s="58">
        <v>8</v>
      </c>
      <c r="H16" s="58"/>
      <c r="I16" s="58"/>
      <c r="J16" s="59"/>
      <c r="K16" s="59">
        <v>0</v>
      </c>
      <c r="L16" s="59">
        <v>0</v>
      </c>
      <c r="M16" s="121">
        <v>0</v>
      </c>
    </row>
    <row r="17" spans="1:15" ht="17.25" customHeight="1" thickBot="1" x14ac:dyDescent="0.3">
      <c r="A17" s="66">
        <f>SUM(A13:A16)</f>
        <v>4</v>
      </c>
      <c r="B17" s="139" t="s">
        <v>16</v>
      </c>
      <c r="C17" s="139"/>
      <c r="D17" s="139"/>
      <c r="E17" s="139"/>
      <c r="F17" s="139"/>
      <c r="G17" s="88">
        <f t="shared" ref="G17:J17" si="0">SUM(G13:G16)</f>
        <v>72</v>
      </c>
      <c r="H17" s="88">
        <f t="shared" si="0"/>
        <v>50</v>
      </c>
      <c r="I17" s="88">
        <f t="shared" si="0"/>
        <v>10</v>
      </c>
      <c r="J17" s="69">
        <f t="shared" si="0"/>
        <v>400000</v>
      </c>
      <c r="K17" s="69">
        <f>+K13+K16</f>
        <v>60000</v>
      </c>
      <c r="L17" s="69">
        <f>+L13+L16</f>
        <v>35000</v>
      </c>
      <c r="M17" s="69">
        <f>+M13+M16</f>
        <v>95000</v>
      </c>
    </row>
    <row r="18" spans="1:15" ht="15" customHeight="1" thickBot="1" x14ac:dyDescent="0.3">
      <c r="A18" s="140" t="s">
        <v>17</v>
      </c>
      <c r="B18" s="141"/>
      <c r="C18" s="141"/>
      <c r="D18" s="141"/>
      <c r="E18" s="141"/>
      <c r="F18" s="141"/>
      <c r="G18" s="141"/>
      <c r="H18" s="53"/>
      <c r="I18" s="53"/>
      <c r="J18" s="54"/>
      <c r="K18" s="69">
        <v>0</v>
      </c>
      <c r="L18" s="69">
        <f>L17*0.1</f>
        <v>3500</v>
      </c>
      <c r="M18" s="69">
        <f>L18</f>
        <v>3500</v>
      </c>
    </row>
    <row r="19" spans="1:15" ht="17.25" customHeight="1" thickBot="1" x14ac:dyDescent="0.3">
      <c r="A19" s="139" t="s">
        <v>18</v>
      </c>
      <c r="B19" s="139"/>
      <c r="C19" s="139"/>
      <c r="D19" s="139"/>
      <c r="E19" s="139"/>
      <c r="F19" s="139"/>
      <c r="G19" s="139"/>
      <c r="H19" s="55"/>
      <c r="I19" s="55"/>
      <c r="J19" s="56"/>
      <c r="K19" s="69">
        <f>SUM(K17:K18)</f>
        <v>60000</v>
      </c>
      <c r="L19" s="69">
        <f>SUM(L17:L18)</f>
        <v>38500</v>
      </c>
      <c r="M19" s="69">
        <f>M18+M17</f>
        <v>98500</v>
      </c>
    </row>
    <row r="20" spans="1:15" ht="10.5" customHeight="1" x14ac:dyDescent="0.25">
      <c r="A20" s="25"/>
      <c r="B20" s="25"/>
      <c r="C20" s="25"/>
      <c r="D20" s="25"/>
      <c r="E20" s="25"/>
      <c r="F20" s="25"/>
      <c r="G20" s="25"/>
      <c r="H20" s="26"/>
      <c r="I20" s="26"/>
      <c r="J20" s="27"/>
      <c r="K20" s="28"/>
      <c r="L20" s="29"/>
      <c r="M20" s="29"/>
    </row>
    <row r="21" spans="1:15" ht="20.25" customHeight="1" thickBot="1" x14ac:dyDescent="0.3">
      <c r="A21" s="162" t="s">
        <v>38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32"/>
      <c r="M21" s="32"/>
    </row>
    <row r="22" spans="1:15" ht="24" customHeight="1" thickBot="1" x14ac:dyDescent="0.3">
      <c r="A22" s="144" t="s">
        <v>7</v>
      </c>
      <c r="B22" s="146" t="s">
        <v>8</v>
      </c>
      <c r="C22" s="147"/>
      <c r="D22" s="150" t="s">
        <v>9</v>
      </c>
      <c r="E22" s="150" t="s">
        <v>10</v>
      </c>
      <c r="F22" s="150" t="s">
        <v>11</v>
      </c>
      <c r="G22" s="150" t="s">
        <v>49</v>
      </c>
      <c r="H22" s="146" t="s">
        <v>30</v>
      </c>
      <c r="I22" s="147"/>
      <c r="J22" s="150" t="s">
        <v>34</v>
      </c>
      <c r="K22" s="150" t="s">
        <v>12</v>
      </c>
      <c r="L22" s="150" t="s">
        <v>33</v>
      </c>
      <c r="M22" s="156" t="s">
        <v>50</v>
      </c>
    </row>
    <row r="23" spans="1:15" ht="1.5" customHeight="1" thickBot="1" x14ac:dyDescent="0.3">
      <c r="A23" s="145"/>
      <c r="B23" s="148"/>
      <c r="C23" s="149"/>
      <c r="D23" s="151"/>
      <c r="E23" s="151"/>
      <c r="F23" s="151"/>
      <c r="G23" s="152"/>
      <c r="H23" s="150" t="s">
        <v>31</v>
      </c>
      <c r="I23" s="150" t="s">
        <v>32</v>
      </c>
      <c r="J23" s="154"/>
      <c r="K23" s="154"/>
      <c r="L23" s="151"/>
      <c r="M23" s="157"/>
    </row>
    <row r="24" spans="1:15" ht="27.75" customHeight="1" thickBot="1" x14ac:dyDescent="0.3">
      <c r="A24" s="145"/>
      <c r="B24" s="44" t="s">
        <v>14</v>
      </c>
      <c r="C24" s="42" t="s">
        <v>15</v>
      </c>
      <c r="D24" s="151"/>
      <c r="E24" s="151"/>
      <c r="F24" s="151"/>
      <c r="G24" s="153"/>
      <c r="H24" s="155"/>
      <c r="I24" s="155"/>
      <c r="J24" s="154"/>
      <c r="K24" s="154"/>
      <c r="L24" s="155"/>
      <c r="M24" s="158"/>
    </row>
    <row r="25" spans="1:15" ht="46.5" customHeight="1" thickBot="1" x14ac:dyDescent="0.3">
      <c r="A25" s="125">
        <v>1</v>
      </c>
      <c r="B25" s="62" t="s">
        <v>55</v>
      </c>
      <c r="C25" s="62" t="s">
        <v>102</v>
      </c>
      <c r="D25" s="62" t="s">
        <v>37</v>
      </c>
      <c r="E25" s="84" t="s">
        <v>147</v>
      </c>
      <c r="F25" s="62" t="s">
        <v>104</v>
      </c>
      <c r="G25" s="112">
        <v>8</v>
      </c>
      <c r="H25" s="112">
        <v>0</v>
      </c>
      <c r="I25" s="112">
        <v>0</v>
      </c>
      <c r="J25" s="63">
        <v>500000</v>
      </c>
      <c r="K25" s="65">
        <f>64000/5</f>
        <v>12800</v>
      </c>
      <c r="L25" s="63">
        <f>50400/5</f>
        <v>10080</v>
      </c>
      <c r="M25" s="86">
        <f t="shared" ref="M25:M26" si="1">SUM(K25:L25)</f>
        <v>22880</v>
      </c>
      <c r="O25" t="s">
        <v>19</v>
      </c>
    </row>
    <row r="26" spans="1:15" ht="46.5" customHeight="1" thickBot="1" x14ac:dyDescent="0.3">
      <c r="A26" s="74">
        <v>1</v>
      </c>
      <c r="B26" s="62" t="s">
        <v>54</v>
      </c>
      <c r="C26" s="62" t="s">
        <v>124</v>
      </c>
      <c r="D26" s="62" t="s">
        <v>37</v>
      </c>
      <c r="E26" s="62" t="s">
        <v>111</v>
      </c>
      <c r="F26" s="62" t="s">
        <v>60</v>
      </c>
      <c r="G26" s="85">
        <v>8</v>
      </c>
      <c r="H26" s="112">
        <v>0</v>
      </c>
      <c r="I26" s="112">
        <v>0</v>
      </c>
      <c r="J26" s="112" t="s">
        <v>154</v>
      </c>
      <c r="K26" s="65">
        <f>2*22600</f>
        <v>45200</v>
      </c>
      <c r="L26" s="63">
        <f>1*16800</f>
        <v>16800</v>
      </c>
      <c r="M26" s="86">
        <f t="shared" si="1"/>
        <v>62000</v>
      </c>
    </row>
    <row r="27" spans="1:15" ht="45.75" customHeight="1" thickBot="1" x14ac:dyDescent="0.3">
      <c r="A27" s="125">
        <v>1</v>
      </c>
      <c r="B27" s="62" t="s">
        <v>55</v>
      </c>
      <c r="C27" s="62" t="s">
        <v>102</v>
      </c>
      <c r="D27" s="62" t="s">
        <v>37</v>
      </c>
      <c r="E27" s="84" t="s">
        <v>111</v>
      </c>
      <c r="F27" s="62" t="s">
        <v>104</v>
      </c>
      <c r="G27" s="85">
        <v>8</v>
      </c>
      <c r="H27" s="112">
        <v>0</v>
      </c>
      <c r="I27" s="112">
        <v>0</v>
      </c>
      <c r="J27" s="112" t="s">
        <v>154</v>
      </c>
      <c r="K27" s="87">
        <v>12800</v>
      </c>
      <c r="L27" s="86">
        <v>10080</v>
      </c>
      <c r="M27" s="86">
        <f>+K27+L27</f>
        <v>22880</v>
      </c>
    </row>
    <row r="28" spans="1:15" ht="15.75" customHeight="1" thickBot="1" x14ac:dyDescent="0.3">
      <c r="A28" s="74">
        <f>SUM(A25:A27)</f>
        <v>3</v>
      </c>
      <c r="B28" s="159" t="s">
        <v>16</v>
      </c>
      <c r="C28" s="160"/>
      <c r="D28" s="160"/>
      <c r="E28" s="160"/>
      <c r="F28" s="161"/>
      <c r="G28" s="78">
        <f t="shared" ref="G28:M28" si="2">SUM(G25:G27)</f>
        <v>24</v>
      </c>
      <c r="H28" s="78">
        <f t="shared" si="2"/>
        <v>0</v>
      </c>
      <c r="I28" s="78">
        <f t="shared" si="2"/>
        <v>0</v>
      </c>
      <c r="J28" s="79">
        <f t="shared" si="2"/>
        <v>500000</v>
      </c>
      <c r="K28" s="81">
        <f t="shared" si="2"/>
        <v>70800</v>
      </c>
      <c r="L28" s="81">
        <f t="shared" si="2"/>
        <v>36960</v>
      </c>
      <c r="M28" s="81">
        <f t="shared" si="2"/>
        <v>107760</v>
      </c>
    </row>
    <row r="29" spans="1:15" ht="16.5" customHeight="1" thickBot="1" x14ac:dyDescent="0.3">
      <c r="A29" s="164" t="s">
        <v>17</v>
      </c>
      <c r="B29" s="165"/>
      <c r="C29" s="165"/>
      <c r="D29" s="165"/>
      <c r="E29" s="165"/>
      <c r="F29" s="165"/>
      <c r="G29" s="166"/>
      <c r="H29" s="80"/>
      <c r="I29" s="80"/>
      <c r="J29" s="81"/>
      <c r="K29" s="81">
        <v>0</v>
      </c>
      <c r="L29" s="81">
        <f>0.1*L28</f>
        <v>3696</v>
      </c>
      <c r="M29" s="82">
        <f>SUM(L29:L29)</f>
        <v>3696</v>
      </c>
    </row>
    <row r="30" spans="1:15" ht="15.75" customHeight="1" thickBot="1" x14ac:dyDescent="0.3">
      <c r="A30" s="159" t="s">
        <v>20</v>
      </c>
      <c r="B30" s="160"/>
      <c r="C30" s="160"/>
      <c r="D30" s="160"/>
      <c r="E30" s="160"/>
      <c r="F30" s="160"/>
      <c r="G30" s="161"/>
      <c r="H30" s="83"/>
      <c r="I30" s="83"/>
      <c r="J30" s="81"/>
      <c r="K30" s="81">
        <f>SUM(K28:K29)</f>
        <v>70800</v>
      </c>
      <c r="L30" s="81">
        <f>SUM(L28:L29)</f>
        <v>40656</v>
      </c>
      <c r="M30" s="81">
        <f>SUM(M28:M29)</f>
        <v>111456</v>
      </c>
    </row>
    <row r="31" spans="1:15" ht="15.75" customHeight="1" x14ac:dyDescent="0.25">
      <c r="A31" s="9"/>
      <c r="B31" s="9"/>
      <c r="C31" s="9"/>
      <c r="D31" s="9"/>
      <c r="E31" s="9"/>
      <c r="F31" s="9"/>
      <c r="G31" s="9"/>
      <c r="H31" s="7"/>
      <c r="I31" s="7"/>
      <c r="J31" s="10"/>
      <c r="K31" s="10"/>
      <c r="L31" s="10"/>
      <c r="M31" s="10"/>
    </row>
    <row r="32" spans="1:15" ht="15.75" customHeight="1" x14ac:dyDescent="0.25">
      <c r="A32" s="9"/>
      <c r="B32" s="9"/>
      <c r="C32" s="9"/>
      <c r="D32" s="9"/>
      <c r="E32" s="9"/>
      <c r="F32" s="9"/>
      <c r="G32" s="9"/>
      <c r="H32" s="7"/>
      <c r="I32" s="7"/>
      <c r="J32" s="10"/>
      <c r="K32" s="10"/>
      <c r="L32" s="10"/>
      <c r="M32" s="10"/>
    </row>
    <row r="33" spans="1:13" ht="15.75" thickBot="1" x14ac:dyDescent="0.3">
      <c r="A33" s="143" t="s">
        <v>51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27.75" customHeight="1" thickBot="1" x14ac:dyDescent="0.3">
      <c r="A34" s="144" t="s">
        <v>7</v>
      </c>
      <c r="B34" s="146" t="s">
        <v>8</v>
      </c>
      <c r="C34" s="147"/>
      <c r="D34" s="150" t="s">
        <v>9</v>
      </c>
      <c r="E34" s="150" t="s">
        <v>10</v>
      </c>
      <c r="F34" s="150" t="s">
        <v>11</v>
      </c>
      <c r="G34" s="150" t="s">
        <v>49</v>
      </c>
      <c r="H34" s="146" t="s">
        <v>30</v>
      </c>
      <c r="I34" s="147"/>
      <c r="J34" s="150" t="s">
        <v>34</v>
      </c>
      <c r="K34" s="150" t="s">
        <v>12</v>
      </c>
      <c r="L34" s="150" t="s">
        <v>33</v>
      </c>
      <c r="M34" s="156" t="s">
        <v>65</v>
      </c>
    </row>
    <row r="35" spans="1:13" ht="2.25" customHeight="1" thickBot="1" x14ac:dyDescent="0.3">
      <c r="A35" s="145"/>
      <c r="B35" s="148"/>
      <c r="C35" s="149"/>
      <c r="D35" s="151"/>
      <c r="E35" s="151"/>
      <c r="F35" s="151"/>
      <c r="G35" s="152"/>
      <c r="H35" s="150" t="s">
        <v>31</v>
      </c>
      <c r="I35" s="150" t="s">
        <v>32</v>
      </c>
      <c r="J35" s="154"/>
      <c r="K35" s="154"/>
      <c r="L35" s="151"/>
      <c r="M35" s="157"/>
    </row>
    <row r="36" spans="1:13" ht="26.25" customHeight="1" thickBot="1" x14ac:dyDescent="0.3">
      <c r="A36" s="145"/>
      <c r="B36" s="41" t="s">
        <v>14</v>
      </c>
      <c r="C36" s="42" t="s">
        <v>15</v>
      </c>
      <c r="D36" s="151"/>
      <c r="E36" s="151"/>
      <c r="F36" s="151"/>
      <c r="G36" s="153"/>
      <c r="H36" s="155"/>
      <c r="I36" s="155"/>
      <c r="J36" s="154"/>
      <c r="K36" s="154"/>
      <c r="L36" s="155"/>
      <c r="M36" s="158"/>
    </row>
    <row r="37" spans="1:13" ht="56.25" customHeight="1" thickBot="1" x14ac:dyDescent="0.3">
      <c r="A37" s="77">
        <v>1</v>
      </c>
      <c r="B37" s="92" t="s">
        <v>66</v>
      </c>
      <c r="C37" s="62" t="s">
        <v>116</v>
      </c>
      <c r="D37" s="62" t="s">
        <v>28</v>
      </c>
      <c r="E37" s="123" t="s">
        <v>111</v>
      </c>
      <c r="F37" s="62" t="s">
        <v>119</v>
      </c>
      <c r="G37" s="64">
        <v>4</v>
      </c>
      <c r="H37" s="64">
        <v>54</v>
      </c>
      <c r="I37" s="64">
        <v>9</v>
      </c>
      <c r="J37" s="63" t="s">
        <v>150</v>
      </c>
      <c r="K37" s="65">
        <v>31240</v>
      </c>
      <c r="L37" s="63">
        <v>11200</v>
      </c>
      <c r="M37" s="63">
        <f>+K37+L37</f>
        <v>42440</v>
      </c>
    </row>
    <row r="38" spans="1:13" ht="19.5" customHeight="1" thickBot="1" x14ac:dyDescent="0.3">
      <c r="A38" s="66">
        <f>SUM(A37:A37)</f>
        <v>1</v>
      </c>
      <c r="B38" s="139" t="s">
        <v>16</v>
      </c>
      <c r="C38" s="139"/>
      <c r="D38" s="139"/>
      <c r="E38" s="139"/>
      <c r="F38" s="139"/>
      <c r="G38" s="88">
        <f>SUM(G37:G37)</f>
        <v>4</v>
      </c>
      <c r="H38" s="88">
        <f>SUM(H37:H37)</f>
        <v>54</v>
      </c>
      <c r="I38" s="88">
        <f>SUM(I37:I37)</f>
        <v>9</v>
      </c>
      <c r="J38" s="69">
        <f>SUM(J37:J37)</f>
        <v>0</v>
      </c>
      <c r="K38" s="69">
        <f t="shared" ref="K38:M38" si="3">SUM(K37:K37)</f>
        <v>31240</v>
      </c>
      <c r="L38" s="69">
        <f t="shared" si="3"/>
        <v>11200</v>
      </c>
      <c r="M38" s="69">
        <f t="shared" si="3"/>
        <v>42440</v>
      </c>
    </row>
    <row r="39" spans="1:13" ht="17.25" customHeight="1" thickBot="1" x14ac:dyDescent="0.3">
      <c r="A39" s="140" t="s">
        <v>17</v>
      </c>
      <c r="B39" s="141"/>
      <c r="C39" s="141"/>
      <c r="D39" s="141"/>
      <c r="E39" s="141"/>
      <c r="F39" s="141"/>
      <c r="G39" s="141"/>
      <c r="H39" s="53"/>
      <c r="I39" s="53"/>
      <c r="J39" s="54"/>
      <c r="K39" s="69">
        <v>0</v>
      </c>
      <c r="L39" s="69">
        <f>L38*0.1</f>
        <v>1120</v>
      </c>
      <c r="M39" s="69">
        <f>L39</f>
        <v>1120</v>
      </c>
    </row>
    <row r="40" spans="1:13" ht="18" customHeight="1" thickBot="1" x14ac:dyDescent="0.3">
      <c r="A40" s="139" t="s">
        <v>18</v>
      </c>
      <c r="B40" s="139"/>
      <c r="C40" s="139"/>
      <c r="D40" s="139"/>
      <c r="E40" s="139"/>
      <c r="F40" s="139"/>
      <c r="G40" s="139"/>
      <c r="H40" s="55"/>
      <c r="I40" s="55"/>
      <c r="J40" s="56"/>
      <c r="K40" s="69">
        <f>SUM(K38:K39)</f>
        <v>31240</v>
      </c>
      <c r="L40" s="69">
        <f>SUM(L38:L39)</f>
        <v>12320</v>
      </c>
      <c r="M40" s="69">
        <f>M39+M38</f>
        <v>43560</v>
      </c>
    </row>
    <row r="41" spans="1:13" ht="18" customHeight="1" x14ac:dyDescent="0.25">
      <c r="A41" s="89"/>
      <c r="B41" s="89"/>
      <c r="C41" s="89"/>
      <c r="D41" s="89"/>
      <c r="E41" s="89"/>
      <c r="F41" s="89"/>
      <c r="G41" s="89"/>
      <c r="H41" s="90"/>
      <c r="I41" s="90"/>
      <c r="J41" s="91"/>
      <c r="K41" s="45"/>
      <c r="L41" s="45"/>
      <c r="M41" s="45"/>
    </row>
    <row r="42" spans="1:13" ht="18" customHeight="1" x14ac:dyDescent="0.25">
      <c r="A42" s="89"/>
      <c r="B42" s="89"/>
      <c r="C42" s="89"/>
      <c r="D42" s="89"/>
      <c r="E42" s="89"/>
      <c r="F42" s="89"/>
      <c r="G42" s="89"/>
      <c r="H42" s="90"/>
      <c r="I42" s="90"/>
      <c r="J42" s="91"/>
      <c r="K42" s="45"/>
      <c r="L42" s="45" t="s">
        <v>19</v>
      </c>
      <c r="M42" s="45"/>
    </row>
    <row r="43" spans="1:13" ht="18" customHeight="1" thickBot="1" x14ac:dyDescent="0.3">
      <c r="A43" s="89"/>
      <c r="B43" s="89"/>
      <c r="C43" s="89"/>
      <c r="D43" s="89"/>
      <c r="E43" s="89"/>
      <c r="F43" s="89"/>
      <c r="G43" s="89"/>
      <c r="H43" s="90"/>
      <c r="I43" s="90"/>
      <c r="J43" s="91"/>
      <c r="K43" s="45"/>
      <c r="L43" s="45"/>
      <c r="M43" s="45"/>
    </row>
    <row r="44" spans="1:13" ht="24" customHeight="1" thickBot="1" x14ac:dyDescent="0.3">
      <c r="B44" s="142" t="s">
        <v>21</v>
      </c>
      <c r="C44" s="142"/>
      <c r="D44" s="142"/>
      <c r="E44" s="142" t="s">
        <v>36</v>
      </c>
      <c r="F44" s="142"/>
      <c r="G44" s="142" t="s">
        <v>152</v>
      </c>
      <c r="H44" s="142"/>
      <c r="I44" s="90"/>
      <c r="J44" s="91"/>
      <c r="K44" s="45"/>
      <c r="L44" s="45"/>
      <c r="M44" s="45"/>
    </row>
    <row r="45" spans="1:13" ht="24" customHeight="1" thickBot="1" x14ac:dyDescent="0.3">
      <c r="B45" s="170" t="s">
        <v>78</v>
      </c>
      <c r="C45" s="171"/>
      <c r="D45" s="172"/>
      <c r="E45" s="136">
        <v>8000000</v>
      </c>
      <c r="F45" s="136"/>
      <c r="G45" s="176">
        <f>+J17+J28+J38</f>
        <v>900000</v>
      </c>
      <c r="H45" s="139"/>
      <c r="I45" s="90"/>
      <c r="J45" s="91"/>
      <c r="K45" s="45"/>
      <c r="L45" s="45"/>
      <c r="M45" s="45"/>
    </row>
    <row r="46" spans="1:13" ht="24" customHeight="1" thickBot="1" x14ac:dyDescent="0.3">
      <c r="B46" s="135" t="s">
        <v>22</v>
      </c>
      <c r="C46" s="135"/>
      <c r="D46" s="135"/>
      <c r="E46" s="169">
        <v>57</v>
      </c>
      <c r="F46" s="169"/>
      <c r="G46" s="169">
        <f>+A13+A15+A37</f>
        <v>3</v>
      </c>
      <c r="H46" s="169"/>
      <c r="I46" s="90"/>
      <c r="J46" s="91"/>
      <c r="K46" s="45"/>
      <c r="L46" s="45"/>
      <c r="M46" s="45"/>
    </row>
    <row r="47" spans="1:13" ht="24" customHeight="1" thickBot="1" x14ac:dyDescent="0.3">
      <c r="B47" s="170" t="s">
        <v>23</v>
      </c>
      <c r="C47" s="171"/>
      <c r="D47" s="172"/>
      <c r="E47" s="173">
        <v>19</v>
      </c>
      <c r="F47" s="174"/>
      <c r="G47" s="139">
        <f>+A25+A27</f>
        <v>2</v>
      </c>
      <c r="H47" s="139"/>
    </row>
    <row r="48" spans="1:13" ht="24" customHeight="1" thickBot="1" x14ac:dyDescent="0.3">
      <c r="B48" s="135" t="s">
        <v>24</v>
      </c>
      <c r="C48" s="135"/>
      <c r="D48" s="135"/>
      <c r="E48" s="177">
        <v>1710</v>
      </c>
      <c r="F48" s="177"/>
      <c r="G48" s="139">
        <f>+H28+I28+H38+I38+H17+I17</f>
        <v>123</v>
      </c>
      <c r="H48" s="139"/>
    </row>
    <row r="49" spans="2:8" ht="24" customHeight="1" thickBot="1" x14ac:dyDescent="0.3">
      <c r="B49" s="135" t="s">
        <v>155</v>
      </c>
      <c r="C49" s="135"/>
      <c r="D49" s="135"/>
      <c r="E49" s="177">
        <v>720</v>
      </c>
      <c r="F49" s="177"/>
      <c r="G49" s="139">
        <f>+G17+G28+G38</f>
        <v>100</v>
      </c>
      <c r="H49" s="139"/>
    </row>
    <row r="50" spans="2:8" ht="24" customHeight="1" thickBot="1" x14ac:dyDescent="0.3">
      <c r="B50" s="175" t="s">
        <v>25</v>
      </c>
      <c r="C50" s="175"/>
      <c r="D50" s="175"/>
      <c r="E50" s="136">
        <v>2280000</v>
      </c>
      <c r="F50" s="136"/>
      <c r="G50" s="176">
        <f>+K17+K28+K38</f>
        <v>162040</v>
      </c>
      <c r="H50" s="139"/>
    </row>
    <row r="51" spans="2:8" ht="24" customHeight="1" thickBot="1" x14ac:dyDescent="0.3">
      <c r="B51" s="175" t="s">
        <v>26</v>
      </c>
      <c r="C51" s="175"/>
      <c r="D51" s="175"/>
      <c r="E51" s="136">
        <v>1824000</v>
      </c>
      <c r="F51" s="136"/>
      <c r="G51" s="176">
        <f>+L17+L28+L38</f>
        <v>83160</v>
      </c>
      <c r="H51" s="139"/>
    </row>
    <row r="52" spans="2:8" ht="24" customHeight="1" thickBot="1" x14ac:dyDescent="0.3">
      <c r="B52" s="175" t="s">
        <v>27</v>
      </c>
      <c r="C52" s="175"/>
      <c r="D52" s="175"/>
      <c r="E52" s="136">
        <f>+E51*0.1</f>
        <v>182400</v>
      </c>
      <c r="F52" s="136"/>
      <c r="G52" s="176">
        <f>+L18+L29+L39</f>
        <v>8316</v>
      </c>
      <c r="H52" s="139"/>
    </row>
    <row r="53" spans="2:8" ht="18.75" customHeight="1" thickBot="1" x14ac:dyDescent="0.3">
      <c r="B53" s="167" t="s">
        <v>56</v>
      </c>
      <c r="C53" s="167"/>
      <c r="D53" s="167"/>
      <c r="E53" s="168">
        <f>+E50+E51+E52</f>
        <v>4286400</v>
      </c>
      <c r="F53" s="168"/>
      <c r="G53" s="168">
        <f>+G50+G51+G52</f>
        <v>253516</v>
      </c>
      <c r="H53" s="168"/>
    </row>
  </sheetData>
  <mergeCells count="86">
    <mergeCell ref="M22:M24"/>
    <mergeCell ref="H23:H24"/>
    <mergeCell ref="I23:I24"/>
    <mergeCell ref="B28:F28"/>
    <mergeCell ref="J22:J24"/>
    <mergeCell ref="K22:K24"/>
    <mergeCell ref="A29:G29"/>
    <mergeCell ref="A30:G30"/>
    <mergeCell ref="L22:L24"/>
    <mergeCell ref="D22:D24"/>
    <mergeCell ref="E22:E24"/>
    <mergeCell ref="F22:F24"/>
    <mergeCell ref="G22:G24"/>
    <mergeCell ref="H22:I22"/>
    <mergeCell ref="B17:F17"/>
    <mergeCell ref="A18:G18"/>
    <mergeCell ref="A19:G19"/>
    <mergeCell ref="B52:D52"/>
    <mergeCell ref="E52:F52"/>
    <mergeCell ref="G52:H52"/>
    <mergeCell ref="B48:D48"/>
    <mergeCell ref="E48:F48"/>
    <mergeCell ref="G48:H48"/>
    <mergeCell ref="B49:D49"/>
    <mergeCell ref="E49:F49"/>
    <mergeCell ref="G49:H49"/>
    <mergeCell ref="B47:D47"/>
    <mergeCell ref="A21:K21"/>
    <mergeCell ref="A22:A24"/>
    <mergeCell ref="B22:C23"/>
    <mergeCell ref="B53:D53"/>
    <mergeCell ref="E53:F53"/>
    <mergeCell ref="G53:H53"/>
    <mergeCell ref="B50:D50"/>
    <mergeCell ref="E50:F50"/>
    <mergeCell ref="G50:H50"/>
    <mergeCell ref="B51:D51"/>
    <mergeCell ref="E51:F51"/>
    <mergeCell ref="G51:H51"/>
    <mergeCell ref="E47:F47"/>
    <mergeCell ref="G47:H47"/>
    <mergeCell ref="B38:F38"/>
    <mergeCell ref="A39:G39"/>
    <mergeCell ref="A40:G40"/>
    <mergeCell ref="B44:D44"/>
    <mergeCell ref="E44:F44"/>
    <mergeCell ref="G44:H44"/>
    <mergeCell ref="B45:D45"/>
    <mergeCell ref="E45:F45"/>
    <mergeCell ref="G45:H45"/>
    <mergeCell ref="G46:H46"/>
    <mergeCell ref="E46:F46"/>
    <mergeCell ref="B46:D46"/>
    <mergeCell ref="A2:M2"/>
    <mergeCell ref="A3:M3"/>
    <mergeCell ref="A6:M7"/>
    <mergeCell ref="A8:M8"/>
    <mergeCell ref="A4:M4"/>
    <mergeCell ref="A9:M9"/>
    <mergeCell ref="A10:A12"/>
    <mergeCell ref="B10:C11"/>
    <mergeCell ref="D10:D12"/>
    <mergeCell ref="E10:E12"/>
    <mergeCell ref="F10:F12"/>
    <mergeCell ref="G10:G12"/>
    <mergeCell ref="H10:I10"/>
    <mergeCell ref="J10:J12"/>
    <mergeCell ref="K10:K12"/>
    <mergeCell ref="L10:L12"/>
    <mergeCell ref="M10:M12"/>
    <mergeCell ref="I11:I12"/>
    <mergeCell ref="H11:H12"/>
    <mergeCell ref="A33:M33"/>
    <mergeCell ref="A34:A36"/>
    <mergeCell ref="B34:C35"/>
    <mergeCell ref="D34:D36"/>
    <mergeCell ref="E34:E36"/>
    <mergeCell ref="F34:F36"/>
    <mergeCell ref="G34:G36"/>
    <mergeCell ref="H34:I34"/>
    <mergeCell ref="J34:J36"/>
    <mergeCell ref="K34:K36"/>
    <mergeCell ref="L34:L36"/>
    <mergeCell ref="M34:M36"/>
    <mergeCell ref="H35:H36"/>
    <mergeCell ref="I35:I36"/>
  </mergeCells>
  <pageMargins left="0.25" right="0.25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1"/>
  <sheetViews>
    <sheetView topLeftCell="A62" zoomScale="130" zoomScaleNormal="130" workbookViewId="0">
      <selection activeCell="G42" sqref="G4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5.5703125" customWidth="1"/>
    <col min="11" max="11" width="13.28515625" customWidth="1"/>
    <col min="12" max="12" width="16.28515625" customWidth="1"/>
    <col min="13" max="13" width="13.140625" customWidth="1"/>
  </cols>
  <sheetData>
    <row r="1" spans="1:14" ht="18" x14ac:dyDescent="0.25">
      <c r="A1" s="20"/>
      <c r="B1" s="20"/>
      <c r="C1" s="20" t="s">
        <v>46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0.25" customHeight="1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5.75" x14ac:dyDescent="0.25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4" ht="18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4" ht="18" x14ac:dyDescent="0.25">
      <c r="A5" s="184" t="s">
        <v>41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4" ht="31.5" customHeight="1" x14ac:dyDescent="0.25">
      <c r="A6" s="187" t="s">
        <v>42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</row>
    <row r="7" spans="1:14" ht="21.75" customHeight="1" x14ac:dyDescent="0.25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spans="1:14" ht="24.75" customHeight="1" x14ac:dyDescent="0.25">
      <c r="A8" s="189" t="s">
        <v>127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4" x14ac:dyDescent="0.25">
      <c r="A9" s="21"/>
      <c r="B9" s="21"/>
      <c r="C9" s="21"/>
      <c r="D9" s="21"/>
      <c r="E9" s="21"/>
      <c r="F9" s="21"/>
      <c r="G9" s="21"/>
      <c r="H9" s="22"/>
      <c r="I9" s="22"/>
      <c r="J9" s="30"/>
      <c r="K9" s="31"/>
      <c r="L9" s="24"/>
      <c r="M9" s="24"/>
    </row>
    <row r="10" spans="1:14" ht="15.75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3"/>
      <c r="K10" s="23"/>
      <c r="L10" s="23"/>
      <c r="M10" s="24"/>
    </row>
    <row r="11" spans="1:14" ht="15.75" customHeight="1" x14ac:dyDescent="0.25">
      <c r="A11" s="9"/>
      <c r="B11" s="9"/>
      <c r="C11" s="9"/>
      <c r="D11" s="9"/>
      <c r="E11" s="9"/>
      <c r="F11" s="9"/>
      <c r="G11" s="9"/>
      <c r="H11" s="7"/>
      <c r="I11" s="7"/>
      <c r="J11" s="10"/>
      <c r="K11" s="10"/>
      <c r="L11" s="10"/>
      <c r="M11" s="11"/>
    </row>
    <row r="12" spans="1:14" ht="15.75" customHeight="1" thickBot="1" x14ac:dyDescent="0.3">
      <c r="A12" s="162" t="s">
        <v>145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3"/>
      <c r="M12" s="13"/>
    </row>
    <row r="13" spans="1:14" ht="24" customHeight="1" thickBot="1" x14ac:dyDescent="0.3">
      <c r="A13" s="144" t="s">
        <v>7</v>
      </c>
      <c r="B13" s="146" t="s">
        <v>8</v>
      </c>
      <c r="C13" s="147"/>
      <c r="D13" s="150" t="s">
        <v>9</v>
      </c>
      <c r="E13" s="150" t="s">
        <v>10</v>
      </c>
      <c r="F13" s="150" t="s">
        <v>11</v>
      </c>
      <c r="G13" s="150" t="s">
        <v>49</v>
      </c>
      <c r="H13" s="146" t="s">
        <v>30</v>
      </c>
      <c r="I13" s="147"/>
      <c r="J13" s="150" t="s">
        <v>34</v>
      </c>
      <c r="K13" s="150" t="s">
        <v>12</v>
      </c>
      <c r="L13" s="150" t="s">
        <v>33</v>
      </c>
      <c r="M13" s="156" t="s">
        <v>50</v>
      </c>
    </row>
    <row r="14" spans="1:14" ht="6" customHeight="1" thickBot="1" x14ac:dyDescent="0.3">
      <c r="A14" s="145"/>
      <c r="B14" s="148"/>
      <c r="C14" s="149"/>
      <c r="D14" s="151"/>
      <c r="E14" s="151"/>
      <c r="F14" s="151"/>
      <c r="G14" s="152"/>
      <c r="H14" s="150" t="s">
        <v>31</v>
      </c>
      <c r="I14" s="150" t="s">
        <v>32</v>
      </c>
      <c r="J14" s="154"/>
      <c r="K14" s="154"/>
      <c r="L14" s="151"/>
      <c r="M14" s="157"/>
    </row>
    <row r="15" spans="1:14" ht="27.75" customHeight="1" thickBot="1" x14ac:dyDescent="0.3">
      <c r="A15" s="145"/>
      <c r="B15" s="41" t="s">
        <v>14</v>
      </c>
      <c r="C15" s="42" t="s">
        <v>15</v>
      </c>
      <c r="D15" s="151"/>
      <c r="E15" s="151"/>
      <c r="F15" s="151"/>
      <c r="G15" s="153"/>
      <c r="H15" s="155"/>
      <c r="I15" s="155"/>
      <c r="J15" s="154"/>
      <c r="K15" s="154"/>
      <c r="L15" s="155"/>
      <c r="M15" s="158"/>
    </row>
    <row r="16" spans="1:14" ht="57" customHeight="1" thickBot="1" x14ac:dyDescent="0.3">
      <c r="A16" s="57">
        <v>1</v>
      </c>
      <c r="B16" s="93" t="s">
        <v>137</v>
      </c>
      <c r="C16" s="93" t="s">
        <v>138</v>
      </c>
      <c r="D16" s="93" t="s">
        <v>29</v>
      </c>
      <c r="E16" s="60" t="s">
        <v>139</v>
      </c>
      <c r="F16" s="62" t="s">
        <v>132</v>
      </c>
      <c r="G16" s="58">
        <v>16</v>
      </c>
      <c r="H16" s="117">
        <v>25</v>
      </c>
      <c r="I16" s="117">
        <v>5</v>
      </c>
      <c r="J16" s="59">
        <v>580000</v>
      </c>
      <c r="K16" s="59">
        <f>50000+50000</f>
        <v>100000</v>
      </c>
      <c r="L16" s="59">
        <v>17000</v>
      </c>
      <c r="M16" s="59">
        <f>SUM(K16:L16)</f>
        <v>117000</v>
      </c>
    </row>
    <row r="17" spans="1:13" ht="15.75" customHeight="1" thickBot="1" x14ac:dyDescent="0.3">
      <c r="A17" s="74">
        <f>SUM(A16:A16)</f>
        <v>1</v>
      </c>
      <c r="B17" s="159" t="s">
        <v>16</v>
      </c>
      <c r="C17" s="160"/>
      <c r="D17" s="160"/>
      <c r="E17" s="160"/>
      <c r="F17" s="161"/>
      <c r="G17" s="78">
        <f t="shared" ref="G17:M17" si="0">SUM(G16:G16)</f>
        <v>16</v>
      </c>
      <c r="H17" s="78">
        <f t="shared" si="0"/>
        <v>25</v>
      </c>
      <c r="I17" s="78">
        <f t="shared" si="0"/>
        <v>5</v>
      </c>
      <c r="J17" s="79">
        <f t="shared" si="0"/>
        <v>580000</v>
      </c>
      <c r="K17" s="79">
        <f t="shared" si="0"/>
        <v>100000</v>
      </c>
      <c r="L17" s="79">
        <f t="shared" si="0"/>
        <v>17000</v>
      </c>
      <c r="M17" s="79">
        <f t="shared" si="0"/>
        <v>117000</v>
      </c>
    </row>
    <row r="18" spans="1:13" ht="15.75" customHeight="1" thickBot="1" x14ac:dyDescent="0.3">
      <c r="A18" s="164" t="s">
        <v>17</v>
      </c>
      <c r="B18" s="165"/>
      <c r="C18" s="165"/>
      <c r="D18" s="165"/>
      <c r="E18" s="165"/>
      <c r="F18" s="165"/>
      <c r="G18" s="166"/>
      <c r="H18" s="80"/>
      <c r="I18" s="80"/>
      <c r="J18" s="81"/>
      <c r="K18" s="81">
        <v>0</v>
      </c>
      <c r="L18" s="81">
        <f>0.1*L17</f>
        <v>1700</v>
      </c>
      <c r="M18" s="82">
        <f>SUM(L18:L18)</f>
        <v>1700</v>
      </c>
    </row>
    <row r="19" spans="1:13" ht="15.75" customHeight="1" thickBot="1" x14ac:dyDescent="0.3">
      <c r="A19" s="159" t="s">
        <v>20</v>
      </c>
      <c r="B19" s="160"/>
      <c r="C19" s="160"/>
      <c r="D19" s="160"/>
      <c r="E19" s="160"/>
      <c r="F19" s="160"/>
      <c r="G19" s="161"/>
      <c r="H19" s="83"/>
      <c r="I19" s="83"/>
      <c r="J19" s="81"/>
      <c r="K19" s="81">
        <f>SUM(K17:K18)</f>
        <v>100000</v>
      </c>
      <c r="L19" s="81">
        <f>SUM(L17:L18)</f>
        <v>18700</v>
      </c>
      <c r="M19" s="81">
        <f>SUM(M17:M18)</f>
        <v>118700</v>
      </c>
    </row>
    <row r="20" spans="1:13" ht="15.75" customHeight="1" x14ac:dyDescent="0.25">
      <c r="A20" s="9"/>
      <c r="B20" s="9"/>
      <c r="C20" s="9"/>
      <c r="D20" s="9"/>
      <c r="E20" s="9"/>
      <c r="F20" s="9"/>
      <c r="G20" s="9"/>
      <c r="H20" s="7"/>
      <c r="I20" s="7"/>
      <c r="J20" s="10"/>
      <c r="K20" s="10"/>
      <c r="L20" s="10"/>
      <c r="M20" s="10"/>
    </row>
    <row r="21" spans="1:13" ht="15.75" customHeight="1" x14ac:dyDescent="0.25">
      <c r="A21" s="9"/>
      <c r="B21" s="9"/>
      <c r="C21" s="9"/>
      <c r="D21" s="9"/>
      <c r="E21" s="9"/>
      <c r="F21" s="9"/>
      <c r="G21" s="9"/>
      <c r="H21" s="7"/>
      <c r="I21" s="7"/>
      <c r="J21" s="10"/>
      <c r="K21" s="10"/>
      <c r="L21" s="10"/>
      <c r="M21" s="10"/>
    </row>
    <row r="22" spans="1:13" ht="15.75" customHeight="1" thickBot="1" x14ac:dyDescent="0.3">
      <c r="A22" s="162" t="s">
        <v>51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3"/>
      <c r="M22" s="13"/>
    </row>
    <row r="23" spans="1:13" ht="22.5" customHeight="1" thickBot="1" x14ac:dyDescent="0.3">
      <c r="A23" s="144" t="s">
        <v>7</v>
      </c>
      <c r="B23" s="146" t="s">
        <v>8</v>
      </c>
      <c r="C23" s="147"/>
      <c r="D23" s="150" t="s">
        <v>9</v>
      </c>
      <c r="E23" s="150" t="s">
        <v>10</v>
      </c>
      <c r="F23" s="150" t="s">
        <v>11</v>
      </c>
      <c r="G23" s="150" t="s">
        <v>49</v>
      </c>
      <c r="H23" s="146" t="s">
        <v>30</v>
      </c>
      <c r="I23" s="147"/>
      <c r="J23" s="150" t="s">
        <v>34</v>
      </c>
      <c r="K23" s="150" t="s">
        <v>12</v>
      </c>
      <c r="L23" s="150" t="s">
        <v>33</v>
      </c>
      <c r="M23" s="156" t="s">
        <v>50</v>
      </c>
    </row>
    <row r="24" spans="1:13" ht="15.75" customHeight="1" thickBot="1" x14ac:dyDescent="0.3">
      <c r="A24" s="145"/>
      <c r="B24" s="148"/>
      <c r="C24" s="149"/>
      <c r="D24" s="151"/>
      <c r="E24" s="151"/>
      <c r="F24" s="151"/>
      <c r="G24" s="152"/>
      <c r="H24" s="150" t="s">
        <v>31</v>
      </c>
      <c r="I24" s="150" t="s">
        <v>32</v>
      </c>
      <c r="J24" s="154"/>
      <c r="K24" s="154"/>
      <c r="L24" s="151"/>
      <c r="M24" s="157"/>
    </row>
    <row r="25" spans="1:13" ht="26.25" customHeight="1" thickBot="1" x14ac:dyDescent="0.3">
      <c r="A25" s="145"/>
      <c r="B25" s="41" t="s">
        <v>14</v>
      </c>
      <c r="C25" s="42" t="s">
        <v>15</v>
      </c>
      <c r="D25" s="151"/>
      <c r="E25" s="151"/>
      <c r="F25" s="151"/>
      <c r="G25" s="153"/>
      <c r="H25" s="155"/>
      <c r="I25" s="155"/>
      <c r="J25" s="154"/>
      <c r="K25" s="154"/>
      <c r="L25" s="155"/>
      <c r="M25" s="158"/>
    </row>
    <row r="26" spans="1:13" ht="36" customHeight="1" thickBot="1" x14ac:dyDescent="0.3">
      <c r="A26" s="77">
        <v>1</v>
      </c>
      <c r="B26" s="62" t="s">
        <v>75</v>
      </c>
      <c r="C26" s="62" t="s">
        <v>118</v>
      </c>
      <c r="D26" s="62" t="s">
        <v>28</v>
      </c>
      <c r="E26" s="123" t="s">
        <v>123</v>
      </c>
      <c r="F26" s="62" t="s">
        <v>76</v>
      </c>
      <c r="G26" s="64">
        <v>42</v>
      </c>
      <c r="H26" s="64">
        <v>0</v>
      </c>
      <c r="I26" s="64">
        <v>0</v>
      </c>
      <c r="J26" s="63" t="s">
        <v>154</v>
      </c>
      <c r="K26" s="65">
        <v>0</v>
      </c>
      <c r="L26" s="65">
        <v>0</v>
      </c>
      <c r="M26" s="63">
        <f>SUM(K26:L26)</f>
        <v>0</v>
      </c>
    </row>
    <row r="27" spans="1:13" ht="33" customHeight="1" thickBot="1" x14ac:dyDescent="0.3">
      <c r="A27" s="77">
        <v>1</v>
      </c>
      <c r="B27" s="62" t="s">
        <v>67</v>
      </c>
      <c r="C27" s="62" t="s">
        <v>144</v>
      </c>
      <c r="D27" s="62" t="s">
        <v>28</v>
      </c>
      <c r="E27" s="123" t="s">
        <v>122</v>
      </c>
      <c r="F27" s="62" t="s">
        <v>76</v>
      </c>
      <c r="G27" s="64">
        <v>8</v>
      </c>
      <c r="H27" s="64">
        <v>20</v>
      </c>
      <c r="I27" s="64">
        <v>5</v>
      </c>
      <c r="J27" s="65">
        <v>570000</v>
      </c>
      <c r="K27" s="65">
        <v>29500</v>
      </c>
      <c r="L27" s="63">
        <v>32400</v>
      </c>
      <c r="M27" s="63">
        <f>SUM(K27:L27)</f>
        <v>61900</v>
      </c>
    </row>
    <row r="28" spans="1:13" ht="41.25" customHeight="1" thickBot="1" x14ac:dyDescent="0.3">
      <c r="A28" s="77">
        <v>1</v>
      </c>
      <c r="B28" s="62" t="s">
        <v>115</v>
      </c>
      <c r="C28" s="62" t="s">
        <v>143</v>
      </c>
      <c r="D28" s="62" t="s">
        <v>28</v>
      </c>
      <c r="E28" s="123" t="s">
        <v>120</v>
      </c>
      <c r="F28" s="62" t="s">
        <v>119</v>
      </c>
      <c r="G28" s="64">
        <v>4</v>
      </c>
      <c r="H28" s="64">
        <v>23</v>
      </c>
      <c r="I28" s="64">
        <v>3</v>
      </c>
      <c r="J28" s="63">
        <v>600000</v>
      </c>
      <c r="K28" s="65">
        <v>25000</v>
      </c>
      <c r="L28" s="63">
        <v>10000</v>
      </c>
      <c r="M28" s="63">
        <f>SUM(K28:L28)</f>
        <v>35000</v>
      </c>
    </row>
    <row r="29" spans="1:13" ht="15.75" customHeight="1" thickBot="1" x14ac:dyDescent="0.3">
      <c r="A29" s="74">
        <f>SUM(A26:A28)</f>
        <v>3</v>
      </c>
      <c r="B29" s="159" t="s">
        <v>16</v>
      </c>
      <c r="C29" s="160"/>
      <c r="D29" s="160"/>
      <c r="E29" s="160"/>
      <c r="F29" s="161"/>
      <c r="G29" s="78">
        <f>SUM(G26:G28)</f>
        <v>54</v>
      </c>
      <c r="H29" s="78">
        <f t="shared" ref="H29:I29" si="1">SUM(H26:H28)</f>
        <v>43</v>
      </c>
      <c r="I29" s="78">
        <f t="shared" si="1"/>
        <v>8</v>
      </c>
      <c r="J29" s="79">
        <f>SUM(J26:J28)</f>
        <v>1170000</v>
      </c>
      <c r="K29" s="79">
        <f t="shared" ref="K29:M29" si="2">SUM(K26:K28)</f>
        <v>54500</v>
      </c>
      <c r="L29" s="79">
        <f t="shared" si="2"/>
        <v>42400</v>
      </c>
      <c r="M29" s="79">
        <f t="shared" si="2"/>
        <v>96900</v>
      </c>
    </row>
    <row r="30" spans="1:13" ht="15.75" customHeight="1" thickBot="1" x14ac:dyDescent="0.3">
      <c r="A30" s="164" t="s">
        <v>17</v>
      </c>
      <c r="B30" s="165"/>
      <c r="C30" s="165"/>
      <c r="D30" s="165"/>
      <c r="E30" s="165"/>
      <c r="F30" s="165"/>
      <c r="G30" s="166"/>
      <c r="H30" s="80"/>
      <c r="I30" s="80"/>
      <c r="J30" s="81"/>
      <c r="K30" s="81">
        <v>0</v>
      </c>
      <c r="L30" s="81">
        <f>0.1*L29</f>
        <v>4240</v>
      </c>
      <c r="M30" s="82">
        <f>SUM(L30:L30)</f>
        <v>4240</v>
      </c>
    </row>
    <row r="31" spans="1:13" ht="15.75" customHeight="1" thickBot="1" x14ac:dyDescent="0.3">
      <c r="A31" s="159" t="s">
        <v>20</v>
      </c>
      <c r="B31" s="160"/>
      <c r="C31" s="160"/>
      <c r="D31" s="160"/>
      <c r="E31" s="160"/>
      <c r="F31" s="160"/>
      <c r="G31" s="161"/>
      <c r="H31" s="83"/>
      <c r="I31" s="83"/>
      <c r="J31" s="81"/>
      <c r="K31" s="81">
        <f>SUM(K29:K30)</f>
        <v>54500</v>
      </c>
      <c r="L31" s="81">
        <f>SUM(L29:L30)</f>
        <v>46640</v>
      </c>
      <c r="M31" s="81">
        <f>SUM(M29:M30)</f>
        <v>101140</v>
      </c>
    </row>
    <row r="32" spans="1:13" ht="15.75" customHeight="1" x14ac:dyDescent="0.25">
      <c r="A32" s="9"/>
      <c r="B32" s="9"/>
      <c r="C32" s="9"/>
      <c r="D32" s="9"/>
      <c r="E32" s="9"/>
      <c r="F32" s="9"/>
      <c r="G32" s="9"/>
      <c r="H32" s="7"/>
      <c r="I32" s="7"/>
      <c r="J32" s="10"/>
      <c r="K32" s="10"/>
      <c r="L32" s="10"/>
      <c r="M32" s="10"/>
    </row>
    <row r="33" spans="1:13" ht="15.75" customHeight="1" thickBot="1" x14ac:dyDescent="0.3">
      <c r="A33" s="162" t="s">
        <v>38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32"/>
      <c r="M33" s="32"/>
    </row>
    <row r="34" spans="1:13" ht="26.25" customHeight="1" thickBot="1" x14ac:dyDescent="0.3">
      <c r="A34" s="144" t="s">
        <v>7</v>
      </c>
      <c r="B34" s="146" t="s">
        <v>8</v>
      </c>
      <c r="C34" s="147"/>
      <c r="D34" s="150" t="s">
        <v>9</v>
      </c>
      <c r="E34" s="150" t="s">
        <v>10</v>
      </c>
      <c r="F34" s="150" t="s">
        <v>11</v>
      </c>
      <c r="G34" s="150" t="s">
        <v>49</v>
      </c>
      <c r="H34" s="146" t="s">
        <v>30</v>
      </c>
      <c r="I34" s="147"/>
      <c r="J34" s="150" t="s">
        <v>34</v>
      </c>
      <c r="K34" s="150" t="s">
        <v>12</v>
      </c>
      <c r="L34" s="150" t="s">
        <v>33</v>
      </c>
      <c r="M34" s="156" t="s">
        <v>50</v>
      </c>
    </row>
    <row r="35" spans="1:13" ht="15.75" customHeight="1" thickBot="1" x14ac:dyDescent="0.3">
      <c r="A35" s="145"/>
      <c r="B35" s="148"/>
      <c r="C35" s="149"/>
      <c r="D35" s="151"/>
      <c r="E35" s="151"/>
      <c r="F35" s="151"/>
      <c r="G35" s="152"/>
      <c r="H35" s="150" t="s">
        <v>31</v>
      </c>
      <c r="I35" s="150" t="s">
        <v>32</v>
      </c>
      <c r="J35" s="154"/>
      <c r="K35" s="154"/>
      <c r="L35" s="151"/>
      <c r="M35" s="157"/>
    </row>
    <row r="36" spans="1:13" ht="26.25" customHeight="1" thickBot="1" x14ac:dyDescent="0.3">
      <c r="A36" s="145"/>
      <c r="B36" s="44" t="s">
        <v>14</v>
      </c>
      <c r="C36" s="42" t="s">
        <v>15</v>
      </c>
      <c r="D36" s="151"/>
      <c r="E36" s="151"/>
      <c r="F36" s="151"/>
      <c r="G36" s="153"/>
      <c r="H36" s="155"/>
      <c r="I36" s="155"/>
      <c r="J36" s="154"/>
      <c r="K36" s="154"/>
      <c r="L36" s="155"/>
      <c r="M36" s="158"/>
    </row>
    <row r="37" spans="1:13" ht="54" customHeight="1" thickBot="1" x14ac:dyDescent="0.3">
      <c r="A37" s="74">
        <v>1</v>
      </c>
      <c r="B37" s="62" t="s">
        <v>55</v>
      </c>
      <c r="C37" s="62" t="s">
        <v>102</v>
      </c>
      <c r="D37" s="62" t="s">
        <v>37</v>
      </c>
      <c r="E37" s="84" t="s">
        <v>148</v>
      </c>
      <c r="F37" s="62" t="s">
        <v>104</v>
      </c>
      <c r="G37" s="112">
        <v>8</v>
      </c>
      <c r="H37" s="85">
        <v>0</v>
      </c>
      <c r="I37" s="85">
        <v>0</v>
      </c>
      <c r="J37" s="63">
        <v>500000</v>
      </c>
      <c r="K37" s="65">
        <f>64000/5</f>
        <v>12800</v>
      </c>
      <c r="L37" s="63">
        <f>50400/5</f>
        <v>10080</v>
      </c>
      <c r="M37" s="86">
        <f t="shared" ref="M37" si="3">SUM(K37:L37)</f>
        <v>22880</v>
      </c>
    </row>
    <row r="38" spans="1:13" ht="45.75" customHeight="1" thickBot="1" x14ac:dyDescent="0.3">
      <c r="A38" s="74">
        <v>1</v>
      </c>
      <c r="B38" s="62" t="s">
        <v>55</v>
      </c>
      <c r="C38" s="62" t="s">
        <v>102</v>
      </c>
      <c r="D38" s="62" t="s">
        <v>37</v>
      </c>
      <c r="E38" s="84" t="s">
        <v>149</v>
      </c>
      <c r="F38" s="62" t="s">
        <v>104</v>
      </c>
      <c r="G38" s="85">
        <v>8</v>
      </c>
      <c r="H38" s="85">
        <v>0</v>
      </c>
      <c r="I38" s="85">
        <v>0</v>
      </c>
      <c r="J38" s="86" t="s">
        <v>150</v>
      </c>
      <c r="K38" s="87">
        <v>12800</v>
      </c>
      <c r="L38" s="86">
        <v>10080</v>
      </c>
      <c r="M38" s="86">
        <f>+K38+L38</f>
        <v>22880</v>
      </c>
    </row>
    <row r="39" spans="1:13" ht="45.75" customHeight="1" thickBot="1" x14ac:dyDescent="0.3">
      <c r="A39" s="74">
        <v>1</v>
      </c>
      <c r="B39" s="62" t="s">
        <v>54</v>
      </c>
      <c r="C39" s="62" t="s">
        <v>107</v>
      </c>
      <c r="D39" s="62" t="s">
        <v>37</v>
      </c>
      <c r="E39" s="124" t="s">
        <v>109</v>
      </c>
      <c r="F39" s="62" t="s">
        <v>101</v>
      </c>
      <c r="G39" s="85">
        <v>8</v>
      </c>
      <c r="H39" s="85">
        <v>0</v>
      </c>
      <c r="I39" s="85">
        <v>0</v>
      </c>
      <c r="J39" s="63">
        <v>500000</v>
      </c>
      <c r="K39" s="65">
        <v>22600</v>
      </c>
      <c r="L39" s="63">
        <v>11200</v>
      </c>
      <c r="M39" s="86">
        <f>SUM(K39:L39)</f>
        <v>33800</v>
      </c>
    </row>
    <row r="40" spans="1:13" ht="50.25" customHeight="1" thickBot="1" x14ac:dyDescent="0.3">
      <c r="A40" s="74">
        <v>1</v>
      </c>
      <c r="B40" s="62" t="s">
        <v>55</v>
      </c>
      <c r="C40" s="62" t="s">
        <v>102</v>
      </c>
      <c r="D40" s="62" t="s">
        <v>37</v>
      </c>
      <c r="E40" s="84" t="s">
        <v>123</v>
      </c>
      <c r="F40" s="62" t="s">
        <v>104</v>
      </c>
      <c r="G40" s="85">
        <v>8</v>
      </c>
      <c r="H40" s="85">
        <v>0</v>
      </c>
      <c r="I40" s="85">
        <v>0</v>
      </c>
      <c r="J40" s="86" t="s">
        <v>150</v>
      </c>
      <c r="K40" s="87">
        <v>12800</v>
      </c>
      <c r="L40" s="86">
        <v>10080</v>
      </c>
      <c r="M40" s="86">
        <f>+K40+L40</f>
        <v>22880</v>
      </c>
    </row>
    <row r="41" spans="1:13" ht="50.25" customHeight="1" thickBot="1" x14ac:dyDescent="0.3">
      <c r="A41" s="74">
        <v>1</v>
      </c>
      <c r="B41" s="62" t="s">
        <v>71</v>
      </c>
      <c r="C41" s="62" t="s">
        <v>106</v>
      </c>
      <c r="D41" s="62" t="s">
        <v>37</v>
      </c>
      <c r="E41" s="62" t="s">
        <v>105</v>
      </c>
      <c r="F41" s="62" t="s">
        <v>61</v>
      </c>
      <c r="G41" s="85">
        <v>8</v>
      </c>
      <c r="H41" s="85">
        <v>0</v>
      </c>
      <c r="I41" s="85">
        <v>0</v>
      </c>
      <c r="J41" s="63">
        <v>500000</v>
      </c>
      <c r="K41" s="65">
        <v>10400</v>
      </c>
      <c r="L41" s="63">
        <v>20800</v>
      </c>
      <c r="M41" s="86">
        <f t="shared" ref="M41:M42" si="4">SUM(K41:L41)</f>
        <v>31200</v>
      </c>
    </row>
    <row r="42" spans="1:13" ht="50.25" customHeight="1" thickBot="1" x14ac:dyDescent="0.3">
      <c r="A42" s="74">
        <v>1</v>
      </c>
      <c r="B42" s="62" t="s">
        <v>114</v>
      </c>
      <c r="C42" s="62" t="s">
        <v>108</v>
      </c>
      <c r="D42" s="62" t="s">
        <v>37</v>
      </c>
      <c r="E42" s="62" t="s">
        <v>113</v>
      </c>
      <c r="F42" s="62" t="s">
        <v>61</v>
      </c>
      <c r="G42" s="85">
        <v>8</v>
      </c>
      <c r="H42" s="85">
        <v>0</v>
      </c>
      <c r="I42" s="85">
        <v>0</v>
      </c>
      <c r="J42" s="63">
        <v>500000</v>
      </c>
      <c r="K42" s="65">
        <v>62500</v>
      </c>
      <c r="L42" s="63">
        <v>22080</v>
      </c>
      <c r="M42" s="86">
        <f t="shared" si="4"/>
        <v>84580</v>
      </c>
    </row>
    <row r="43" spans="1:13" ht="15.75" customHeight="1" thickBot="1" x14ac:dyDescent="0.3">
      <c r="A43" s="74">
        <f>SUM(A37:A42)</f>
        <v>6</v>
      </c>
      <c r="B43" s="159" t="s">
        <v>16</v>
      </c>
      <c r="C43" s="160"/>
      <c r="D43" s="160"/>
      <c r="E43" s="160"/>
      <c r="F43" s="161"/>
      <c r="G43" s="78">
        <f>SUM(G37:G42)</f>
        <v>48</v>
      </c>
      <c r="H43" s="78">
        <f>SUM(H37:H38)</f>
        <v>0</v>
      </c>
      <c r="I43" s="78">
        <f>SUM(I37:I38)</f>
        <v>0</v>
      </c>
      <c r="J43" s="79">
        <f>SUM(J37:J42)</f>
        <v>2000000</v>
      </c>
      <c r="K43" s="81">
        <f>SUM(K37:K42)</f>
        <v>133900</v>
      </c>
      <c r="L43" s="81">
        <f>SUM(L37:L42)</f>
        <v>84320</v>
      </c>
      <c r="M43" s="81">
        <f>SUM(M37:M38)</f>
        <v>45760</v>
      </c>
    </row>
    <row r="44" spans="1:13" ht="15.75" customHeight="1" thickBot="1" x14ac:dyDescent="0.3">
      <c r="A44" s="164" t="s">
        <v>17</v>
      </c>
      <c r="B44" s="165"/>
      <c r="C44" s="165"/>
      <c r="D44" s="165"/>
      <c r="E44" s="165"/>
      <c r="F44" s="165"/>
      <c r="G44" s="166"/>
      <c r="H44" s="80"/>
      <c r="I44" s="80"/>
      <c r="J44" s="81"/>
      <c r="K44" s="81">
        <v>0</v>
      </c>
      <c r="L44" s="81">
        <f>0.1*L43</f>
        <v>8432</v>
      </c>
      <c r="M44" s="82">
        <f>SUM(L44:L44)</f>
        <v>8432</v>
      </c>
    </row>
    <row r="45" spans="1:13" ht="15.75" customHeight="1" thickBot="1" x14ac:dyDescent="0.3">
      <c r="A45" s="159" t="s">
        <v>20</v>
      </c>
      <c r="B45" s="160"/>
      <c r="C45" s="160"/>
      <c r="D45" s="160"/>
      <c r="E45" s="160"/>
      <c r="F45" s="160"/>
      <c r="G45" s="161"/>
      <c r="H45" s="83"/>
      <c r="I45" s="83"/>
      <c r="J45" s="81"/>
      <c r="K45" s="81">
        <f>SUM(K43:K44)</f>
        <v>133900</v>
      </c>
      <c r="L45" s="81">
        <f>SUM(L43:L44)</f>
        <v>92752</v>
      </c>
      <c r="M45" s="81">
        <f>SUM(M43:M44)</f>
        <v>54192</v>
      </c>
    </row>
    <row r="46" spans="1:13" ht="15.75" customHeight="1" x14ac:dyDescent="0.25">
      <c r="A46" s="9"/>
      <c r="B46" s="9"/>
      <c r="C46" s="9"/>
      <c r="D46" s="9"/>
      <c r="E46" s="9"/>
      <c r="F46" s="9"/>
      <c r="G46" s="9"/>
      <c r="H46" s="7"/>
      <c r="I46" s="7"/>
      <c r="J46" s="10"/>
      <c r="K46" s="10"/>
      <c r="L46" s="10"/>
      <c r="M46" s="10"/>
    </row>
    <row r="47" spans="1:13" ht="15.75" customHeight="1" x14ac:dyDescent="0.25">
      <c r="A47" s="9"/>
      <c r="B47" s="9"/>
      <c r="C47" s="9"/>
      <c r="D47" s="9"/>
      <c r="E47" s="9"/>
      <c r="F47" s="9"/>
      <c r="G47" s="9"/>
      <c r="H47" s="7"/>
      <c r="I47" s="7"/>
      <c r="J47" s="10"/>
      <c r="K47" s="10"/>
      <c r="L47" s="10"/>
      <c r="M47" s="10"/>
    </row>
    <row r="48" spans="1:13" ht="15.75" customHeight="1" x14ac:dyDescent="0.25">
      <c r="A48" s="9"/>
      <c r="B48" s="9"/>
      <c r="C48" s="9"/>
      <c r="D48" s="9"/>
      <c r="E48" s="9"/>
      <c r="F48" s="9"/>
      <c r="G48" s="9"/>
      <c r="H48" s="7"/>
      <c r="I48" s="7"/>
      <c r="J48" s="10"/>
      <c r="K48" s="10"/>
      <c r="L48" s="10"/>
      <c r="M48" s="10"/>
    </row>
    <row r="49" spans="1:13" ht="15.75" customHeight="1" thickBot="1" x14ac:dyDescent="0.3">
      <c r="A49" s="143" t="s">
        <v>74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ht="25.5" customHeight="1" thickBot="1" x14ac:dyDescent="0.3">
      <c r="A50" s="144" t="s">
        <v>7</v>
      </c>
      <c r="B50" s="146" t="s">
        <v>8</v>
      </c>
      <c r="C50" s="147"/>
      <c r="D50" s="150" t="s">
        <v>9</v>
      </c>
      <c r="E50" s="150" t="s">
        <v>10</v>
      </c>
      <c r="F50" s="150" t="s">
        <v>11</v>
      </c>
      <c r="G50" s="150" t="s">
        <v>35</v>
      </c>
      <c r="H50" s="146" t="s">
        <v>30</v>
      </c>
      <c r="I50" s="147"/>
      <c r="J50" s="150" t="s">
        <v>34</v>
      </c>
      <c r="K50" s="150" t="s">
        <v>12</v>
      </c>
      <c r="L50" s="150" t="s">
        <v>33</v>
      </c>
      <c r="M50" s="156" t="s">
        <v>65</v>
      </c>
    </row>
    <row r="51" spans="1:13" ht="15.75" customHeight="1" thickBot="1" x14ac:dyDescent="0.3">
      <c r="A51" s="145"/>
      <c r="B51" s="148"/>
      <c r="C51" s="149"/>
      <c r="D51" s="151"/>
      <c r="E51" s="151"/>
      <c r="F51" s="151"/>
      <c r="G51" s="152"/>
      <c r="H51" s="150" t="s">
        <v>31</v>
      </c>
      <c r="I51" s="150" t="s">
        <v>32</v>
      </c>
      <c r="J51" s="154"/>
      <c r="K51" s="154"/>
      <c r="L51" s="151"/>
      <c r="M51" s="157"/>
    </row>
    <row r="52" spans="1:13" ht="27.75" customHeight="1" thickBot="1" x14ac:dyDescent="0.3">
      <c r="A52" s="145"/>
      <c r="B52" s="41" t="s">
        <v>14</v>
      </c>
      <c r="C52" s="42" t="s">
        <v>15</v>
      </c>
      <c r="D52" s="151"/>
      <c r="E52" s="151"/>
      <c r="F52" s="151"/>
      <c r="G52" s="153"/>
      <c r="H52" s="155"/>
      <c r="I52" s="155"/>
      <c r="J52" s="154"/>
      <c r="K52" s="154"/>
      <c r="L52" s="155"/>
      <c r="M52" s="158"/>
    </row>
    <row r="53" spans="1:13" ht="49.5" customHeight="1" thickBot="1" x14ac:dyDescent="0.3">
      <c r="A53" s="76">
        <v>1</v>
      </c>
      <c r="B53" s="100" t="s">
        <v>86</v>
      </c>
      <c r="C53" s="95" t="s">
        <v>87</v>
      </c>
      <c r="D53" s="62" t="s">
        <v>72</v>
      </c>
      <c r="E53" s="62" t="s">
        <v>95</v>
      </c>
      <c r="F53" s="62" t="s">
        <v>88</v>
      </c>
      <c r="G53" s="62">
        <v>16</v>
      </c>
      <c r="H53" s="62">
        <v>21</v>
      </c>
      <c r="I53" s="62">
        <v>4</v>
      </c>
      <c r="J53" s="103">
        <v>570000</v>
      </c>
      <c r="K53" s="126">
        <v>143712</v>
      </c>
      <c r="L53" s="126">
        <v>22800</v>
      </c>
      <c r="M53" s="127">
        <v>166512</v>
      </c>
    </row>
    <row r="54" spans="1:13" ht="60.75" customHeight="1" thickBot="1" x14ac:dyDescent="0.3">
      <c r="A54" s="76">
        <v>1</v>
      </c>
      <c r="B54" s="100" t="s">
        <v>89</v>
      </c>
      <c r="C54" s="95" t="s">
        <v>90</v>
      </c>
      <c r="D54" s="108" t="s">
        <v>91</v>
      </c>
      <c r="E54" s="108" t="s">
        <v>96</v>
      </c>
      <c r="F54" s="107" t="s">
        <v>73</v>
      </c>
      <c r="G54" s="108">
        <v>16</v>
      </c>
      <c r="H54" s="108">
        <v>21</v>
      </c>
      <c r="I54" s="108">
        <v>4</v>
      </c>
      <c r="J54" s="105">
        <v>570000</v>
      </c>
      <c r="K54" s="128">
        <v>105000</v>
      </c>
      <c r="L54" s="129">
        <v>68400</v>
      </c>
      <c r="M54" s="129">
        <v>173400</v>
      </c>
    </row>
    <row r="55" spans="1:13" ht="49.5" customHeight="1" thickBot="1" x14ac:dyDescent="0.3">
      <c r="A55" s="76">
        <v>1</v>
      </c>
      <c r="B55" s="93" t="s">
        <v>92</v>
      </c>
      <c r="C55" s="93" t="s">
        <v>93</v>
      </c>
      <c r="D55" s="93" t="s">
        <v>72</v>
      </c>
      <c r="E55" s="97" t="s">
        <v>97</v>
      </c>
      <c r="F55" s="93" t="s">
        <v>94</v>
      </c>
      <c r="G55" s="58">
        <v>16</v>
      </c>
      <c r="H55" s="58">
        <v>21</v>
      </c>
      <c r="I55" s="58">
        <v>4</v>
      </c>
      <c r="J55" s="98">
        <v>600000</v>
      </c>
      <c r="K55" s="99">
        <v>110000</v>
      </c>
      <c r="L55" s="98">
        <v>28500</v>
      </c>
      <c r="M55" s="98">
        <v>138500</v>
      </c>
    </row>
    <row r="56" spans="1:13" ht="49.5" customHeight="1" thickBot="1" x14ac:dyDescent="0.3">
      <c r="A56" s="76">
        <v>1</v>
      </c>
      <c r="B56" s="93" t="s">
        <v>99</v>
      </c>
      <c r="C56" s="93" t="s">
        <v>68</v>
      </c>
      <c r="D56" s="93" t="s">
        <v>72</v>
      </c>
      <c r="E56" s="97" t="s">
        <v>98</v>
      </c>
      <c r="F56" s="93" t="s">
        <v>94</v>
      </c>
      <c r="G56" s="58">
        <v>16</v>
      </c>
      <c r="H56" s="58">
        <v>21</v>
      </c>
      <c r="I56" s="58">
        <v>4</v>
      </c>
      <c r="J56" s="98">
        <v>195000</v>
      </c>
      <c r="K56" s="99">
        <v>50000</v>
      </c>
      <c r="L56" s="98">
        <v>22800</v>
      </c>
      <c r="M56" s="98">
        <v>72800</v>
      </c>
    </row>
    <row r="57" spans="1:13" ht="15.75" customHeight="1" thickBot="1" x14ac:dyDescent="0.3">
      <c r="A57" s="66">
        <f>SUM(A53:A56)</f>
        <v>4</v>
      </c>
      <c r="B57" s="139" t="s">
        <v>16</v>
      </c>
      <c r="C57" s="139"/>
      <c r="D57" s="139"/>
      <c r="E57" s="139"/>
      <c r="F57" s="139"/>
      <c r="G57" s="88">
        <f>SUM(G53:G56)</f>
        <v>64</v>
      </c>
      <c r="H57" s="88">
        <f t="shared" ref="H57:I57" si="5">SUM(H53:H56)</f>
        <v>84</v>
      </c>
      <c r="I57" s="88">
        <f t="shared" si="5"/>
        <v>16</v>
      </c>
      <c r="J57" s="69">
        <f>SUM(J53:J56)</f>
        <v>1935000</v>
      </c>
      <c r="K57" s="69">
        <f t="shared" ref="K57:M57" si="6">SUM(K53:K56)</f>
        <v>408712</v>
      </c>
      <c r="L57" s="69">
        <f t="shared" si="6"/>
        <v>142500</v>
      </c>
      <c r="M57" s="69">
        <f t="shared" si="6"/>
        <v>551212</v>
      </c>
    </row>
    <row r="58" spans="1:13" ht="15.75" customHeight="1" thickBot="1" x14ac:dyDescent="0.3">
      <c r="A58" s="140" t="s">
        <v>17</v>
      </c>
      <c r="B58" s="141"/>
      <c r="C58" s="141"/>
      <c r="D58" s="141"/>
      <c r="E58" s="141"/>
      <c r="F58" s="141"/>
      <c r="G58" s="141"/>
      <c r="H58" s="53"/>
      <c r="I58" s="53"/>
      <c r="J58" s="54"/>
      <c r="K58" s="69">
        <v>0</v>
      </c>
      <c r="L58" s="69">
        <f>L57*0.1</f>
        <v>14250</v>
      </c>
      <c r="M58" s="69">
        <f>L58</f>
        <v>14250</v>
      </c>
    </row>
    <row r="59" spans="1:13" ht="15.75" customHeight="1" thickBot="1" x14ac:dyDescent="0.3">
      <c r="A59" s="139" t="s">
        <v>18</v>
      </c>
      <c r="B59" s="139"/>
      <c r="C59" s="139"/>
      <c r="D59" s="139"/>
      <c r="E59" s="139"/>
      <c r="F59" s="139"/>
      <c r="G59" s="139"/>
      <c r="H59" s="55"/>
      <c r="I59" s="55"/>
      <c r="J59" s="56"/>
      <c r="K59" s="69">
        <f>SUM(K57:K58)</f>
        <v>408712</v>
      </c>
      <c r="L59" s="69">
        <f>SUM(L57:L58)</f>
        <v>156750</v>
      </c>
      <c r="M59" s="69">
        <f>M58+M57</f>
        <v>565462</v>
      </c>
    </row>
    <row r="60" spans="1:13" ht="15.75" customHeight="1" x14ac:dyDescent="0.25">
      <c r="A60" s="89"/>
      <c r="B60" s="89"/>
      <c r="C60" s="89"/>
      <c r="D60" s="89"/>
      <c r="E60" s="89"/>
      <c r="F60" s="89"/>
      <c r="G60" s="89"/>
      <c r="H60" s="90"/>
      <c r="I60" s="90"/>
      <c r="J60" s="91"/>
      <c r="K60" s="45"/>
      <c r="L60" s="45"/>
      <c r="M60" s="45"/>
    </row>
    <row r="61" spans="1:13" ht="15.75" customHeight="1" x14ac:dyDescent="0.25">
      <c r="A61" s="89"/>
      <c r="B61" s="89"/>
      <c r="C61" s="89"/>
      <c r="D61" s="89"/>
      <c r="E61" s="89"/>
      <c r="F61" s="89"/>
      <c r="G61" s="89"/>
      <c r="H61" s="90"/>
      <c r="I61" s="90"/>
      <c r="J61" s="91"/>
      <c r="K61" s="45"/>
      <c r="L61" s="45"/>
      <c r="M61" s="45"/>
    </row>
    <row r="62" spans="1:13" ht="24.95" customHeight="1" thickBot="1" x14ac:dyDescent="0.3">
      <c r="A62" s="196" t="s">
        <v>21</v>
      </c>
      <c r="B62" s="196"/>
      <c r="C62" s="196"/>
      <c r="D62" s="196" t="s">
        <v>36</v>
      </c>
      <c r="E62" s="196"/>
      <c r="F62" s="196" t="s">
        <v>151</v>
      </c>
      <c r="G62" s="196"/>
    </row>
    <row r="63" spans="1:13" ht="23.1" customHeight="1" thickBot="1" x14ac:dyDescent="0.3">
      <c r="A63" s="135" t="s">
        <v>43</v>
      </c>
      <c r="B63" s="135"/>
      <c r="C63" s="135"/>
      <c r="D63" s="192">
        <v>8000000</v>
      </c>
      <c r="E63" s="193"/>
      <c r="F63" s="194">
        <f>+J17+J29+J43+J57</f>
        <v>5685000</v>
      </c>
      <c r="G63" s="195"/>
      <c r="J63" s="36" t="s">
        <v>58</v>
      </c>
    </row>
    <row r="64" spans="1:13" ht="23.1" customHeight="1" thickBot="1" x14ac:dyDescent="0.3">
      <c r="A64" s="135" t="s">
        <v>22</v>
      </c>
      <c r="B64" s="135"/>
      <c r="C64" s="135"/>
      <c r="D64" s="169">
        <v>57</v>
      </c>
      <c r="E64" s="169"/>
      <c r="F64" s="139">
        <f>+A17+A27+A28+A57</f>
        <v>7</v>
      </c>
      <c r="G64" s="139"/>
    </row>
    <row r="65" spans="1:10" ht="23.1" customHeight="1" thickBot="1" x14ac:dyDescent="0.3">
      <c r="A65" s="170" t="s">
        <v>23</v>
      </c>
      <c r="B65" s="171"/>
      <c r="C65" s="172"/>
      <c r="D65" s="173">
        <v>19</v>
      </c>
      <c r="E65" s="174"/>
      <c r="F65" s="173">
        <f>+A26+A37+A38+A40+A42</f>
        <v>5</v>
      </c>
      <c r="G65" s="174"/>
    </row>
    <row r="66" spans="1:10" ht="23.1" customHeight="1" thickBot="1" x14ac:dyDescent="0.3">
      <c r="A66" s="135" t="s">
        <v>24</v>
      </c>
      <c r="B66" s="135"/>
      <c r="C66" s="135"/>
      <c r="D66" s="177">
        <v>1710</v>
      </c>
      <c r="E66" s="177"/>
      <c r="F66" s="169">
        <f>+H17+I17+H29+I29+H43+I43+H57+I57</f>
        <v>181</v>
      </c>
      <c r="G66" s="169"/>
    </row>
    <row r="67" spans="1:10" ht="23.1" customHeight="1" thickBot="1" x14ac:dyDescent="0.3">
      <c r="A67" s="135" t="s">
        <v>155</v>
      </c>
      <c r="B67" s="135"/>
      <c r="C67" s="135"/>
      <c r="D67" s="177">
        <v>720</v>
      </c>
      <c r="E67" s="177"/>
      <c r="F67" s="177">
        <f>+G17+G29+G43+G57</f>
        <v>182</v>
      </c>
      <c r="G67" s="177"/>
      <c r="J67" t="s">
        <v>19</v>
      </c>
    </row>
    <row r="68" spans="1:10" ht="23.1" customHeight="1" thickBot="1" x14ac:dyDescent="0.3">
      <c r="A68" s="175" t="s">
        <v>25</v>
      </c>
      <c r="B68" s="175"/>
      <c r="C68" s="175"/>
      <c r="D68" s="136">
        <v>2280000</v>
      </c>
      <c r="E68" s="136"/>
      <c r="F68" s="136">
        <f>+K17+K29+K43+K57</f>
        <v>697112</v>
      </c>
      <c r="G68" s="136"/>
      <c r="J68" s="37" t="s">
        <v>19</v>
      </c>
    </row>
    <row r="69" spans="1:10" ht="23.1" customHeight="1" thickBot="1" x14ac:dyDescent="0.3">
      <c r="A69" s="175" t="s">
        <v>26</v>
      </c>
      <c r="B69" s="175"/>
      <c r="C69" s="175"/>
      <c r="D69" s="136">
        <v>1824000</v>
      </c>
      <c r="E69" s="136"/>
      <c r="F69" s="136">
        <f>+L17+L29+L43+L57</f>
        <v>286220</v>
      </c>
      <c r="G69" s="136"/>
    </row>
    <row r="70" spans="1:10" ht="23.1" customHeight="1" thickBot="1" x14ac:dyDescent="0.3">
      <c r="A70" s="175" t="s">
        <v>27</v>
      </c>
      <c r="B70" s="175"/>
      <c r="C70" s="175"/>
      <c r="D70" s="136">
        <f>+D69*0.1</f>
        <v>182400</v>
      </c>
      <c r="E70" s="136"/>
      <c r="F70" s="136">
        <f>+L18+L30+L44+L58</f>
        <v>28622</v>
      </c>
      <c r="G70" s="136"/>
    </row>
    <row r="71" spans="1:10" ht="24.95" customHeight="1" thickBot="1" x14ac:dyDescent="0.3">
      <c r="A71" s="190" t="s">
        <v>56</v>
      </c>
      <c r="B71" s="190"/>
      <c r="C71" s="190"/>
      <c r="D71" s="168">
        <f>+D68+D69+D70</f>
        <v>4286400</v>
      </c>
      <c r="E71" s="168"/>
      <c r="F71" s="191">
        <f>+F68+F69+F70</f>
        <v>1011954</v>
      </c>
      <c r="G71" s="191"/>
    </row>
  </sheetData>
  <mergeCells count="104">
    <mergeCell ref="I51:I52"/>
    <mergeCell ref="E34:E36"/>
    <mergeCell ref="F34:F36"/>
    <mergeCell ref="G34:G36"/>
    <mergeCell ref="H34:I34"/>
    <mergeCell ref="J34:J36"/>
    <mergeCell ref="K34:K36"/>
    <mergeCell ref="B57:F57"/>
    <mergeCell ref="A58:G58"/>
    <mergeCell ref="A59:G59"/>
    <mergeCell ref="A44:G44"/>
    <mergeCell ref="A45:G45"/>
    <mergeCell ref="A49:M49"/>
    <mergeCell ref="A50:A52"/>
    <mergeCell ref="B50:C51"/>
    <mergeCell ref="D50:D52"/>
    <mergeCell ref="E50:E52"/>
    <mergeCell ref="F50:F52"/>
    <mergeCell ref="G50:G52"/>
    <mergeCell ref="H50:I50"/>
    <mergeCell ref="J50:J52"/>
    <mergeCell ref="K50:K52"/>
    <mergeCell ref="L50:L52"/>
    <mergeCell ref="M50:M52"/>
    <mergeCell ref="H51:H52"/>
    <mergeCell ref="A62:C62"/>
    <mergeCell ref="D62:E62"/>
    <mergeCell ref="F62:G62"/>
    <mergeCell ref="A18:G18"/>
    <mergeCell ref="G13:G15"/>
    <mergeCell ref="A12:K12"/>
    <mergeCell ref="M13:M15"/>
    <mergeCell ref="H14:H15"/>
    <mergeCell ref="I14:I15"/>
    <mergeCell ref="B17:F17"/>
    <mergeCell ref="H13:I13"/>
    <mergeCell ref="J13:J15"/>
    <mergeCell ref="K13:K15"/>
    <mergeCell ref="F13:F15"/>
    <mergeCell ref="L13:L15"/>
    <mergeCell ref="L34:L36"/>
    <mergeCell ref="M34:M36"/>
    <mergeCell ref="H35:H36"/>
    <mergeCell ref="I35:I36"/>
    <mergeCell ref="B43:F43"/>
    <mergeCell ref="A33:K33"/>
    <mergeCell ref="A34:A36"/>
    <mergeCell ref="B34:C35"/>
    <mergeCell ref="D34:D36"/>
    <mergeCell ref="D66:E66"/>
    <mergeCell ref="F66:G66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  <mergeCell ref="A66:C66"/>
    <mergeCell ref="A23:A25"/>
    <mergeCell ref="B23:C24"/>
    <mergeCell ref="D23:D25"/>
    <mergeCell ref="A6:M7"/>
    <mergeCell ref="A5:M5"/>
    <mergeCell ref="A2:M2"/>
    <mergeCell ref="A3:M3"/>
    <mergeCell ref="A4:M4"/>
    <mergeCell ref="A8:M8"/>
    <mergeCell ref="A30:G30"/>
    <mergeCell ref="A31:G31"/>
    <mergeCell ref="L23:L25"/>
    <mergeCell ref="A13:A15"/>
    <mergeCell ref="B13:C14"/>
    <mergeCell ref="D13:D15"/>
    <mergeCell ref="E13:E15"/>
    <mergeCell ref="A19:G19"/>
    <mergeCell ref="A71:C71"/>
    <mergeCell ref="D71:E71"/>
    <mergeCell ref="F71:G71"/>
    <mergeCell ref="A67:C67"/>
    <mergeCell ref="D67:E67"/>
    <mergeCell ref="F67:G67"/>
    <mergeCell ref="A68:C68"/>
    <mergeCell ref="D68:E68"/>
    <mergeCell ref="F68:G68"/>
    <mergeCell ref="A69:C69"/>
    <mergeCell ref="D69:E69"/>
    <mergeCell ref="F69:G69"/>
    <mergeCell ref="A70:C70"/>
    <mergeCell ref="D70:E70"/>
    <mergeCell ref="F70:G70"/>
    <mergeCell ref="A22:K22"/>
    <mergeCell ref="M23:M25"/>
    <mergeCell ref="H24:H25"/>
    <mergeCell ref="I24:I25"/>
    <mergeCell ref="B29:F29"/>
    <mergeCell ref="E23:E25"/>
    <mergeCell ref="F23:F25"/>
    <mergeCell ref="G23:G25"/>
    <mergeCell ref="H23:I23"/>
    <mergeCell ref="J23:J25"/>
    <mergeCell ref="K23:K25"/>
  </mergeCells>
  <pageMargins left="0.7" right="0.7" top="0.75" bottom="0.75" header="0.3" footer="0.3"/>
  <pageSetup scale="65" orientation="landscape" r:id="rId1"/>
  <rowBreaks count="2" manualBreakCount="2">
    <brk id="31" max="12" man="1"/>
    <brk id="47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topLeftCell="A32" zoomScale="130" zoomScaleNormal="130" workbookViewId="0">
      <selection activeCell="E48" sqref="E48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5.5703125" customWidth="1"/>
    <col min="11" max="11" width="13.28515625" customWidth="1"/>
    <col min="12" max="12" width="16.28515625" customWidth="1"/>
    <col min="13" max="13" width="13.140625" customWidth="1"/>
    <col min="14" max="14" width="16.7109375" hidden="1" customWidth="1"/>
  </cols>
  <sheetData>
    <row r="1" spans="1:15" ht="18" x14ac:dyDescent="0.25">
      <c r="A1" s="20"/>
      <c r="B1" s="20"/>
      <c r="C1" s="182" t="s">
        <v>0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20"/>
      <c r="O1" s="20"/>
    </row>
    <row r="2" spans="1:15" ht="15.75" customHeight="1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5" ht="15.75" customHeight="1" x14ac:dyDescent="0.25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5" ht="9" customHeight="1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</row>
    <row r="5" spans="1:15" ht="18" x14ac:dyDescent="0.25">
      <c r="A5" s="184" t="s">
        <v>41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6"/>
    </row>
    <row r="6" spans="1:15" ht="24" customHeight="1" x14ac:dyDescent="0.25">
      <c r="A6" s="187" t="s">
        <v>42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"/>
    </row>
    <row r="7" spans="1:15" ht="24.75" customHeight="1" x14ac:dyDescent="0.25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"/>
    </row>
    <row r="8" spans="1:15" ht="6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18" customHeight="1" x14ac:dyDescent="0.25">
      <c r="A9" s="189" t="s">
        <v>128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9"/>
    </row>
    <row r="10" spans="1:15" ht="9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9"/>
    </row>
    <row r="11" spans="1:15" ht="18" customHeight="1" thickBot="1" x14ac:dyDescent="0.3">
      <c r="A11" s="143" t="s">
        <v>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9"/>
    </row>
    <row r="12" spans="1:15" ht="25.5" customHeight="1" thickBot="1" x14ac:dyDescent="0.3">
      <c r="A12" s="144" t="s">
        <v>7</v>
      </c>
      <c r="B12" s="146" t="s">
        <v>8</v>
      </c>
      <c r="C12" s="147"/>
      <c r="D12" s="150" t="s">
        <v>9</v>
      </c>
      <c r="E12" s="150" t="s">
        <v>10</v>
      </c>
      <c r="F12" s="150" t="s">
        <v>11</v>
      </c>
      <c r="G12" s="150" t="s">
        <v>49</v>
      </c>
      <c r="H12" s="146" t="s">
        <v>30</v>
      </c>
      <c r="I12" s="147"/>
      <c r="J12" s="150" t="s">
        <v>34</v>
      </c>
      <c r="K12" s="150" t="s">
        <v>12</v>
      </c>
      <c r="L12" s="150" t="s">
        <v>33</v>
      </c>
      <c r="M12" s="156" t="s">
        <v>13</v>
      </c>
      <c r="N12" s="19"/>
    </row>
    <row r="13" spans="1:15" ht="0.75" customHeight="1" thickBot="1" x14ac:dyDescent="0.3">
      <c r="A13" s="145"/>
      <c r="B13" s="148"/>
      <c r="C13" s="149"/>
      <c r="D13" s="151"/>
      <c r="E13" s="151"/>
      <c r="F13" s="151"/>
      <c r="G13" s="152"/>
      <c r="H13" s="150" t="s">
        <v>31</v>
      </c>
      <c r="I13" s="150" t="s">
        <v>32</v>
      </c>
      <c r="J13" s="154"/>
      <c r="K13" s="154"/>
      <c r="L13" s="151"/>
      <c r="M13" s="157"/>
      <c r="N13" s="19"/>
    </row>
    <row r="14" spans="1:15" ht="28.5" customHeight="1" thickBot="1" x14ac:dyDescent="0.3">
      <c r="A14" s="145"/>
      <c r="B14" s="41" t="s">
        <v>14</v>
      </c>
      <c r="C14" s="42" t="s">
        <v>15</v>
      </c>
      <c r="D14" s="151"/>
      <c r="E14" s="151"/>
      <c r="F14" s="151"/>
      <c r="G14" s="153"/>
      <c r="H14" s="155"/>
      <c r="I14" s="155"/>
      <c r="J14" s="154"/>
      <c r="K14" s="154"/>
      <c r="L14" s="155"/>
      <c r="M14" s="158"/>
      <c r="N14" s="19"/>
    </row>
    <row r="15" spans="1:15" ht="47.45" customHeight="1" thickBot="1" x14ac:dyDescent="0.3">
      <c r="A15" s="77">
        <v>1</v>
      </c>
      <c r="B15" s="118" t="s">
        <v>129</v>
      </c>
      <c r="C15" s="118" t="s">
        <v>130</v>
      </c>
      <c r="D15" s="118" t="s">
        <v>29</v>
      </c>
      <c r="E15" s="60" t="s">
        <v>135</v>
      </c>
      <c r="F15" s="118" t="s">
        <v>61</v>
      </c>
      <c r="G15" s="58">
        <v>8</v>
      </c>
      <c r="H15" s="58">
        <v>25</v>
      </c>
      <c r="I15" s="58">
        <v>5</v>
      </c>
      <c r="J15" s="59">
        <v>600000</v>
      </c>
      <c r="K15" s="120">
        <v>50000</v>
      </c>
      <c r="L15" s="120">
        <v>20000</v>
      </c>
      <c r="M15" s="120">
        <f>SUM(K15:L15)</f>
        <v>70000</v>
      </c>
      <c r="N15" s="19"/>
    </row>
    <row r="16" spans="1:15" ht="47.45" customHeight="1" thickBot="1" x14ac:dyDescent="0.3">
      <c r="A16" s="57">
        <v>1</v>
      </c>
      <c r="B16" s="93" t="s">
        <v>129</v>
      </c>
      <c r="C16" s="93" t="s">
        <v>131</v>
      </c>
      <c r="D16" s="93" t="s">
        <v>29</v>
      </c>
      <c r="E16" s="60" t="s">
        <v>133</v>
      </c>
      <c r="F16" s="93" t="s">
        <v>61</v>
      </c>
      <c r="G16" s="58">
        <v>32</v>
      </c>
      <c r="H16" s="58">
        <v>30</v>
      </c>
      <c r="I16" s="58">
        <v>5</v>
      </c>
      <c r="J16" s="59"/>
      <c r="K16" s="59">
        <v>60000</v>
      </c>
      <c r="L16" s="59">
        <v>25000</v>
      </c>
      <c r="M16" s="59">
        <f>SUM(K16:L16)</f>
        <v>85000</v>
      </c>
      <c r="N16" s="19"/>
    </row>
    <row r="17" spans="1:14" ht="47.45" customHeight="1" thickBot="1" x14ac:dyDescent="0.3">
      <c r="A17" s="57">
        <v>1</v>
      </c>
      <c r="B17" s="93" t="s">
        <v>129</v>
      </c>
      <c r="C17" s="93" t="s">
        <v>131</v>
      </c>
      <c r="D17" s="93" t="s">
        <v>29</v>
      </c>
      <c r="E17" s="60" t="s">
        <v>133</v>
      </c>
      <c r="F17" s="62" t="s">
        <v>132</v>
      </c>
      <c r="G17" s="64">
        <v>32</v>
      </c>
      <c r="H17" s="64">
        <v>30</v>
      </c>
      <c r="I17" s="64">
        <v>5</v>
      </c>
      <c r="J17" s="63"/>
      <c r="K17" s="63">
        <v>60000</v>
      </c>
      <c r="L17" s="63">
        <v>25000</v>
      </c>
      <c r="M17" s="59">
        <f>SUM(K17:L17)</f>
        <v>85000</v>
      </c>
      <c r="N17" s="19"/>
    </row>
    <row r="18" spans="1:14" ht="47.45" customHeight="1" thickBot="1" x14ac:dyDescent="0.3">
      <c r="A18" s="57">
        <v>1</v>
      </c>
      <c r="B18" s="93" t="s">
        <v>154</v>
      </c>
      <c r="C18" s="93" t="s">
        <v>142</v>
      </c>
      <c r="D18" s="93" t="s">
        <v>29</v>
      </c>
      <c r="E18" s="60" t="s">
        <v>140</v>
      </c>
      <c r="F18" s="93" t="s">
        <v>132</v>
      </c>
      <c r="G18" s="58">
        <v>16</v>
      </c>
      <c r="H18" s="58">
        <v>35</v>
      </c>
      <c r="I18" s="58">
        <v>10</v>
      </c>
      <c r="J18" s="59"/>
      <c r="K18" s="59">
        <v>50000</v>
      </c>
      <c r="L18" s="59">
        <v>25000</v>
      </c>
      <c r="M18" s="59">
        <f>SUM(K18:L18)</f>
        <v>75000</v>
      </c>
      <c r="N18" s="19"/>
    </row>
    <row r="19" spans="1:14" ht="52.5" customHeight="1" thickBot="1" x14ac:dyDescent="0.3">
      <c r="A19" s="57">
        <v>1</v>
      </c>
      <c r="B19" s="93" t="s">
        <v>141</v>
      </c>
      <c r="C19" s="93" t="s">
        <v>70</v>
      </c>
      <c r="D19" s="93" t="s">
        <v>29</v>
      </c>
      <c r="E19" s="60" t="s">
        <v>140</v>
      </c>
      <c r="F19" s="93" t="s">
        <v>61</v>
      </c>
      <c r="G19" s="58">
        <v>8</v>
      </c>
      <c r="H19" s="58">
        <v>30</v>
      </c>
      <c r="I19" s="58">
        <v>10</v>
      </c>
      <c r="J19" s="59">
        <v>285000</v>
      </c>
      <c r="K19" s="59">
        <v>0</v>
      </c>
      <c r="L19" s="59">
        <v>16000</v>
      </c>
      <c r="M19" s="59">
        <f>SUM(K19:L19)</f>
        <v>16000</v>
      </c>
      <c r="N19" s="19"/>
    </row>
    <row r="20" spans="1:14" ht="18" customHeight="1" thickBot="1" x14ac:dyDescent="0.3">
      <c r="A20" s="76">
        <f>SUM(A15:A19)</f>
        <v>5</v>
      </c>
      <c r="B20" s="139" t="s">
        <v>16</v>
      </c>
      <c r="C20" s="139"/>
      <c r="D20" s="139"/>
      <c r="E20" s="139"/>
      <c r="F20" s="139"/>
      <c r="G20" s="67">
        <f t="shared" ref="G20:M20" si="0">SUM(G15:G19)</f>
        <v>96</v>
      </c>
      <c r="H20" s="67">
        <f t="shared" si="0"/>
        <v>150</v>
      </c>
      <c r="I20" s="67">
        <f t="shared" si="0"/>
        <v>35</v>
      </c>
      <c r="J20" s="75">
        <f t="shared" si="0"/>
        <v>885000</v>
      </c>
      <c r="K20" s="75">
        <f t="shared" si="0"/>
        <v>220000</v>
      </c>
      <c r="L20" s="75">
        <f t="shared" si="0"/>
        <v>111000</v>
      </c>
      <c r="M20" s="75">
        <f t="shared" si="0"/>
        <v>331000</v>
      </c>
      <c r="N20" s="19"/>
    </row>
    <row r="21" spans="1:14" ht="18" customHeight="1" thickBot="1" x14ac:dyDescent="0.3">
      <c r="A21" s="140" t="s">
        <v>17</v>
      </c>
      <c r="B21" s="141"/>
      <c r="C21" s="141"/>
      <c r="D21" s="141"/>
      <c r="E21" s="141"/>
      <c r="F21" s="141"/>
      <c r="G21" s="141"/>
      <c r="H21" s="70"/>
      <c r="I21" s="70"/>
      <c r="J21" s="71"/>
      <c r="K21" s="69">
        <v>0</v>
      </c>
      <c r="L21" s="69">
        <f>L20*0.1</f>
        <v>11100</v>
      </c>
      <c r="M21" s="69">
        <f>L21</f>
        <v>11100</v>
      </c>
      <c r="N21" s="19"/>
    </row>
    <row r="22" spans="1:14" ht="18" customHeight="1" thickBot="1" x14ac:dyDescent="0.3">
      <c r="A22" s="139" t="s">
        <v>18</v>
      </c>
      <c r="B22" s="139"/>
      <c r="C22" s="139"/>
      <c r="D22" s="139"/>
      <c r="E22" s="139"/>
      <c r="F22" s="139"/>
      <c r="G22" s="139"/>
      <c r="H22" s="72"/>
      <c r="I22" s="72"/>
      <c r="J22" s="73"/>
      <c r="K22" s="69">
        <f>SUM(K20:K21)</f>
        <v>220000</v>
      </c>
      <c r="L22" s="69">
        <f>SUM(L20:L21)</f>
        <v>122100</v>
      </c>
      <c r="M22" s="69">
        <f>M21+M20</f>
        <v>342100</v>
      </c>
      <c r="N22" s="19"/>
    </row>
    <row r="23" spans="1:14" ht="24" customHeight="1" x14ac:dyDescent="0.25">
      <c r="A23" s="46"/>
      <c r="B23" s="46"/>
      <c r="C23" s="46"/>
      <c r="D23" s="46"/>
      <c r="E23" s="46"/>
      <c r="F23" s="46"/>
      <c r="G23" s="46"/>
      <c r="H23" s="47"/>
      <c r="I23" s="47"/>
      <c r="J23" s="48"/>
      <c r="K23" s="49"/>
      <c r="L23" s="45"/>
      <c r="M23" s="45"/>
      <c r="N23" s="19"/>
    </row>
    <row r="24" spans="1:14" ht="15.75" customHeight="1" x14ac:dyDescent="0.25">
      <c r="A24" s="9"/>
      <c r="B24" s="9"/>
      <c r="C24" s="9"/>
      <c r="D24" s="9"/>
      <c r="E24" s="9"/>
      <c r="F24" s="9"/>
      <c r="G24" s="9"/>
      <c r="H24" s="7"/>
      <c r="I24" s="7"/>
      <c r="J24" s="51"/>
      <c r="K24" s="52"/>
      <c r="L24" s="52"/>
      <c r="M24" s="52"/>
    </row>
    <row r="25" spans="1:14" ht="15.75" customHeight="1" thickBot="1" x14ac:dyDescent="0.3">
      <c r="A25" s="162" t="s">
        <v>38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32"/>
      <c r="M25" s="32"/>
    </row>
    <row r="26" spans="1:14" ht="30.75" customHeight="1" thickBot="1" x14ac:dyDescent="0.3">
      <c r="A26" s="144" t="s">
        <v>7</v>
      </c>
      <c r="B26" s="146" t="s">
        <v>8</v>
      </c>
      <c r="C26" s="147"/>
      <c r="D26" s="150" t="s">
        <v>9</v>
      </c>
      <c r="E26" s="150" t="s">
        <v>10</v>
      </c>
      <c r="F26" s="150" t="s">
        <v>11</v>
      </c>
      <c r="G26" s="150" t="s">
        <v>49</v>
      </c>
      <c r="H26" s="146" t="s">
        <v>30</v>
      </c>
      <c r="I26" s="147"/>
      <c r="J26" s="150" t="s">
        <v>34</v>
      </c>
      <c r="K26" s="150" t="s">
        <v>12</v>
      </c>
      <c r="L26" s="150" t="s">
        <v>33</v>
      </c>
      <c r="M26" s="156" t="s">
        <v>50</v>
      </c>
    </row>
    <row r="27" spans="1:14" ht="0.75" customHeight="1" thickBot="1" x14ac:dyDescent="0.3">
      <c r="A27" s="145"/>
      <c r="B27" s="148"/>
      <c r="C27" s="149"/>
      <c r="D27" s="151"/>
      <c r="E27" s="151"/>
      <c r="F27" s="151"/>
      <c r="G27" s="152"/>
      <c r="H27" s="150" t="s">
        <v>31</v>
      </c>
      <c r="I27" s="150" t="s">
        <v>32</v>
      </c>
      <c r="J27" s="154"/>
      <c r="K27" s="154"/>
      <c r="L27" s="151"/>
      <c r="M27" s="157"/>
    </row>
    <row r="28" spans="1:14" ht="27.75" customHeight="1" thickBot="1" x14ac:dyDescent="0.3">
      <c r="A28" s="145"/>
      <c r="B28" s="41" t="s">
        <v>14</v>
      </c>
      <c r="C28" s="42" t="s">
        <v>15</v>
      </c>
      <c r="D28" s="151"/>
      <c r="E28" s="151"/>
      <c r="F28" s="151"/>
      <c r="G28" s="153"/>
      <c r="H28" s="155"/>
      <c r="I28" s="155"/>
      <c r="J28" s="154"/>
      <c r="K28" s="154"/>
      <c r="L28" s="155"/>
      <c r="M28" s="158"/>
    </row>
    <row r="29" spans="1:14" ht="54.75" customHeight="1" thickBot="1" x14ac:dyDescent="0.3">
      <c r="A29" s="74">
        <v>1</v>
      </c>
      <c r="B29" s="62" t="s">
        <v>54</v>
      </c>
      <c r="C29" s="62" t="s">
        <v>107</v>
      </c>
      <c r="D29" s="62" t="s">
        <v>37</v>
      </c>
      <c r="E29" s="62" t="s">
        <v>110</v>
      </c>
      <c r="F29" s="62" t="s">
        <v>101</v>
      </c>
      <c r="G29" s="85">
        <v>8</v>
      </c>
      <c r="H29" s="85">
        <v>0</v>
      </c>
      <c r="I29" s="85">
        <v>0</v>
      </c>
      <c r="J29" s="63">
        <v>500000</v>
      </c>
      <c r="K29" s="65">
        <v>22600</v>
      </c>
      <c r="L29" s="63">
        <v>11200</v>
      </c>
      <c r="M29" s="86">
        <f t="shared" ref="M29" si="1">SUM(K29:L29)</f>
        <v>33800</v>
      </c>
    </row>
    <row r="30" spans="1:14" ht="54.75" customHeight="1" thickBot="1" x14ac:dyDescent="0.3">
      <c r="A30" s="74">
        <v>1</v>
      </c>
      <c r="B30" s="62" t="s">
        <v>114</v>
      </c>
      <c r="C30" s="62" t="s">
        <v>108</v>
      </c>
      <c r="D30" s="62" t="s">
        <v>37</v>
      </c>
      <c r="E30" s="62" t="s">
        <v>112</v>
      </c>
      <c r="F30" s="62" t="s">
        <v>61</v>
      </c>
      <c r="G30" s="85">
        <v>8</v>
      </c>
      <c r="H30" s="85">
        <v>0</v>
      </c>
      <c r="I30" s="85">
        <v>0</v>
      </c>
      <c r="J30" s="63">
        <v>500000</v>
      </c>
      <c r="K30" s="65">
        <f>125000/2</f>
        <v>62500</v>
      </c>
      <c r="L30" s="63">
        <v>22080</v>
      </c>
      <c r="M30" s="86">
        <f t="shared" ref="M30" si="2">SUM(K30:L30)</f>
        <v>84580</v>
      </c>
    </row>
    <row r="31" spans="1:14" ht="15.75" customHeight="1" thickBot="1" x14ac:dyDescent="0.3">
      <c r="A31" s="66">
        <f>SUM(A29:A30)</f>
        <v>2</v>
      </c>
      <c r="B31" s="159" t="s">
        <v>16</v>
      </c>
      <c r="C31" s="160"/>
      <c r="D31" s="160"/>
      <c r="E31" s="160"/>
      <c r="F31" s="161"/>
      <c r="G31" s="78">
        <f>SUM(G29:G30)</f>
        <v>16</v>
      </c>
      <c r="H31" s="78">
        <f>SUM(H30:H30)</f>
        <v>0</v>
      </c>
      <c r="I31" s="78">
        <f>SUM(I30:I30)</f>
        <v>0</v>
      </c>
      <c r="J31" s="81">
        <f>SUM(J29:J30)</f>
        <v>1000000</v>
      </c>
      <c r="K31" s="81">
        <f>SUM(K29:K30)</f>
        <v>85100</v>
      </c>
      <c r="L31" s="81">
        <f t="shared" ref="L31:M31" si="3">SUM(L29:L30)</f>
        <v>33280</v>
      </c>
      <c r="M31" s="81">
        <f t="shared" si="3"/>
        <v>118380</v>
      </c>
    </row>
    <row r="32" spans="1:14" ht="15" customHeight="1" thickBot="1" x14ac:dyDescent="0.3">
      <c r="A32" s="164" t="s">
        <v>17</v>
      </c>
      <c r="B32" s="165"/>
      <c r="C32" s="165"/>
      <c r="D32" s="165"/>
      <c r="E32" s="165"/>
      <c r="F32" s="165"/>
      <c r="G32" s="166"/>
      <c r="H32" s="80"/>
      <c r="I32" s="80"/>
      <c r="J32" s="81"/>
      <c r="K32" s="81">
        <v>0</v>
      </c>
      <c r="L32" s="81">
        <f>0.1*L31</f>
        <v>3328</v>
      </c>
      <c r="M32" s="82">
        <f>SUM(L32:L32)</f>
        <v>3328</v>
      </c>
    </row>
    <row r="33" spans="1:13" ht="17.25" customHeight="1" thickBot="1" x14ac:dyDescent="0.3">
      <c r="A33" s="159" t="s">
        <v>20</v>
      </c>
      <c r="B33" s="160"/>
      <c r="C33" s="160"/>
      <c r="D33" s="160"/>
      <c r="E33" s="160"/>
      <c r="F33" s="160"/>
      <c r="G33" s="161"/>
      <c r="H33" s="83"/>
      <c r="I33" s="83"/>
      <c r="J33" s="81"/>
      <c r="K33" s="81">
        <f>SUM(K31:K32)</f>
        <v>85100</v>
      </c>
      <c r="L33" s="81">
        <f>SUM(L31:L32)</f>
        <v>36608</v>
      </c>
      <c r="M33" s="81">
        <f>SUM(M31:M32)</f>
        <v>121708</v>
      </c>
    </row>
    <row r="34" spans="1:13" x14ac:dyDescent="0.25">
      <c r="A34" s="9"/>
      <c r="B34" s="9"/>
      <c r="C34" s="9"/>
      <c r="D34" s="9"/>
      <c r="E34" s="9"/>
      <c r="F34" s="9"/>
      <c r="G34" s="9"/>
      <c r="H34" s="7"/>
      <c r="I34" s="7"/>
      <c r="J34" s="10"/>
      <c r="K34" s="10"/>
      <c r="L34" s="10"/>
      <c r="M34" s="11"/>
    </row>
    <row r="35" spans="1:13" ht="15.75" thickBot="1" x14ac:dyDescent="0.3">
      <c r="A35" s="9"/>
      <c r="B35" s="9"/>
      <c r="C35" s="9"/>
      <c r="D35" s="9"/>
      <c r="E35" s="9"/>
      <c r="F35" s="9"/>
      <c r="G35" s="9"/>
      <c r="H35" s="7"/>
      <c r="I35" s="7"/>
      <c r="J35" s="10"/>
      <c r="K35" s="10"/>
      <c r="L35" s="10"/>
      <c r="M35" s="11"/>
    </row>
    <row r="36" spans="1:13" ht="24.95" customHeight="1" thickBot="1" x14ac:dyDescent="0.3">
      <c r="A36" s="142" t="s">
        <v>21</v>
      </c>
      <c r="B36" s="142"/>
      <c r="C36" s="142"/>
      <c r="D36" s="142" t="s">
        <v>36</v>
      </c>
      <c r="E36" s="142"/>
      <c r="F36" s="142" t="s">
        <v>153</v>
      </c>
      <c r="G36" s="142"/>
    </row>
    <row r="37" spans="1:13" ht="23.1" customHeight="1" thickBot="1" x14ac:dyDescent="0.3">
      <c r="A37" s="135" t="s">
        <v>43</v>
      </c>
      <c r="B37" s="135"/>
      <c r="C37" s="135"/>
      <c r="D37" s="194">
        <v>8000000</v>
      </c>
      <c r="E37" s="195"/>
      <c r="F37" s="197">
        <f>+J20+J31</f>
        <v>1885000</v>
      </c>
      <c r="G37" s="197"/>
      <c r="J37" s="36" t="s">
        <v>19</v>
      </c>
    </row>
    <row r="38" spans="1:13" ht="23.1" customHeight="1" thickBot="1" x14ac:dyDescent="0.3">
      <c r="A38" s="135" t="s">
        <v>22</v>
      </c>
      <c r="B38" s="135"/>
      <c r="C38" s="135"/>
      <c r="D38" s="169">
        <v>57</v>
      </c>
      <c r="E38" s="169"/>
      <c r="F38" s="139">
        <f>+A15+A19</f>
        <v>2</v>
      </c>
      <c r="G38" s="139"/>
    </row>
    <row r="39" spans="1:13" ht="23.1" customHeight="1" thickBot="1" x14ac:dyDescent="0.3">
      <c r="A39" s="170" t="s">
        <v>23</v>
      </c>
      <c r="B39" s="171"/>
      <c r="C39" s="172"/>
      <c r="D39" s="173">
        <v>19</v>
      </c>
      <c r="E39" s="174"/>
      <c r="F39" s="173">
        <f>+A16+A17+A30</f>
        <v>3</v>
      </c>
      <c r="G39" s="174"/>
    </row>
    <row r="40" spans="1:13" ht="23.1" customHeight="1" thickBot="1" x14ac:dyDescent="0.3">
      <c r="A40" s="135" t="s">
        <v>24</v>
      </c>
      <c r="B40" s="135"/>
      <c r="C40" s="135"/>
      <c r="D40" s="177">
        <v>1710</v>
      </c>
      <c r="E40" s="177"/>
      <c r="F40" s="169">
        <f>+H20+I20+H31+I31</f>
        <v>185</v>
      </c>
      <c r="G40" s="169"/>
    </row>
    <row r="41" spans="1:13" ht="23.1" customHeight="1" thickBot="1" x14ac:dyDescent="0.3">
      <c r="A41" s="135" t="s">
        <v>155</v>
      </c>
      <c r="B41" s="135"/>
      <c r="C41" s="135"/>
      <c r="D41" s="177">
        <v>720</v>
      </c>
      <c r="E41" s="177"/>
      <c r="F41" s="177">
        <f>+G20+G31</f>
        <v>112</v>
      </c>
      <c r="G41" s="177"/>
    </row>
    <row r="42" spans="1:13" ht="23.1" customHeight="1" thickBot="1" x14ac:dyDescent="0.3">
      <c r="A42" s="175" t="s">
        <v>25</v>
      </c>
      <c r="B42" s="175"/>
      <c r="C42" s="175"/>
      <c r="D42" s="136">
        <v>2280000</v>
      </c>
      <c r="E42" s="136"/>
      <c r="F42" s="136">
        <f>+K20+K31</f>
        <v>305100</v>
      </c>
      <c r="G42" s="136"/>
    </row>
    <row r="43" spans="1:13" ht="23.1" customHeight="1" thickBot="1" x14ac:dyDescent="0.3">
      <c r="A43" s="175" t="s">
        <v>26</v>
      </c>
      <c r="B43" s="175"/>
      <c r="C43" s="175"/>
      <c r="D43" s="136">
        <v>1824000</v>
      </c>
      <c r="E43" s="136"/>
      <c r="F43" s="136">
        <f>+L20+L31</f>
        <v>144280</v>
      </c>
      <c r="G43" s="136"/>
      <c r="I43" s="36" t="s">
        <v>19</v>
      </c>
    </row>
    <row r="44" spans="1:13" ht="23.1" customHeight="1" thickBot="1" x14ac:dyDescent="0.3">
      <c r="A44" s="175" t="s">
        <v>27</v>
      </c>
      <c r="B44" s="175"/>
      <c r="C44" s="175"/>
      <c r="D44" s="136">
        <f>+D43*0.1</f>
        <v>182400</v>
      </c>
      <c r="E44" s="136"/>
      <c r="F44" s="136">
        <f>+L21+L32</f>
        <v>14428</v>
      </c>
      <c r="G44" s="136"/>
    </row>
    <row r="45" spans="1:13" ht="24.95" customHeight="1" thickBot="1" x14ac:dyDescent="0.3">
      <c r="A45" s="190" t="s">
        <v>57</v>
      </c>
      <c r="B45" s="190"/>
      <c r="C45" s="190"/>
      <c r="D45" s="168">
        <f>+D42+D43+D44</f>
        <v>4286400</v>
      </c>
      <c r="E45" s="168"/>
      <c r="F45" s="191">
        <f>+F42+F43+F44</f>
        <v>463808</v>
      </c>
      <c r="G45" s="191"/>
    </row>
    <row r="46" spans="1:13" x14ac:dyDescent="0.25">
      <c r="A46" s="5"/>
      <c r="B46" s="5"/>
      <c r="C46" s="5"/>
      <c r="D46" s="5"/>
      <c r="E46" s="5"/>
      <c r="F46" s="5"/>
      <c r="G46" s="5"/>
    </row>
    <row r="47" spans="1:13" x14ac:dyDescent="0.25">
      <c r="A47" s="5"/>
      <c r="B47" s="5"/>
      <c r="C47" s="5"/>
      <c r="D47" s="5"/>
      <c r="E47" s="5"/>
      <c r="F47" s="5"/>
      <c r="G47" s="5"/>
    </row>
  </sheetData>
  <mergeCells count="71">
    <mergeCell ref="B20:F20"/>
    <mergeCell ref="A21:G21"/>
    <mergeCell ref="A22:G22"/>
    <mergeCell ref="H13:H14"/>
    <mergeCell ref="I13:I14"/>
    <mergeCell ref="G12:G14"/>
    <mergeCell ref="H12:I12"/>
    <mergeCell ref="I27:I28"/>
    <mergeCell ref="A25:K25"/>
    <mergeCell ref="A26:A28"/>
    <mergeCell ref="B26:C27"/>
    <mergeCell ref="M26:M28"/>
    <mergeCell ref="H27:H28"/>
    <mergeCell ref="H26:I26"/>
    <mergeCell ref="J26:J28"/>
    <mergeCell ref="K26:K28"/>
    <mergeCell ref="L26:L28"/>
    <mergeCell ref="K12:K14"/>
    <mergeCell ref="L12:L14"/>
    <mergeCell ref="C1:M1"/>
    <mergeCell ref="A9:M9"/>
    <mergeCell ref="A2:N2"/>
    <mergeCell ref="A3:N3"/>
    <mergeCell ref="A4:N4"/>
    <mergeCell ref="A12:A14"/>
    <mergeCell ref="B12:C13"/>
    <mergeCell ref="D12:D14"/>
    <mergeCell ref="E12:E14"/>
    <mergeCell ref="F12:F14"/>
    <mergeCell ref="M12:M14"/>
    <mergeCell ref="A42:C42"/>
    <mergeCell ref="D42:E42"/>
    <mergeCell ref="F42:G42"/>
    <mergeCell ref="A5:M5"/>
    <mergeCell ref="A6:M7"/>
    <mergeCell ref="A11:M11"/>
    <mergeCell ref="A33:G33"/>
    <mergeCell ref="J12:J14"/>
    <mergeCell ref="A41:C41"/>
    <mergeCell ref="D41:E41"/>
    <mergeCell ref="B31:F31"/>
    <mergeCell ref="A32:G32"/>
    <mergeCell ref="D26:D28"/>
    <mergeCell ref="E26:E28"/>
    <mergeCell ref="F26:F28"/>
    <mergeCell ref="G26:G28"/>
    <mergeCell ref="A45:C45"/>
    <mergeCell ref="D45:E45"/>
    <mergeCell ref="F45:G45"/>
    <mergeCell ref="A43:C43"/>
    <mergeCell ref="D43:E43"/>
    <mergeCell ref="F43:G43"/>
    <mergeCell ref="A44:C44"/>
    <mergeCell ref="D44:E44"/>
    <mergeCell ref="F44:G44"/>
    <mergeCell ref="F41:G41"/>
    <mergeCell ref="F40:G40"/>
    <mergeCell ref="A37:C37"/>
    <mergeCell ref="D37:E37"/>
    <mergeCell ref="F37:G37"/>
    <mergeCell ref="A38:C38"/>
    <mergeCell ref="D38:E38"/>
    <mergeCell ref="F38:G38"/>
    <mergeCell ref="A40:C40"/>
    <mergeCell ref="D40:E40"/>
    <mergeCell ref="A36:C36"/>
    <mergeCell ref="D36:E36"/>
    <mergeCell ref="F36:G36"/>
    <mergeCell ref="A39:C39"/>
    <mergeCell ref="D39:E39"/>
    <mergeCell ref="F39:G39"/>
  </mergeCells>
  <pageMargins left="0.23622047244094491" right="0.23622047244094491" top="0.74803149606299213" bottom="0.74803149606299213" header="0.31496062992125984" footer="0.31496062992125984"/>
  <pageSetup scale="75" orientation="landscape" r:id="rId1"/>
  <rowBreaks count="1" manualBreakCount="1">
    <brk id="2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OCT-DIC</vt:lpstr>
      <vt:lpstr>OCTUBRE</vt:lpstr>
      <vt:lpstr>NOVIEMBRE</vt:lpstr>
      <vt:lpstr>DICIEMBRE</vt:lpstr>
      <vt:lpstr>DICIEMBRE!Área_de_impresión</vt:lpstr>
      <vt:lpstr>NOVIEMBRE!Área_de_impresión</vt:lpstr>
      <vt:lpstr>'OCT-DIC'!Área_de_impresión</vt:lpstr>
      <vt:lpstr>OCTUBRE!Área_de_impresión</vt:lpstr>
      <vt:lpstr>DICIEMBRE!Títulos_a_imprimir</vt:lpstr>
      <vt:lpstr>NOVIEMBRE!Títulos_a_imprimir</vt:lpstr>
      <vt:lpstr>'OCT-DIC'!Títulos_a_imprimir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2023-01-23T15:48:20Z</cp:lastPrinted>
  <dcterms:created xsi:type="dcterms:W3CDTF">2020-06-29T12:43:52Z</dcterms:created>
  <dcterms:modified xsi:type="dcterms:W3CDTF">2023-01-23T15:51:15Z</dcterms:modified>
</cp:coreProperties>
</file>