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coniaf\Planificación y Desarrollo -\1. 2022 CARMEN\TRANSPARENCIA 2022\"/>
    </mc:Choice>
  </mc:AlternateContent>
  <xr:revisionPtr revIDLastSave="0" documentId="13_ncr:1_{CA1007C6-D112-4835-8F0E-9041B978A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-SEPT" sheetId="1" r:id="rId1"/>
    <sheet name="JULIO" sheetId="2" r:id="rId2"/>
    <sheet name="AGOSTO" sheetId="3" r:id="rId3"/>
    <sheet name="SEPT." sheetId="4" r:id="rId4"/>
  </sheets>
  <definedNames>
    <definedName name="_xlnm.Print_Area" localSheetId="2">AGOSTO!$A$1:$M$34</definedName>
    <definedName name="_xlnm.Print_Area" localSheetId="1">JULIO!$A$1:$M$55</definedName>
    <definedName name="_xlnm.Print_Area" localSheetId="0">'JULIO-SEPT'!$A$1:$M$98</definedName>
    <definedName name="_xlnm.Print_Area" localSheetId="3">SEPT.!$A$1:$N$61</definedName>
    <definedName name="_xlnm.Print_Titles" localSheetId="2">AGOSTO!$1:$8</definedName>
    <definedName name="_xlnm.Print_Titles" localSheetId="1">JULIO!$1:$8</definedName>
    <definedName name="_xlnm.Print_Titles" localSheetId="0">'JULIO-SEPT'!$1:$11</definedName>
    <definedName name="_xlnm.Print_Titles" localSheetId="3">SEPT.!$1:$9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F91" i="1"/>
  <c r="F90" i="1"/>
  <c r="F60" i="4"/>
  <c r="F59" i="4"/>
  <c r="F58" i="4"/>
  <c r="F57" i="4"/>
  <c r="F56" i="4"/>
  <c r="F55" i="4"/>
  <c r="F54" i="4"/>
  <c r="F53" i="4"/>
  <c r="F33" i="3"/>
  <c r="F32" i="3"/>
  <c r="F31" i="3"/>
  <c r="F30" i="3"/>
  <c r="F29" i="3"/>
  <c r="F27" i="3"/>
  <c r="F26" i="3"/>
  <c r="G51" i="2"/>
  <c r="G50" i="2"/>
  <c r="G48" i="2"/>
  <c r="G49" i="2"/>
  <c r="M45" i="4" l="1"/>
  <c r="L45" i="4"/>
  <c r="K45" i="4"/>
  <c r="J45" i="4"/>
  <c r="I45" i="4"/>
  <c r="H45" i="4"/>
  <c r="G45" i="4"/>
  <c r="A45" i="4"/>
  <c r="M44" i="4"/>
  <c r="M43" i="4"/>
  <c r="M42" i="4"/>
  <c r="M69" i="1"/>
  <c r="M68" i="1"/>
  <c r="L72" i="1"/>
  <c r="K72" i="1"/>
  <c r="I72" i="1"/>
  <c r="H72" i="1"/>
  <c r="G72" i="1"/>
  <c r="J72" i="1"/>
  <c r="L82" i="1" l="1"/>
  <c r="K82" i="1"/>
  <c r="K84" i="1" s="1"/>
  <c r="J82" i="1"/>
  <c r="I82" i="1"/>
  <c r="H82" i="1"/>
  <c r="G82" i="1"/>
  <c r="A82" i="1"/>
  <c r="M81" i="1"/>
  <c r="M82" i="1" s="1"/>
  <c r="L40" i="2"/>
  <c r="K40" i="2"/>
  <c r="K42" i="2"/>
  <c r="J40" i="2"/>
  <c r="I40" i="2"/>
  <c r="H40" i="2"/>
  <c r="G40" i="2"/>
  <c r="A40" i="2"/>
  <c r="M39" i="2"/>
  <c r="M40" i="2" s="1"/>
  <c r="M32" i="4"/>
  <c r="M31" i="4"/>
  <c r="M26" i="2"/>
  <c r="M25" i="2"/>
  <c r="M24" i="2"/>
  <c r="M23" i="2"/>
  <c r="L15" i="2"/>
  <c r="K15" i="2"/>
  <c r="J15" i="2"/>
  <c r="I15" i="2"/>
  <c r="H15" i="2"/>
  <c r="G15" i="2"/>
  <c r="A15" i="2"/>
  <c r="M53" i="1"/>
  <c r="A22" i="4"/>
  <c r="L22" i="4"/>
  <c r="J22" i="4"/>
  <c r="I22" i="4"/>
  <c r="H22" i="4"/>
  <c r="G22" i="4"/>
  <c r="M20" i="4"/>
  <c r="K19" i="4"/>
  <c r="M19" i="4" s="1"/>
  <c r="M21" i="4"/>
  <c r="A45" i="1"/>
  <c r="M18" i="4"/>
  <c r="M17" i="4"/>
  <c r="M16" i="4"/>
  <c r="M15" i="4"/>
  <c r="M14" i="2"/>
  <c r="M13" i="2"/>
  <c r="M15" i="2" s="1"/>
  <c r="L45" i="1"/>
  <c r="J45" i="1"/>
  <c r="M44" i="1"/>
  <c r="I45" i="1"/>
  <c r="H45" i="1"/>
  <c r="G45" i="1"/>
  <c r="K42" i="1"/>
  <c r="K45" i="1" s="1"/>
  <c r="M17" i="3"/>
  <c r="M16" i="3"/>
  <c r="A72" i="1"/>
  <c r="M71" i="1"/>
  <c r="M67" i="1"/>
  <c r="M43" i="1"/>
  <c r="A59" i="1"/>
  <c r="K59" i="1"/>
  <c r="K61" i="1" s="1"/>
  <c r="J59" i="1"/>
  <c r="I59" i="1"/>
  <c r="H59" i="1"/>
  <c r="G59" i="1"/>
  <c r="M58" i="1"/>
  <c r="M57" i="1"/>
  <c r="M56" i="1"/>
  <c r="M54" i="1"/>
  <c r="L83" i="1" l="1"/>
  <c r="M83" i="1" s="1"/>
  <c r="M84" i="1" s="1"/>
  <c r="L41" i="2"/>
  <c r="M41" i="2" s="1"/>
  <c r="M42" i="2" s="1"/>
  <c r="M22" i="4"/>
  <c r="K22" i="4"/>
  <c r="M42" i="1"/>
  <c r="L59" i="1"/>
  <c r="M55" i="1"/>
  <c r="M59" i="1" s="1"/>
  <c r="L84" i="1" l="1"/>
  <c r="L42" i="2"/>
  <c r="K24" i="4"/>
  <c r="L18" i="3"/>
  <c r="L19" i="3" s="1"/>
  <c r="K18" i="3"/>
  <c r="K20" i="3" s="1"/>
  <c r="J18" i="3"/>
  <c r="I18" i="3"/>
  <c r="H18" i="3"/>
  <c r="G18" i="3"/>
  <c r="A18" i="3"/>
  <c r="J27" i="2"/>
  <c r="G47" i="2" s="1"/>
  <c r="I27" i="2"/>
  <c r="H27" i="2"/>
  <c r="G27" i="2"/>
  <c r="A27" i="2"/>
  <c r="K17" i="2"/>
  <c r="L23" i="4" l="1"/>
  <c r="L24" i="4" s="1"/>
  <c r="M18" i="3"/>
  <c r="L20" i="3"/>
  <c r="M19" i="3"/>
  <c r="L27" i="2"/>
  <c r="K27" i="2"/>
  <c r="K29" i="2" s="1"/>
  <c r="G52" i="2" s="1"/>
  <c r="L16" i="2"/>
  <c r="L28" i="2" l="1"/>
  <c r="M28" i="2" s="1"/>
  <c r="G53" i="2"/>
  <c r="M23" i="4"/>
  <c r="M24" i="4" s="1"/>
  <c r="M16" i="2"/>
  <c r="M17" i="2" s="1"/>
  <c r="M20" i="3"/>
  <c r="M27" i="2"/>
  <c r="L17" i="2"/>
  <c r="E54" i="2"/>
  <c r="E55" i="2" s="1"/>
  <c r="D33" i="3"/>
  <c r="D34" i="3" s="1"/>
  <c r="D97" i="1"/>
  <c r="D98" i="1" s="1"/>
  <c r="D60" i="4"/>
  <c r="D61" i="4" s="1"/>
  <c r="J33" i="4"/>
  <c r="I33" i="4"/>
  <c r="H33" i="4"/>
  <c r="G33" i="4"/>
  <c r="A33" i="4"/>
  <c r="M29" i="2" l="1"/>
  <c r="G54" i="2"/>
  <c r="G55" i="2" s="1"/>
  <c r="L29" i="2"/>
  <c r="K33" i="4"/>
  <c r="K35" i="4" s="1"/>
  <c r="L33" i="4"/>
  <c r="L34" i="4" l="1"/>
  <c r="L35" i="4" s="1"/>
  <c r="M33" i="4"/>
  <c r="M39" i="1"/>
  <c r="M38" i="1"/>
  <c r="M36" i="1"/>
  <c r="M34" i="4" l="1"/>
  <c r="M35" i="4" s="1"/>
  <c r="M40" i="1"/>
  <c r="L46" i="1"/>
  <c r="M41" i="1"/>
  <c r="M37" i="1"/>
  <c r="M45" i="1" l="1"/>
  <c r="M46" i="1"/>
  <c r="L47" i="1"/>
  <c r="K47" i="1"/>
  <c r="M47" i="1" l="1"/>
  <c r="L73" i="1" l="1"/>
  <c r="M70" i="1"/>
  <c r="L46" i="4" l="1"/>
  <c r="M72" i="1"/>
  <c r="L74" i="1"/>
  <c r="K74" i="1"/>
  <c r="K47" i="4"/>
  <c r="L47" i="4" l="1"/>
  <c r="M46" i="4"/>
  <c r="M47" i="4" s="1"/>
  <c r="F34" i="3"/>
  <c r="M73" i="1"/>
  <c r="L60" i="1"/>
  <c r="M60" i="1" s="1"/>
  <c r="F61" i="4" l="1"/>
  <c r="F98" i="1" s="1"/>
  <c r="M74" i="1"/>
  <c r="M61" i="1"/>
  <c r="L61" i="1"/>
</calcChain>
</file>

<file path=xl/sharedStrings.xml><?xml version="1.0" encoding="utf-8"?>
<sst xmlns="http://schemas.openxmlformats.org/spreadsheetml/2006/main" count="541" uniqueCount="142">
  <si>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</si>
  <si>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</si>
  <si>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</si>
  <si>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</si>
  <si>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</si>
  <si>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</si>
  <si>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</si>
  <si>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</si>
  <si>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</si>
  <si>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</si>
  <si>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</si>
  <si>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</si>
  <si>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</si>
  <si>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</si>
  <si>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</si>
  <si>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</si>
  <si>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</si>
  <si>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</si>
  <si>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</si>
  <si>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</si>
  <si>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</si>
  <si>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</si>
  <si>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</si>
  <si>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</si>
  <si>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</si>
  <si>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</si>
  <si>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</si>
  <si>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</si>
  <si>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</si>
  <si>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</si>
  <si>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</si>
  <si>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</si>
  <si>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</si>
  <si>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</si>
  <si>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PRESUPUESTO TOTAL 2022 (RD$)</t>
  </si>
  <si>
    <t>HORAS TRANSFE-RENCIA</t>
  </si>
  <si>
    <t>META AÑO 2022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</si>
  <si>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</si>
  <si>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</si>
  <si>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</si>
  <si>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</si>
  <si>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</si>
  <si>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PROGRAMACIÓN  DE ACTIVIDADES  PROYECTOS INVERSIÓN PÚBLICA</t>
  </si>
  <si>
    <t>ACTUALIZACIÓN PARA LA INNOVACIÓN TECNOLÓGICA Y COMPETITIVIDAD AGROALIMENTARIA Y  DE FOMENTO A LA EXPORTACIÓN EN LA REPÚBLICA DOMINICANA</t>
  </si>
  <si>
    <t>PRESUPUESTO ENERO (RD$)</t>
  </si>
  <si>
    <t xml:space="preserve">PRESUPUESTO TOTAL </t>
  </si>
  <si>
    <t>DIVISIÓN DE PLANIFICACIÓN  Y  DESARROLLO</t>
  </si>
  <si>
    <t xml:space="preserve">                                                                               CONSEJO NACIONAL DE INVESTIGACIONES AGROPECUARIAS Y FORESTALES (CONIAF)</t>
  </si>
  <si>
    <t xml:space="preserve">                                                CONSEJO NACIONAL DE INVESTIGACIONES AGROPECUARIAS Y FORESTALES (CONIAF)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</si>
  <si>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</si>
  <si>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DEPARTAMENTO DE  CIENCIAS MODERNAS</t>
  </si>
  <si>
    <t>San Juan</t>
  </si>
  <si>
    <t xml:space="preserve">HORAS </t>
  </si>
  <si>
    <t xml:space="preserve">COSTO TOTAL </t>
  </si>
  <si>
    <t>DEPARTAMENTO DE ACCESO A LAS CIENCIAS MODERNAS</t>
  </si>
  <si>
    <t>Ing. Victor Landa</t>
  </si>
  <si>
    <t>Ing. Juan Cedano</t>
  </si>
  <si>
    <t>Barahona y Neyba</t>
  </si>
  <si>
    <t>Henry Ricardo y Miguel A. Rodriguez</t>
  </si>
  <si>
    <t>Instalación dos parcelas de guandul</t>
  </si>
  <si>
    <t>---</t>
  </si>
  <si>
    <t>Juan Valdez</t>
  </si>
  <si>
    <t>Atiles Peguero</t>
  </si>
  <si>
    <t xml:space="preserve">COSTO TOTAL      (RD$) </t>
  </si>
  <si>
    <t xml:space="preserve">COSTO TOTAL (RD$) </t>
  </si>
  <si>
    <t xml:space="preserve">  </t>
  </si>
  <si>
    <t xml:space="preserve">   </t>
  </si>
  <si>
    <t>Mella</t>
  </si>
  <si>
    <t>Neyba</t>
  </si>
  <si>
    <t>Batey 4</t>
  </si>
  <si>
    <t xml:space="preserve">Instalación parcelas de yuca </t>
  </si>
  <si>
    <r>
      <rPr>
        <b/>
        <sz val="14"/>
        <rFont val="Cambria"/>
        <family val="1"/>
      </rPr>
      <t xml:space="preserve">Nombre de los Proyectos: </t>
    </r>
    <r>
      <rPr>
        <sz val="14"/>
        <rFont val="Cambria"/>
        <family val="1"/>
      </rPr>
      <t xml:space="preserve"> Actualización para la Innovación Tecnológica y Competitividad Agroalimentaria en la Rep. Dominicana  y Actualización de Tecnologías para la Competitividad del Sector Agroexportador en la R.D.</t>
    </r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</si>
  <si>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técnicos extensionistas del Sistema Nacional de Investigaciones Agropecuarias y Forestales.</t>
    </r>
  </si>
  <si>
    <t xml:space="preserve"> ---</t>
  </si>
  <si>
    <r>
      <t xml:space="preserve">CÓDIGOS SNIP: 14187 y 14186, </t>
    </r>
    <r>
      <rPr>
        <sz val="12"/>
        <rFont val="Cambria"/>
        <family val="1"/>
      </rPr>
      <t>respectivamente</t>
    </r>
    <r>
      <rPr>
        <b/>
        <sz val="12"/>
        <rFont val="Cambria"/>
        <family val="1"/>
      </rPr>
      <t>.</t>
    </r>
  </si>
  <si>
    <t>Instalación dos parcelas de plátano (siembra)</t>
  </si>
  <si>
    <t>Instalación dos parcelas de batata (siembra)</t>
  </si>
  <si>
    <t xml:space="preserve">Barahona </t>
  </si>
  <si>
    <t>Benjamín Toral y Tony Luciano</t>
  </si>
  <si>
    <t>Instalación dos parcelas de café (adecuación)</t>
  </si>
  <si>
    <t>COSTO TOTAL</t>
  </si>
  <si>
    <t>Bernardo Mateo</t>
  </si>
  <si>
    <t>Domingo Rengifo y Carlos Céspedes</t>
  </si>
  <si>
    <t>TRIMESTRE:  JULIO-SEPTIEMBRE 2022</t>
  </si>
  <si>
    <t>META JULIO-SEPTIEMBRE</t>
  </si>
  <si>
    <t>MES: JULIO  2022</t>
  </si>
  <si>
    <t>META JULIO</t>
  </si>
  <si>
    <t>MES:  AGOSTO 2022</t>
  </si>
  <si>
    <t>META AGOSTO</t>
  </si>
  <si>
    <t>MES:  SEPTIEMBRE 2022</t>
  </si>
  <si>
    <t>META SEPTIEMBRE</t>
  </si>
  <si>
    <t>Meta de los proyectos para el trimestre JULIO-SEPTIEMBRE 2022: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</si>
  <si>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</si>
  <si>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 Neyba</t>
  </si>
  <si>
    <t xml:space="preserve"> Julio-septiembre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</si>
  <si>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</si>
  <si>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t xml:space="preserve"> Septiembre 14</t>
  </si>
  <si>
    <t xml:space="preserve"> Julio 9</t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</si>
  <si>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</si>
  <si>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 xml:space="preserve"> Septiembre 15</t>
  </si>
  <si>
    <t xml:space="preserve"> Septiembre 17 y 18</t>
  </si>
  <si>
    <t xml:space="preserve"> Septiembre 28 y 29</t>
  </si>
  <si>
    <r>
      <t xml:space="preserve">Transferencia Tecnológica en el cultivo de </t>
    </r>
    <r>
      <rPr>
        <b/>
        <sz val="11"/>
        <rFont val="Cambria"/>
        <family val="1"/>
      </rPr>
      <t>CAFÉ EXPORTABLE</t>
    </r>
    <r>
      <rPr>
        <sz val="11"/>
        <rFont val="Cambria"/>
        <family val="1"/>
      </rPr>
      <t xml:space="preserve"> (más costo elaboración brochures)</t>
    </r>
  </si>
  <si>
    <t>Salomón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</si>
  <si>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</si>
  <si>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 xml:space="preserve"> Septiembre 27</t>
  </si>
  <si>
    <t>Julio De Oleo</t>
  </si>
  <si>
    <t xml:space="preserve"> Julio 20-21</t>
  </si>
  <si>
    <t xml:space="preserve">  Julio 14</t>
  </si>
  <si>
    <t>Instalación parcelas de mango</t>
  </si>
  <si>
    <t xml:space="preserve">  Julio 26</t>
  </si>
  <si>
    <t xml:space="preserve">  Julio 27</t>
  </si>
  <si>
    <t>Instalación parcela de mango</t>
  </si>
  <si>
    <t xml:space="preserve"> Septiembre 7</t>
  </si>
  <si>
    <t>Septiembre 8,21,22,28 y 29</t>
  </si>
  <si>
    <r>
      <t>Transferencia Tecnológica en el cultivo de</t>
    </r>
    <r>
      <rPr>
        <b/>
        <sz val="11"/>
        <rFont val="Cambria"/>
        <family val="1"/>
      </rPr>
      <t xml:space="preserve"> MANGO </t>
    </r>
  </si>
  <si>
    <r>
      <t xml:space="preserve">Transferencia Tecnológica en </t>
    </r>
    <r>
      <rPr>
        <b/>
        <sz val="11"/>
        <rFont val="Cambria"/>
        <family val="1"/>
      </rPr>
      <t>LECHE Y CARNE BOVINA Y PORCINA</t>
    </r>
    <r>
      <rPr>
        <sz val="11"/>
        <rFont val="Cambria"/>
        <family val="1"/>
      </rPr>
      <t xml:space="preserve"> (Inducción al cultivo de pastos)</t>
    </r>
  </si>
  <si>
    <t xml:space="preserve">DEPARTAMENTO DE MEDIOAMBIENTE Y RECURSOS NATURALES         </t>
  </si>
  <si>
    <t>Olga Peralta, Joselyn Cuevas y Aquiles Amile</t>
  </si>
  <si>
    <r>
      <t xml:space="preserve">Gira Técnica en </t>
    </r>
    <r>
      <rPr>
        <b/>
        <sz val="11"/>
        <rFont val="Cambria"/>
        <family val="1"/>
      </rPr>
      <t>CULTIVOS BAJO AMBIENTE CONTROLADO</t>
    </r>
  </si>
  <si>
    <t>José A. Nova</t>
  </si>
  <si>
    <t xml:space="preserve"> Julio 21 y 22</t>
  </si>
  <si>
    <t>Jarabacoa</t>
  </si>
  <si>
    <t xml:space="preserve">DEPARTAMENTO DE MEDIO AMBIENTE Y RECURSOS NATURALES         </t>
  </si>
  <si>
    <t>Domingo Rengifo y Carlos Cespedes</t>
  </si>
  <si>
    <t>Mao</t>
  </si>
  <si>
    <r>
      <t xml:space="preserve">Transferencia Tecnológica en el cultivo de </t>
    </r>
    <r>
      <rPr>
        <b/>
        <sz val="11"/>
        <rFont val="Cambria"/>
        <family val="1"/>
      </rPr>
      <t>BANANO</t>
    </r>
  </si>
  <si>
    <t xml:space="preserve"> Agosto 19</t>
  </si>
  <si>
    <t xml:space="preserve"> Agosto 12</t>
  </si>
  <si>
    <t xml:space="preserve">Leocadia Sanchez </t>
  </si>
  <si>
    <t>La Vega</t>
  </si>
  <si>
    <r>
      <t xml:space="preserve">Transferencia Tecnológica en el cultivo de </t>
    </r>
    <r>
      <rPr>
        <b/>
        <sz val="11"/>
        <rFont val="Cambria"/>
        <family val="1"/>
      </rPr>
      <t>MAIZ</t>
    </r>
  </si>
  <si>
    <t>Instalacion parcela demostrativa de vegetales orientales</t>
  </si>
  <si>
    <t xml:space="preserve"> Septiembre 16</t>
  </si>
  <si>
    <t xml:space="preserve"> Septiembre 9</t>
  </si>
  <si>
    <t xml:space="preserve"> Septiembre 30</t>
  </si>
  <si>
    <t xml:space="preserve">Instalacion parcela demostrativa banano </t>
  </si>
  <si>
    <r>
      <t>Transferencia Tecnológica en el cultivo de</t>
    </r>
    <r>
      <rPr>
        <b/>
        <sz val="11"/>
        <rFont val="Cambria"/>
        <family val="1"/>
      </rPr>
      <t xml:space="preserve"> BANANO</t>
    </r>
  </si>
  <si>
    <r>
      <t xml:space="preserve">Transferencia Tecnológica en el cultivo de </t>
    </r>
    <r>
      <rPr>
        <b/>
        <sz val="11"/>
        <rFont val="Cambria"/>
        <family val="1"/>
      </rPr>
      <t>VEGETALES ORIENTALES</t>
    </r>
  </si>
  <si>
    <t xml:space="preserve"> -</t>
  </si>
  <si>
    <t>PRESUPUESTO TOTAL</t>
  </si>
  <si>
    <t>Realizar 25 eventos de transferencias de tecnología a nivel nacional para beneficiar al menos a 698 técnicos extensionistas con 420 horas de transferencia.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</si>
</sst>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/>
    <xf numFmtId="0" fontId="4" fillId="2" borderId="0" xfId="0" applyFont="1" applyFill="1" applyAlignment="1">
      <alignment wrapText="1"/>
    </xf>
    <xf numFmtId="0" fontId="4" fillId="0" borderId="0" xfId="0" applyFont="1" applyAlignment="1"/>
    <xf numFmtId="4" fontId="7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 wrapText="1"/>
    </xf>
    <xf numFmtId="43" fontId="11" fillId="2" borderId="0" xfId="0" applyNumberFormat="1" applyFont="1" applyFill="1" applyBorder="1" applyAlignment="1">
      <alignment horizontal="right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" fontId="0" fillId="0" borderId="0" xfId="0" applyNumberFormat="1"/>
    <xf numFmtId="43" fontId="0" fillId="0" borderId="0" xfId="0" applyNumberFormat="1"/>
    <xf numFmtId="0" fontId="4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 wrapText="1"/>
    </xf>
    <xf numFmtId="0" fontId="7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right" wrapText="1"/>
    </xf>
    <xf numFmtId="4" fontId="7" fillId="0" borderId="16" xfId="0" applyNumberFormat="1" applyFont="1" applyBorder="1" applyAlignment="1">
      <alignment horizontal="right" wrapText="1"/>
    </xf>
    <xf numFmtId="4" fontId="7" fillId="2" borderId="0" xfId="0" applyNumberFormat="1" applyFont="1" applyFill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wrapText="1"/>
    </xf>
    <xf numFmtId="4" fontId="7" fillId="2" borderId="0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11" fillId="2" borderId="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2</xdr:col>
      <xdr:colOff>466328</xdr:colOff>
      <xdr:row>3</xdr:row>
      <xdr:rowOff>277812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973534" cy="90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91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B01E9FA3-9206-442A-9480-D7185C6E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topLeftCell="A86" zoomScale="117" zoomScaleNormal="117" workbookViewId="0">
      <selection activeCell="J94" sqref="J94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  <col min="15" max="15" width="12" customWidth="1"/>
  </cols>
  <sheetData>
    <row r="1" spans="1:13" ht="18" x14ac:dyDescent="0.2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.75" x14ac:dyDescent="0.25">
      <c r="A3" s="169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5.75" x14ac:dyDescent="0.25">
      <c r="A4" s="169" t="s">
        <v>46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8" x14ac:dyDescent="0.25">
      <c r="A6" s="170" t="s">
        <v>42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3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25">
      <c r="A8" s="173" t="s">
        <v>43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9"/>
    </row>
    <row r="9" spans="1:13" ht="18" customHeigh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9"/>
    </row>
    <row r="10" spans="1:13" ht="18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8" customHeight="1" x14ac:dyDescent="0.25">
      <c r="A11" s="172" t="s">
        <v>83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47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6.75" customHeight="1" x14ac:dyDescent="0.25">
      <c r="A13" s="171" t="s">
        <v>71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4"/>
    </row>
    <row r="14" spans="1:13" ht="21" customHeight="1" x14ac:dyDescent="0.25">
      <c r="A14" s="166" t="s">
        <v>74</v>
      </c>
      <c r="B14" s="166"/>
      <c r="C14" s="166"/>
      <c r="D14" s="166"/>
      <c r="E14" s="1"/>
      <c r="F14" s="1"/>
      <c r="G14" s="1"/>
      <c r="H14" s="1"/>
      <c r="I14" s="1"/>
      <c r="J14" s="1"/>
      <c r="K14" s="1"/>
      <c r="L14" s="1"/>
      <c r="M14" s="4"/>
    </row>
    <row r="15" spans="1:13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165" t="s">
        <v>41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</row>
    <row r="18" spans="1:13" x14ac:dyDescent="0.25">
      <c r="A18" s="165" t="s">
        <v>40</v>
      </c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</row>
    <row r="19" spans="1:13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65" t="s">
        <v>49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pans="1:13" x14ac:dyDescent="0.25">
      <c r="A21" s="165" t="s">
        <v>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</row>
    <row r="22" spans="1:13" ht="6" customHeight="1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</row>
    <row r="23" spans="1:13" x14ac:dyDescent="0.25">
      <c r="A23" s="165" t="s">
        <v>72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65" t="s">
        <v>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</row>
    <row r="26" spans="1:13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91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ht="15" customHeight="1" x14ac:dyDescent="0.25">
      <c r="A30" s="167" t="s">
        <v>141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4"/>
    </row>
    <row r="32" spans="1:13" ht="15.75" customHeight="1" thickBot="1" x14ac:dyDescent="0.3">
      <c r="A32" s="128" t="s">
        <v>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5" ht="27" customHeight="1" thickBot="1" x14ac:dyDescent="0.3">
      <c r="A33" s="129" t="s">
        <v>7</v>
      </c>
      <c r="B33" s="131" t="s">
        <v>8</v>
      </c>
      <c r="C33" s="132"/>
      <c r="D33" s="135" t="s">
        <v>9</v>
      </c>
      <c r="E33" s="135" t="s">
        <v>10</v>
      </c>
      <c r="F33" s="135" t="s">
        <v>11</v>
      </c>
      <c r="G33" s="135" t="s">
        <v>35</v>
      </c>
      <c r="H33" s="131" t="s">
        <v>30</v>
      </c>
      <c r="I33" s="132"/>
      <c r="J33" s="135" t="s">
        <v>34</v>
      </c>
      <c r="K33" s="135" t="s">
        <v>12</v>
      </c>
      <c r="L33" s="135" t="s">
        <v>33</v>
      </c>
      <c r="M33" s="141" t="s">
        <v>53</v>
      </c>
    </row>
    <row r="34" spans="1:15" ht="2.25" customHeight="1" thickBot="1" x14ac:dyDescent="0.3">
      <c r="A34" s="130"/>
      <c r="B34" s="133"/>
      <c r="C34" s="134"/>
      <c r="D34" s="136"/>
      <c r="E34" s="136"/>
      <c r="F34" s="136"/>
      <c r="G34" s="137"/>
      <c r="H34" s="48" t="s">
        <v>19</v>
      </c>
      <c r="I34" s="135" t="s">
        <v>32</v>
      </c>
      <c r="J34" s="139"/>
      <c r="K34" s="139"/>
      <c r="L34" s="136"/>
      <c r="M34" s="142"/>
    </row>
    <row r="35" spans="1:15" ht="26.25" customHeight="1" thickBot="1" x14ac:dyDescent="0.3">
      <c r="A35" s="130"/>
      <c r="B35" s="49" t="s">
        <v>14</v>
      </c>
      <c r="C35" s="50" t="s">
        <v>15</v>
      </c>
      <c r="D35" s="136"/>
      <c r="E35" s="136"/>
      <c r="F35" s="136"/>
      <c r="G35" s="138"/>
      <c r="H35" s="51" t="s">
        <v>31</v>
      </c>
      <c r="I35" s="140"/>
      <c r="J35" s="139"/>
      <c r="K35" s="139"/>
      <c r="L35" s="140"/>
      <c r="M35" s="143"/>
    </row>
    <row r="36" spans="1:15" ht="43.5" thickBot="1" x14ac:dyDescent="0.3">
      <c r="A36" s="71">
        <v>1</v>
      </c>
      <c r="B36" s="72" t="s">
        <v>58</v>
      </c>
      <c r="C36" s="72" t="s">
        <v>92</v>
      </c>
      <c r="D36" s="72" t="s">
        <v>29</v>
      </c>
      <c r="E36" s="73" t="s">
        <v>97</v>
      </c>
      <c r="F36" s="72" t="s">
        <v>93</v>
      </c>
      <c r="G36" s="74">
        <v>8</v>
      </c>
      <c r="H36" s="74">
        <v>25</v>
      </c>
      <c r="I36" s="74">
        <v>5</v>
      </c>
      <c r="J36" s="75">
        <v>600000</v>
      </c>
      <c r="K36" s="76">
        <v>40000</v>
      </c>
      <c r="L36" s="76">
        <v>20000</v>
      </c>
      <c r="M36" s="75">
        <f t="shared" ref="M36:M42" si="0">SUM(K36:L36)</f>
        <v>60000</v>
      </c>
    </row>
    <row r="37" spans="1:15" ht="43.5" thickBot="1" x14ac:dyDescent="0.3">
      <c r="A37" s="71">
        <v>2</v>
      </c>
      <c r="B37" s="72" t="s">
        <v>58</v>
      </c>
      <c r="C37" s="72" t="s">
        <v>75</v>
      </c>
      <c r="D37" s="72" t="s">
        <v>29</v>
      </c>
      <c r="E37" s="77" t="s">
        <v>94</v>
      </c>
      <c r="F37" s="72" t="s">
        <v>57</v>
      </c>
      <c r="G37" s="74">
        <v>65</v>
      </c>
      <c r="H37" s="74">
        <v>100</v>
      </c>
      <c r="I37" s="74">
        <v>20</v>
      </c>
      <c r="J37" s="78" t="s">
        <v>60</v>
      </c>
      <c r="K37" s="76">
        <v>142000</v>
      </c>
      <c r="L37" s="76">
        <v>65000</v>
      </c>
      <c r="M37" s="75">
        <f t="shared" si="0"/>
        <v>207000</v>
      </c>
    </row>
    <row r="38" spans="1:15" ht="43.5" thickBot="1" x14ac:dyDescent="0.3">
      <c r="A38" s="71">
        <v>1</v>
      </c>
      <c r="B38" s="72" t="s">
        <v>55</v>
      </c>
      <c r="C38" s="72" t="s">
        <v>95</v>
      </c>
      <c r="D38" s="72" t="s">
        <v>29</v>
      </c>
      <c r="E38" s="73" t="s">
        <v>96</v>
      </c>
      <c r="F38" s="72" t="s">
        <v>51</v>
      </c>
      <c r="G38" s="74">
        <v>8</v>
      </c>
      <c r="H38" s="74">
        <v>25</v>
      </c>
      <c r="I38" s="74">
        <v>5</v>
      </c>
      <c r="J38" s="75">
        <v>195000</v>
      </c>
      <c r="K38" s="76">
        <v>45000</v>
      </c>
      <c r="L38" s="76">
        <v>16000</v>
      </c>
      <c r="M38" s="75">
        <f t="shared" si="0"/>
        <v>61000</v>
      </c>
    </row>
    <row r="39" spans="1:15" ht="44.25" customHeight="1" thickBot="1" x14ac:dyDescent="0.3">
      <c r="A39" s="71">
        <v>2</v>
      </c>
      <c r="B39" s="72" t="s">
        <v>55</v>
      </c>
      <c r="C39" s="72" t="s">
        <v>76</v>
      </c>
      <c r="D39" s="72" t="s">
        <v>29</v>
      </c>
      <c r="E39" s="77" t="s">
        <v>94</v>
      </c>
      <c r="F39" s="72" t="s">
        <v>51</v>
      </c>
      <c r="G39" s="74">
        <v>120</v>
      </c>
      <c r="H39" s="74">
        <v>70</v>
      </c>
      <c r="I39" s="74">
        <v>10</v>
      </c>
      <c r="J39" s="78" t="s">
        <v>60</v>
      </c>
      <c r="K39" s="76">
        <v>98000</v>
      </c>
      <c r="L39" s="76">
        <v>64000</v>
      </c>
      <c r="M39" s="75">
        <f t="shared" si="0"/>
        <v>162000</v>
      </c>
    </row>
    <row r="40" spans="1:15" ht="43.5" thickBot="1" x14ac:dyDescent="0.3">
      <c r="A40" s="71">
        <v>1</v>
      </c>
      <c r="B40" s="72" t="s">
        <v>56</v>
      </c>
      <c r="C40" s="72" t="s">
        <v>98</v>
      </c>
      <c r="D40" s="72" t="s">
        <v>29</v>
      </c>
      <c r="E40" s="77" t="s">
        <v>99</v>
      </c>
      <c r="F40" s="72" t="s">
        <v>51</v>
      </c>
      <c r="G40" s="74">
        <v>8</v>
      </c>
      <c r="H40" s="74">
        <v>25</v>
      </c>
      <c r="I40" s="74">
        <v>5</v>
      </c>
      <c r="J40" s="75">
        <v>205000</v>
      </c>
      <c r="K40" s="76">
        <v>45000</v>
      </c>
      <c r="L40" s="76">
        <v>16000</v>
      </c>
      <c r="M40" s="75">
        <f t="shared" si="0"/>
        <v>61000</v>
      </c>
    </row>
    <row r="41" spans="1:15" ht="44.25" customHeight="1" thickBot="1" x14ac:dyDescent="0.3">
      <c r="A41" s="71">
        <v>2</v>
      </c>
      <c r="B41" s="72" t="s">
        <v>56</v>
      </c>
      <c r="C41" s="72" t="s">
        <v>59</v>
      </c>
      <c r="D41" s="72" t="s">
        <v>29</v>
      </c>
      <c r="E41" s="77" t="s">
        <v>94</v>
      </c>
      <c r="F41" s="72" t="s">
        <v>51</v>
      </c>
      <c r="G41" s="74">
        <v>120</v>
      </c>
      <c r="H41" s="74">
        <v>70</v>
      </c>
      <c r="I41" s="74">
        <v>10</v>
      </c>
      <c r="J41" s="78" t="s">
        <v>60</v>
      </c>
      <c r="K41" s="76">
        <v>160000</v>
      </c>
      <c r="L41" s="76">
        <v>64000</v>
      </c>
      <c r="M41" s="75">
        <f t="shared" si="0"/>
        <v>224000</v>
      </c>
    </row>
    <row r="42" spans="1:15" ht="78.75" customHeight="1" thickBot="1" x14ac:dyDescent="0.3">
      <c r="A42" s="71">
        <v>1</v>
      </c>
      <c r="B42" s="79" t="s">
        <v>78</v>
      </c>
      <c r="C42" s="79" t="s">
        <v>102</v>
      </c>
      <c r="D42" s="79" t="s">
        <v>29</v>
      </c>
      <c r="E42" s="79" t="s">
        <v>100</v>
      </c>
      <c r="F42" s="79" t="s">
        <v>77</v>
      </c>
      <c r="G42" s="81">
        <v>16</v>
      </c>
      <c r="H42" s="81">
        <v>35</v>
      </c>
      <c r="I42" s="81">
        <v>10</v>
      </c>
      <c r="J42" s="80">
        <v>580000</v>
      </c>
      <c r="K42" s="82">
        <f>30000+50000</f>
        <v>80000</v>
      </c>
      <c r="L42" s="80">
        <v>17000</v>
      </c>
      <c r="M42" s="75">
        <f t="shared" si="0"/>
        <v>97000</v>
      </c>
    </row>
    <row r="43" spans="1:15" ht="44.25" customHeight="1" thickBot="1" x14ac:dyDescent="0.3">
      <c r="A43" s="71">
        <v>2</v>
      </c>
      <c r="B43" s="79" t="s">
        <v>78</v>
      </c>
      <c r="C43" s="72" t="s">
        <v>79</v>
      </c>
      <c r="D43" s="79" t="s">
        <v>29</v>
      </c>
      <c r="E43" s="79" t="s">
        <v>101</v>
      </c>
      <c r="F43" s="79" t="s">
        <v>77</v>
      </c>
      <c r="G43" s="81">
        <v>16</v>
      </c>
      <c r="H43" s="81">
        <v>25</v>
      </c>
      <c r="I43" s="81">
        <v>5</v>
      </c>
      <c r="J43" s="78" t="s">
        <v>60</v>
      </c>
      <c r="K43" s="82">
        <v>30000</v>
      </c>
      <c r="L43" s="80">
        <v>17000</v>
      </c>
      <c r="M43" s="75">
        <f t="shared" ref="M43:M44" si="1">SUM(K43:L43)</f>
        <v>47000</v>
      </c>
    </row>
    <row r="44" spans="1:15" ht="44.25" customHeight="1" thickBot="1" x14ac:dyDescent="0.3">
      <c r="A44" s="71">
        <v>1</v>
      </c>
      <c r="B44" s="79" t="s">
        <v>103</v>
      </c>
      <c r="C44" s="72" t="s">
        <v>104</v>
      </c>
      <c r="D44" s="79" t="s">
        <v>29</v>
      </c>
      <c r="E44" s="79" t="s">
        <v>105</v>
      </c>
      <c r="F44" s="79" t="s">
        <v>77</v>
      </c>
      <c r="G44" s="81">
        <v>8</v>
      </c>
      <c r="H44" s="81">
        <v>30</v>
      </c>
      <c r="I44" s="81">
        <v>10</v>
      </c>
      <c r="J44" s="78">
        <v>285000</v>
      </c>
      <c r="K44" s="78" t="s">
        <v>60</v>
      </c>
      <c r="L44" s="80">
        <v>16000</v>
      </c>
      <c r="M44" s="75">
        <f t="shared" si="1"/>
        <v>16000</v>
      </c>
    </row>
    <row r="45" spans="1:15" ht="15.75" customHeight="1" thickBot="1" x14ac:dyDescent="0.3">
      <c r="A45" s="83">
        <f>SUM(A36:A44)</f>
        <v>13</v>
      </c>
      <c r="B45" s="124" t="s">
        <v>16</v>
      </c>
      <c r="C45" s="124"/>
      <c r="D45" s="124"/>
      <c r="E45" s="124"/>
      <c r="F45" s="124"/>
      <c r="G45" s="84">
        <f>SUM(G36:G44)</f>
        <v>369</v>
      </c>
      <c r="H45" s="84">
        <f>SUM(H36:H44)</f>
        <v>405</v>
      </c>
      <c r="I45" s="84">
        <f>SUM(I36:I44)</f>
        <v>80</v>
      </c>
      <c r="J45" s="85">
        <f>SUM(J36:J44)</f>
        <v>1865000</v>
      </c>
      <c r="K45" s="85">
        <f t="shared" ref="K45:L45" si="2">SUM(K36:K44)</f>
        <v>640000</v>
      </c>
      <c r="L45" s="85">
        <f t="shared" si="2"/>
        <v>295000</v>
      </c>
      <c r="M45" s="85">
        <f>SUM(M36:M44)</f>
        <v>935000</v>
      </c>
      <c r="N45" s="44" t="s">
        <v>19</v>
      </c>
    </row>
    <row r="46" spans="1:15" ht="15.75" customHeight="1" thickBot="1" x14ac:dyDescent="0.3">
      <c r="A46" s="125" t="s">
        <v>17</v>
      </c>
      <c r="B46" s="126"/>
      <c r="C46" s="126"/>
      <c r="D46" s="126"/>
      <c r="E46" s="126"/>
      <c r="F46" s="126"/>
      <c r="G46" s="126"/>
      <c r="H46" s="88"/>
      <c r="I46" s="88"/>
      <c r="J46" s="89"/>
      <c r="K46" s="86">
        <v>0</v>
      </c>
      <c r="L46" s="86">
        <f>L45*0.1</f>
        <v>29500</v>
      </c>
      <c r="M46" s="86">
        <f>L46</f>
        <v>29500</v>
      </c>
      <c r="O46" s="45" t="s">
        <v>19</v>
      </c>
    </row>
    <row r="47" spans="1:15" ht="15.75" customHeight="1" thickBot="1" x14ac:dyDescent="0.3">
      <c r="A47" s="124" t="s">
        <v>18</v>
      </c>
      <c r="B47" s="124"/>
      <c r="C47" s="124"/>
      <c r="D47" s="124"/>
      <c r="E47" s="124"/>
      <c r="F47" s="124"/>
      <c r="G47" s="124"/>
      <c r="H47" s="90"/>
      <c r="I47" s="90"/>
      <c r="J47" s="91"/>
      <c r="K47" s="86">
        <f>SUM(K45:K46)</f>
        <v>640000</v>
      </c>
      <c r="L47" s="86">
        <f>SUM(L45:L46)</f>
        <v>324500</v>
      </c>
      <c r="M47" s="86">
        <f>M46+M45</f>
        <v>964500</v>
      </c>
    </row>
    <row r="48" spans="1:15" x14ac:dyDescent="0.25">
      <c r="A48" s="26"/>
      <c r="B48" s="26"/>
      <c r="C48" s="26"/>
      <c r="D48" s="26"/>
      <c r="E48" s="26"/>
      <c r="F48" s="26"/>
      <c r="G48" s="26"/>
      <c r="H48" s="27"/>
      <c r="I48" s="27"/>
      <c r="J48" s="28"/>
      <c r="K48" s="28"/>
      <c r="L48" s="28"/>
      <c r="M48" s="29"/>
    </row>
    <row r="49" spans="1:14" ht="16.5" customHeight="1" thickBot="1" x14ac:dyDescent="0.3">
      <c r="A49" s="144" t="s">
        <v>39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40"/>
      <c r="M49" s="40"/>
    </row>
    <row r="50" spans="1:14" ht="23.25" customHeight="1" thickBot="1" x14ac:dyDescent="0.3">
      <c r="A50" s="129" t="s">
        <v>7</v>
      </c>
      <c r="B50" s="131" t="s">
        <v>8</v>
      </c>
      <c r="C50" s="132"/>
      <c r="D50" s="135" t="s">
        <v>9</v>
      </c>
      <c r="E50" s="135" t="s">
        <v>10</v>
      </c>
      <c r="F50" s="135" t="s">
        <v>11</v>
      </c>
      <c r="G50" s="135" t="s">
        <v>52</v>
      </c>
      <c r="H50" s="131" t="s">
        <v>30</v>
      </c>
      <c r="I50" s="132"/>
      <c r="J50" s="135" t="s">
        <v>34</v>
      </c>
      <c r="K50" s="135" t="s">
        <v>12</v>
      </c>
      <c r="L50" s="135" t="s">
        <v>33</v>
      </c>
      <c r="M50" s="141" t="s">
        <v>53</v>
      </c>
    </row>
    <row r="51" spans="1:14" ht="0.75" customHeight="1" thickBot="1" x14ac:dyDescent="0.3">
      <c r="A51" s="130"/>
      <c r="B51" s="133"/>
      <c r="C51" s="134"/>
      <c r="D51" s="136"/>
      <c r="E51" s="136"/>
      <c r="F51" s="136"/>
      <c r="G51" s="137"/>
      <c r="H51" s="135" t="s">
        <v>31</v>
      </c>
      <c r="I51" s="135" t="s">
        <v>32</v>
      </c>
      <c r="J51" s="139"/>
      <c r="K51" s="139"/>
      <c r="L51" s="136"/>
      <c r="M51" s="142"/>
    </row>
    <row r="52" spans="1:14" ht="28.5" customHeight="1" thickBot="1" x14ac:dyDescent="0.3">
      <c r="A52" s="130"/>
      <c r="B52" s="52" t="s">
        <v>14</v>
      </c>
      <c r="C52" s="50" t="s">
        <v>15</v>
      </c>
      <c r="D52" s="136"/>
      <c r="E52" s="136"/>
      <c r="F52" s="136"/>
      <c r="G52" s="138"/>
      <c r="H52" s="140"/>
      <c r="I52" s="140"/>
      <c r="J52" s="139"/>
      <c r="K52" s="139"/>
      <c r="L52" s="140"/>
      <c r="M52" s="143"/>
    </row>
    <row r="53" spans="1:14" ht="45.75" customHeight="1" thickBot="1" x14ac:dyDescent="0.3">
      <c r="A53" s="95">
        <v>1</v>
      </c>
      <c r="B53" s="102" t="s">
        <v>106</v>
      </c>
      <c r="C53" s="102" t="s">
        <v>115</v>
      </c>
      <c r="D53" s="102" t="s">
        <v>38</v>
      </c>
      <c r="E53" s="102" t="s">
        <v>108</v>
      </c>
      <c r="F53" s="79" t="s">
        <v>68</v>
      </c>
      <c r="G53" s="103">
        <v>8</v>
      </c>
      <c r="H53" s="103">
        <v>14</v>
      </c>
      <c r="I53" s="103">
        <v>1</v>
      </c>
      <c r="J53" s="104">
        <v>500000</v>
      </c>
      <c r="K53" s="105">
        <v>10400</v>
      </c>
      <c r="L53" s="104">
        <v>20800</v>
      </c>
      <c r="M53" s="104">
        <f>+K53+L53</f>
        <v>31200</v>
      </c>
      <c r="N53" s="44" t="s">
        <v>19</v>
      </c>
    </row>
    <row r="54" spans="1:14" ht="45.75" customHeight="1" thickBot="1" x14ac:dyDescent="0.3">
      <c r="A54" s="95">
        <v>1</v>
      </c>
      <c r="B54" s="102" t="s">
        <v>61</v>
      </c>
      <c r="C54" s="102" t="s">
        <v>70</v>
      </c>
      <c r="D54" s="102" t="s">
        <v>38</v>
      </c>
      <c r="E54" s="102" t="s">
        <v>107</v>
      </c>
      <c r="F54" s="102" t="s">
        <v>67</v>
      </c>
      <c r="G54" s="103">
        <v>8</v>
      </c>
      <c r="H54" s="103">
        <v>3</v>
      </c>
      <c r="I54" s="103">
        <v>0</v>
      </c>
      <c r="J54" s="104">
        <v>500000</v>
      </c>
      <c r="K54" s="105">
        <v>56701.19</v>
      </c>
      <c r="L54" s="104">
        <v>0</v>
      </c>
      <c r="M54" s="104">
        <f>+K54+L54</f>
        <v>56701.19</v>
      </c>
      <c r="N54" s="44"/>
    </row>
    <row r="55" spans="1:14" ht="45.75" customHeight="1" thickBot="1" x14ac:dyDescent="0.3">
      <c r="A55" s="95">
        <v>1</v>
      </c>
      <c r="B55" s="102" t="s">
        <v>106</v>
      </c>
      <c r="C55" s="102" t="s">
        <v>109</v>
      </c>
      <c r="D55" s="102" t="s">
        <v>38</v>
      </c>
      <c r="E55" s="102" t="s">
        <v>110</v>
      </c>
      <c r="F55" s="79" t="s">
        <v>68</v>
      </c>
      <c r="G55" s="103">
        <v>8</v>
      </c>
      <c r="H55" s="103">
        <v>15</v>
      </c>
      <c r="I55" s="103">
        <v>0</v>
      </c>
      <c r="J55" s="80" t="s">
        <v>73</v>
      </c>
      <c r="K55" s="105">
        <v>17450</v>
      </c>
      <c r="L55" s="104">
        <v>10300</v>
      </c>
      <c r="M55" s="104">
        <f>+K55+L55</f>
        <v>27750</v>
      </c>
    </row>
    <row r="56" spans="1:14" ht="45" customHeight="1" thickBot="1" x14ac:dyDescent="0.3">
      <c r="A56" s="95">
        <v>1</v>
      </c>
      <c r="B56" s="102" t="s">
        <v>106</v>
      </c>
      <c r="C56" s="102" t="s">
        <v>112</v>
      </c>
      <c r="D56" s="102" t="s">
        <v>38</v>
      </c>
      <c r="E56" s="102" t="s">
        <v>111</v>
      </c>
      <c r="F56" s="79" t="s">
        <v>68</v>
      </c>
      <c r="G56" s="103">
        <v>8</v>
      </c>
      <c r="H56" s="103">
        <v>17</v>
      </c>
      <c r="I56" s="103">
        <v>3</v>
      </c>
      <c r="J56" s="80" t="s">
        <v>73</v>
      </c>
      <c r="K56" s="105">
        <v>18104</v>
      </c>
      <c r="L56" s="104">
        <v>10300</v>
      </c>
      <c r="M56" s="104">
        <f>+K56+L56</f>
        <v>28404</v>
      </c>
    </row>
    <row r="57" spans="1:14" ht="75.75" customHeight="1" thickBot="1" x14ac:dyDescent="0.3">
      <c r="A57" s="95">
        <v>1</v>
      </c>
      <c r="B57" s="79" t="s">
        <v>62</v>
      </c>
      <c r="C57" s="79" t="s">
        <v>116</v>
      </c>
      <c r="D57" s="79" t="s">
        <v>38</v>
      </c>
      <c r="E57" s="79" t="s">
        <v>113</v>
      </c>
      <c r="F57" s="79" t="s">
        <v>69</v>
      </c>
      <c r="G57" s="81">
        <v>8</v>
      </c>
      <c r="H57" s="81">
        <v>5</v>
      </c>
      <c r="I57" s="81">
        <v>0</v>
      </c>
      <c r="J57" s="80">
        <v>500000</v>
      </c>
      <c r="K57" s="82">
        <v>20000</v>
      </c>
      <c r="L57" s="80">
        <v>11200</v>
      </c>
      <c r="M57" s="80">
        <f t="shared" ref="M57:M58" si="3">+K57+L57</f>
        <v>31200</v>
      </c>
      <c r="N57" s="44" t="s">
        <v>19</v>
      </c>
    </row>
    <row r="58" spans="1:14" ht="72.75" customHeight="1" thickBot="1" x14ac:dyDescent="0.3">
      <c r="A58" s="95">
        <v>1</v>
      </c>
      <c r="B58" s="102" t="s">
        <v>62</v>
      </c>
      <c r="C58" s="102" t="s">
        <v>116</v>
      </c>
      <c r="D58" s="102" t="s">
        <v>38</v>
      </c>
      <c r="E58" s="102" t="s">
        <v>114</v>
      </c>
      <c r="F58" s="79" t="s">
        <v>69</v>
      </c>
      <c r="G58" s="81">
        <v>8</v>
      </c>
      <c r="H58" s="81">
        <v>5</v>
      </c>
      <c r="I58" s="81">
        <v>0</v>
      </c>
      <c r="J58" s="80" t="s">
        <v>73</v>
      </c>
      <c r="K58" s="105">
        <v>60000</v>
      </c>
      <c r="L58" s="104">
        <v>56000</v>
      </c>
      <c r="M58" s="104">
        <f t="shared" si="3"/>
        <v>116000</v>
      </c>
    </row>
    <row r="59" spans="1:14" ht="15.75" thickBot="1" x14ac:dyDescent="0.3">
      <c r="A59" s="92">
        <f>SUM(A53:A58)</f>
        <v>6</v>
      </c>
      <c r="B59" s="159" t="s">
        <v>16</v>
      </c>
      <c r="C59" s="160"/>
      <c r="D59" s="160"/>
      <c r="E59" s="160"/>
      <c r="F59" s="161"/>
      <c r="G59" s="96">
        <f t="shared" ref="G59:M59" si="4">SUM(G53:G58)</f>
        <v>48</v>
      </c>
      <c r="H59" s="96">
        <f t="shared" si="4"/>
        <v>59</v>
      </c>
      <c r="I59" s="96">
        <f t="shared" si="4"/>
        <v>4</v>
      </c>
      <c r="J59" s="97">
        <f t="shared" si="4"/>
        <v>1500000</v>
      </c>
      <c r="K59" s="97">
        <f t="shared" si="4"/>
        <v>182655.19</v>
      </c>
      <c r="L59" s="97">
        <f t="shared" si="4"/>
        <v>108600</v>
      </c>
      <c r="M59" s="97">
        <f t="shared" si="4"/>
        <v>291255.19</v>
      </c>
      <c r="N59" s="44" t="s">
        <v>19</v>
      </c>
    </row>
    <row r="60" spans="1:14" ht="15.75" thickBot="1" x14ac:dyDescent="0.3">
      <c r="A60" s="162" t="s">
        <v>17</v>
      </c>
      <c r="B60" s="163"/>
      <c r="C60" s="163"/>
      <c r="D60" s="163"/>
      <c r="E60" s="163"/>
      <c r="F60" s="163"/>
      <c r="G60" s="164"/>
      <c r="H60" s="98"/>
      <c r="I60" s="98"/>
      <c r="J60" s="99"/>
      <c r="K60" s="99">
        <v>0</v>
      </c>
      <c r="L60" s="99">
        <f>0.1*L59</f>
        <v>10860</v>
      </c>
      <c r="M60" s="100">
        <f>SUM(L60:L60)</f>
        <v>10860</v>
      </c>
    </row>
    <row r="61" spans="1:14" ht="15.75" thickBot="1" x14ac:dyDescent="0.3">
      <c r="A61" s="159" t="s">
        <v>20</v>
      </c>
      <c r="B61" s="160"/>
      <c r="C61" s="160"/>
      <c r="D61" s="160"/>
      <c r="E61" s="160"/>
      <c r="F61" s="160"/>
      <c r="G61" s="161"/>
      <c r="H61" s="101"/>
      <c r="I61" s="101"/>
      <c r="J61" s="99"/>
      <c r="K61" s="99">
        <f>SUM(K59:K60)</f>
        <v>182655.19</v>
      </c>
      <c r="L61" s="99">
        <f>SUM(L59:L60)</f>
        <v>119460</v>
      </c>
      <c r="M61" s="99">
        <f>SUM(M59:M60)</f>
        <v>302115.19</v>
      </c>
    </row>
    <row r="62" spans="1:14" x14ac:dyDescent="0.25">
      <c r="A62" s="26"/>
      <c r="B62" s="26"/>
      <c r="C62" s="26"/>
      <c r="D62" s="26"/>
      <c r="E62" s="26"/>
      <c r="F62" s="26"/>
      <c r="G62" s="26"/>
      <c r="H62" s="27"/>
      <c r="I62" s="27"/>
      <c r="J62" s="28"/>
      <c r="K62" s="28"/>
      <c r="L62" s="28"/>
      <c r="M62" s="29"/>
    </row>
    <row r="63" spans="1:14" ht="15.75" customHeight="1" thickBot="1" x14ac:dyDescent="0.3">
      <c r="A63" s="144" t="s">
        <v>54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"/>
      <c r="M63" s="14"/>
    </row>
    <row r="64" spans="1:14" ht="23.25" customHeight="1" thickBot="1" x14ac:dyDescent="0.3">
      <c r="A64" s="129" t="s">
        <v>7</v>
      </c>
      <c r="B64" s="131" t="s">
        <v>8</v>
      </c>
      <c r="C64" s="132"/>
      <c r="D64" s="135" t="s">
        <v>9</v>
      </c>
      <c r="E64" s="135" t="s">
        <v>10</v>
      </c>
      <c r="F64" s="135" t="s">
        <v>11</v>
      </c>
      <c r="G64" s="135" t="s">
        <v>52</v>
      </c>
      <c r="H64" s="131" t="s">
        <v>30</v>
      </c>
      <c r="I64" s="132"/>
      <c r="J64" s="135" t="s">
        <v>34</v>
      </c>
      <c r="K64" s="135" t="s">
        <v>12</v>
      </c>
      <c r="L64" s="135" t="s">
        <v>33</v>
      </c>
      <c r="M64" s="141" t="s">
        <v>53</v>
      </c>
    </row>
    <row r="65" spans="1:13" ht="2.25" customHeight="1" thickBot="1" x14ac:dyDescent="0.3">
      <c r="A65" s="130"/>
      <c r="B65" s="133"/>
      <c r="C65" s="134"/>
      <c r="D65" s="137"/>
      <c r="E65" s="137"/>
      <c r="F65" s="137"/>
      <c r="G65" s="137"/>
      <c r="H65" s="135" t="s">
        <v>31</v>
      </c>
      <c r="I65" s="135" t="s">
        <v>32</v>
      </c>
      <c r="J65" s="139"/>
      <c r="K65" s="139"/>
      <c r="L65" s="136"/>
      <c r="M65" s="142"/>
    </row>
    <row r="66" spans="1:13" ht="28.5" customHeight="1" thickBot="1" x14ac:dyDescent="0.3">
      <c r="A66" s="130"/>
      <c r="B66" s="59" t="s">
        <v>14</v>
      </c>
      <c r="C66" s="60" t="s">
        <v>15</v>
      </c>
      <c r="D66" s="138"/>
      <c r="E66" s="138"/>
      <c r="F66" s="138"/>
      <c r="G66" s="138"/>
      <c r="H66" s="140"/>
      <c r="I66" s="140"/>
      <c r="J66" s="150"/>
      <c r="K66" s="139"/>
      <c r="L66" s="140"/>
      <c r="M66" s="143"/>
    </row>
    <row r="67" spans="1:13" ht="53.25" customHeight="1" thickBot="1" x14ac:dyDescent="0.3">
      <c r="A67" s="116">
        <v>1</v>
      </c>
      <c r="B67" s="79" t="s">
        <v>81</v>
      </c>
      <c r="C67" s="79" t="s">
        <v>131</v>
      </c>
      <c r="D67" s="79" t="s">
        <v>28</v>
      </c>
      <c r="E67" s="115" t="s">
        <v>127</v>
      </c>
      <c r="F67" s="79" t="s">
        <v>51</v>
      </c>
      <c r="G67" s="81">
        <v>4</v>
      </c>
      <c r="H67" s="81">
        <v>22</v>
      </c>
      <c r="I67" s="81">
        <v>3</v>
      </c>
      <c r="J67" s="80">
        <v>400000</v>
      </c>
      <c r="K67" s="82">
        <v>30000</v>
      </c>
      <c r="L67" s="80">
        <v>22400</v>
      </c>
      <c r="M67" s="80">
        <f t="shared" ref="M67:M71" si="5">SUM(K67:L67)</f>
        <v>52400</v>
      </c>
    </row>
    <row r="68" spans="1:13" ht="45" customHeight="1" thickBot="1" x14ac:dyDescent="0.3">
      <c r="A68" s="116">
        <v>1</v>
      </c>
      <c r="B68" s="79" t="s">
        <v>82</v>
      </c>
      <c r="C68" s="79" t="s">
        <v>137</v>
      </c>
      <c r="D68" s="79" t="s">
        <v>28</v>
      </c>
      <c r="E68" s="115" t="s">
        <v>128</v>
      </c>
      <c r="F68" s="79" t="s">
        <v>125</v>
      </c>
      <c r="G68" s="81">
        <v>8</v>
      </c>
      <c r="H68" s="81">
        <v>20</v>
      </c>
      <c r="I68" s="81">
        <v>5</v>
      </c>
      <c r="J68" s="80">
        <v>670000</v>
      </c>
      <c r="K68" s="82">
        <v>29500</v>
      </c>
      <c r="L68" s="80">
        <v>22400</v>
      </c>
      <c r="M68" s="80">
        <f t="shared" si="5"/>
        <v>51900</v>
      </c>
    </row>
    <row r="69" spans="1:13" ht="45.75" customHeight="1" thickBot="1" x14ac:dyDescent="0.3">
      <c r="A69" s="116">
        <v>1</v>
      </c>
      <c r="B69" s="79" t="s">
        <v>82</v>
      </c>
      <c r="C69" s="79" t="s">
        <v>136</v>
      </c>
      <c r="D69" s="79" t="s">
        <v>28</v>
      </c>
      <c r="E69" s="115" t="s">
        <v>133</v>
      </c>
      <c r="F69" s="79" t="s">
        <v>125</v>
      </c>
      <c r="G69" s="81">
        <v>8</v>
      </c>
      <c r="H69" s="81">
        <v>20</v>
      </c>
      <c r="I69" s="81">
        <v>5</v>
      </c>
      <c r="J69" s="117" t="s">
        <v>139</v>
      </c>
      <c r="K69" s="82">
        <v>0</v>
      </c>
      <c r="L69" s="80">
        <v>22400</v>
      </c>
      <c r="M69" s="80">
        <f t="shared" si="5"/>
        <v>22400</v>
      </c>
    </row>
    <row r="70" spans="1:13" ht="57.75" thickBot="1" x14ac:dyDescent="0.3">
      <c r="A70" s="116">
        <v>1</v>
      </c>
      <c r="B70" s="79" t="s">
        <v>129</v>
      </c>
      <c r="C70" s="79" t="s">
        <v>138</v>
      </c>
      <c r="D70" s="79" t="s">
        <v>28</v>
      </c>
      <c r="E70" s="115" t="s">
        <v>134</v>
      </c>
      <c r="F70" s="79" t="s">
        <v>130</v>
      </c>
      <c r="G70" s="81">
        <v>8</v>
      </c>
      <c r="H70" s="81">
        <v>21</v>
      </c>
      <c r="I70" s="81">
        <v>4</v>
      </c>
      <c r="J70" s="80">
        <v>470000</v>
      </c>
      <c r="K70" s="82">
        <v>31000</v>
      </c>
      <c r="L70" s="80">
        <v>22400</v>
      </c>
      <c r="M70" s="80">
        <f t="shared" si="5"/>
        <v>53400</v>
      </c>
    </row>
    <row r="71" spans="1:13" ht="48.75" customHeight="1" thickBot="1" x14ac:dyDescent="0.3">
      <c r="A71" s="116">
        <v>1</v>
      </c>
      <c r="B71" s="79" t="s">
        <v>129</v>
      </c>
      <c r="C71" s="79" t="s">
        <v>132</v>
      </c>
      <c r="D71" s="79" t="s">
        <v>28</v>
      </c>
      <c r="E71" s="115" t="s">
        <v>135</v>
      </c>
      <c r="F71" s="79" t="s">
        <v>130</v>
      </c>
      <c r="G71" s="81">
        <v>8</v>
      </c>
      <c r="H71" s="81">
        <v>21</v>
      </c>
      <c r="I71" s="81">
        <v>4</v>
      </c>
      <c r="J71" s="117" t="s">
        <v>139</v>
      </c>
      <c r="K71" s="82">
        <v>0</v>
      </c>
      <c r="L71" s="80">
        <v>22400</v>
      </c>
      <c r="M71" s="80">
        <f t="shared" si="5"/>
        <v>22400</v>
      </c>
    </row>
    <row r="72" spans="1:13" ht="13.5" customHeight="1" thickBot="1" x14ac:dyDescent="0.3">
      <c r="A72" s="110">
        <f>SUM(A67:A71)</f>
        <v>5</v>
      </c>
      <c r="B72" s="159" t="s">
        <v>16</v>
      </c>
      <c r="C72" s="160"/>
      <c r="D72" s="160"/>
      <c r="E72" s="160"/>
      <c r="F72" s="161"/>
      <c r="G72" s="96">
        <f>SUM(G67:G71)</f>
        <v>36</v>
      </c>
      <c r="H72" s="96">
        <f t="shared" ref="H72:I72" si="6">SUM(H67:H71)</f>
        <v>104</v>
      </c>
      <c r="I72" s="96">
        <f t="shared" si="6"/>
        <v>21</v>
      </c>
      <c r="J72" s="97">
        <f>SUM(J67:J71)</f>
        <v>1540000</v>
      </c>
      <c r="K72" s="97">
        <f>SUM(K67:K71)</f>
        <v>90500</v>
      </c>
      <c r="L72" s="97">
        <f>SUM(L67:L71)</f>
        <v>112000</v>
      </c>
      <c r="M72" s="97">
        <f t="shared" ref="M72" si="7">SUM(M70:M70)</f>
        <v>53400</v>
      </c>
    </row>
    <row r="73" spans="1:13" ht="13.5" customHeight="1" thickBot="1" x14ac:dyDescent="0.3">
      <c r="A73" s="162" t="s">
        <v>17</v>
      </c>
      <c r="B73" s="163"/>
      <c r="C73" s="163"/>
      <c r="D73" s="163"/>
      <c r="E73" s="163"/>
      <c r="F73" s="163"/>
      <c r="G73" s="164"/>
      <c r="H73" s="42"/>
      <c r="I73" s="42"/>
      <c r="J73" s="41"/>
      <c r="K73" s="99">
        <v>0</v>
      </c>
      <c r="L73" s="99">
        <f>0.1*L72</f>
        <v>11200</v>
      </c>
      <c r="M73" s="100">
        <f>SUM(L73:L73)</f>
        <v>11200</v>
      </c>
    </row>
    <row r="74" spans="1:13" ht="14.25" customHeight="1" thickBot="1" x14ac:dyDescent="0.3">
      <c r="A74" s="159" t="s">
        <v>20</v>
      </c>
      <c r="B74" s="160"/>
      <c r="C74" s="160"/>
      <c r="D74" s="160"/>
      <c r="E74" s="160"/>
      <c r="F74" s="160"/>
      <c r="G74" s="161"/>
      <c r="H74" s="43"/>
      <c r="I74" s="43"/>
      <c r="J74" s="41"/>
      <c r="K74" s="99">
        <f>SUM(K72:K73)</f>
        <v>90500</v>
      </c>
      <c r="L74" s="99">
        <f>SUM(L72:L73)</f>
        <v>123200</v>
      </c>
      <c r="M74" s="99">
        <f>SUM(M72:M73)</f>
        <v>64600</v>
      </c>
    </row>
    <row r="75" spans="1:13" ht="14.25" customHeight="1" x14ac:dyDescent="0.25">
      <c r="A75" s="15"/>
      <c r="B75" s="15"/>
      <c r="C75" s="15"/>
      <c r="D75" s="15"/>
      <c r="E75" s="15"/>
      <c r="F75" s="15"/>
      <c r="G75" s="15"/>
      <c r="H75" s="36"/>
      <c r="I75" s="36"/>
      <c r="J75" s="121"/>
      <c r="K75" s="25"/>
      <c r="L75" s="25"/>
      <c r="M75" s="25"/>
    </row>
    <row r="76" spans="1:13" x14ac:dyDescent="0.25">
      <c r="A76" s="9"/>
      <c r="B76" s="9"/>
      <c r="C76" s="9"/>
      <c r="D76" s="9"/>
      <c r="E76" s="9"/>
      <c r="F76" s="9"/>
      <c r="G76" s="9"/>
      <c r="H76" s="10"/>
      <c r="I76" s="10"/>
      <c r="J76" s="11"/>
      <c r="K76" s="11"/>
      <c r="L76" s="11"/>
      <c r="M76" s="12"/>
    </row>
    <row r="77" spans="1:13" ht="15.75" thickBot="1" x14ac:dyDescent="0.3">
      <c r="A77" s="128" t="s">
        <v>123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</row>
    <row r="78" spans="1:13" ht="24.75" customHeight="1" thickBot="1" x14ac:dyDescent="0.3">
      <c r="A78" s="129" t="s">
        <v>7</v>
      </c>
      <c r="B78" s="131" t="s">
        <v>8</v>
      </c>
      <c r="C78" s="132"/>
      <c r="D78" s="135" t="s">
        <v>9</v>
      </c>
      <c r="E78" s="135" t="s">
        <v>10</v>
      </c>
      <c r="F78" s="135" t="s">
        <v>11</v>
      </c>
      <c r="G78" s="135" t="s">
        <v>35</v>
      </c>
      <c r="H78" s="131" t="s">
        <v>30</v>
      </c>
      <c r="I78" s="132"/>
      <c r="J78" s="135" t="s">
        <v>34</v>
      </c>
      <c r="K78" s="135" t="s">
        <v>12</v>
      </c>
      <c r="L78" s="135" t="s">
        <v>33</v>
      </c>
      <c r="M78" s="141" t="s">
        <v>80</v>
      </c>
    </row>
    <row r="79" spans="1:13" ht="15.75" thickBot="1" x14ac:dyDescent="0.3">
      <c r="A79" s="130"/>
      <c r="B79" s="133"/>
      <c r="C79" s="134"/>
      <c r="D79" s="136"/>
      <c r="E79" s="136"/>
      <c r="F79" s="136"/>
      <c r="G79" s="137"/>
      <c r="H79" s="135" t="s">
        <v>31</v>
      </c>
      <c r="I79" s="135" t="s">
        <v>32</v>
      </c>
      <c r="J79" s="139"/>
      <c r="K79" s="139"/>
      <c r="L79" s="136"/>
      <c r="M79" s="142"/>
    </row>
    <row r="80" spans="1:13" ht="27.75" customHeight="1" thickBot="1" x14ac:dyDescent="0.3">
      <c r="A80" s="130"/>
      <c r="B80" s="107" t="s">
        <v>14</v>
      </c>
      <c r="C80" s="108" t="s">
        <v>15</v>
      </c>
      <c r="D80" s="136"/>
      <c r="E80" s="136"/>
      <c r="F80" s="136"/>
      <c r="G80" s="138"/>
      <c r="H80" s="140"/>
      <c r="I80" s="140"/>
      <c r="J80" s="139"/>
      <c r="K80" s="139"/>
      <c r="L80" s="140"/>
      <c r="M80" s="143"/>
    </row>
    <row r="81" spans="1:13" ht="57.75" thickBot="1" x14ac:dyDescent="0.3">
      <c r="A81" s="71">
        <v>1</v>
      </c>
      <c r="B81" s="109" t="s">
        <v>118</v>
      </c>
      <c r="C81" s="109" t="s">
        <v>119</v>
      </c>
      <c r="D81" s="109" t="s">
        <v>120</v>
      </c>
      <c r="E81" s="73" t="s">
        <v>121</v>
      </c>
      <c r="F81" s="109" t="s">
        <v>122</v>
      </c>
      <c r="G81" s="74">
        <v>16</v>
      </c>
      <c r="H81" s="74">
        <v>20</v>
      </c>
      <c r="I81" s="74">
        <v>5</v>
      </c>
      <c r="J81" s="75">
        <v>570000</v>
      </c>
      <c r="K81" s="76">
        <v>54000</v>
      </c>
      <c r="L81" s="76">
        <v>57000</v>
      </c>
      <c r="M81" s="75">
        <f t="shared" ref="M81" si="8">SUM(K81:L81)</f>
        <v>111000</v>
      </c>
    </row>
    <row r="82" spans="1:13" ht="15.75" thickBot="1" x14ac:dyDescent="0.3">
      <c r="A82" s="83">
        <f>SUM(A81:A81)</f>
        <v>1</v>
      </c>
      <c r="B82" s="124" t="s">
        <v>16</v>
      </c>
      <c r="C82" s="124"/>
      <c r="D82" s="124"/>
      <c r="E82" s="124"/>
      <c r="F82" s="124"/>
      <c r="G82" s="106">
        <f>SUM(G81:G81)</f>
        <v>16</v>
      </c>
      <c r="H82" s="106">
        <f>SUM(H81:H81)</f>
        <v>20</v>
      </c>
      <c r="I82" s="106">
        <f>SUM(I81:I81)</f>
        <v>5</v>
      </c>
      <c r="J82" s="86">
        <f>SUM(J81:J81)</f>
        <v>570000</v>
      </c>
      <c r="K82" s="86">
        <f t="shared" ref="K82:M82" si="9">SUM(K81:K81)</f>
        <v>54000</v>
      </c>
      <c r="L82" s="86">
        <f t="shared" si="9"/>
        <v>57000</v>
      </c>
      <c r="M82" s="86">
        <f t="shared" si="9"/>
        <v>111000</v>
      </c>
    </row>
    <row r="83" spans="1:13" ht="15" customHeight="1" thickBot="1" x14ac:dyDescent="0.3">
      <c r="A83" s="125" t="s">
        <v>17</v>
      </c>
      <c r="B83" s="126"/>
      <c r="C83" s="126"/>
      <c r="D83" s="126"/>
      <c r="E83" s="126"/>
      <c r="F83" s="126"/>
      <c r="G83" s="126"/>
      <c r="H83" s="63"/>
      <c r="I83" s="63"/>
      <c r="J83" s="64"/>
      <c r="K83" s="86">
        <v>0</v>
      </c>
      <c r="L83" s="86">
        <f>L82*0.1</f>
        <v>5700</v>
      </c>
      <c r="M83" s="86">
        <f>L83</f>
        <v>5700</v>
      </c>
    </row>
    <row r="84" spans="1:13" ht="17.25" customHeight="1" thickBot="1" x14ac:dyDescent="0.3">
      <c r="A84" s="124" t="s">
        <v>18</v>
      </c>
      <c r="B84" s="124"/>
      <c r="C84" s="124"/>
      <c r="D84" s="124"/>
      <c r="E84" s="124"/>
      <c r="F84" s="124"/>
      <c r="G84" s="124"/>
      <c r="H84" s="65"/>
      <c r="I84" s="65"/>
      <c r="J84" s="66"/>
      <c r="K84" s="86">
        <f>SUM(K82:K83)</f>
        <v>54000</v>
      </c>
      <c r="L84" s="86">
        <f>SUM(L82:L83)</f>
        <v>62700</v>
      </c>
      <c r="M84" s="86">
        <f>M83+M82</f>
        <v>116700</v>
      </c>
    </row>
    <row r="85" spans="1:13" ht="17.25" customHeight="1" x14ac:dyDescent="0.25">
      <c r="A85" s="10"/>
      <c r="B85" s="10"/>
      <c r="C85" s="10"/>
      <c r="D85" s="10"/>
      <c r="E85" s="10"/>
      <c r="F85" s="10"/>
      <c r="G85" s="10"/>
      <c r="H85" s="112"/>
      <c r="I85" s="112"/>
      <c r="J85" s="113"/>
      <c r="K85" s="53"/>
      <c r="L85" s="53"/>
      <c r="M85" s="53"/>
    </row>
    <row r="86" spans="1:13" ht="17.25" customHeight="1" x14ac:dyDescent="0.25">
      <c r="A86" s="10"/>
      <c r="B86" s="10"/>
      <c r="C86" s="10"/>
      <c r="D86" s="10"/>
      <c r="E86" s="10"/>
      <c r="F86" s="10"/>
      <c r="G86" s="10"/>
      <c r="H86" s="112"/>
      <c r="I86" s="112"/>
      <c r="J86" s="113"/>
      <c r="K86" s="53"/>
      <c r="L86" s="53"/>
      <c r="M86" s="53"/>
    </row>
    <row r="87" spans="1:13" ht="17.25" customHeight="1" x14ac:dyDescent="0.25">
      <c r="A87" s="10"/>
      <c r="B87" s="10"/>
      <c r="C87" s="10"/>
      <c r="D87" s="10"/>
      <c r="E87" s="10"/>
      <c r="F87" s="10"/>
      <c r="G87" s="10"/>
      <c r="H87" s="112"/>
      <c r="I87" s="112"/>
      <c r="J87" s="113"/>
      <c r="K87" s="53"/>
      <c r="L87" s="53"/>
      <c r="M87" s="53"/>
    </row>
    <row r="88" spans="1:13" ht="17.25" customHeight="1" thickBot="1" x14ac:dyDescent="0.3">
      <c r="A88" s="10"/>
      <c r="B88" s="10"/>
      <c r="C88" s="10"/>
      <c r="D88" s="10"/>
      <c r="E88" s="10"/>
      <c r="F88" s="10"/>
      <c r="G88" s="10"/>
      <c r="H88" s="112"/>
      <c r="I88" s="112"/>
      <c r="J88" s="113"/>
      <c r="K88" s="53"/>
      <c r="L88" s="53"/>
      <c r="M88" s="53"/>
    </row>
    <row r="89" spans="1:13" ht="27.75" customHeight="1" thickBot="1" x14ac:dyDescent="0.3">
      <c r="A89" s="127" t="s">
        <v>21</v>
      </c>
      <c r="B89" s="127"/>
      <c r="C89" s="127"/>
      <c r="D89" s="127" t="s">
        <v>36</v>
      </c>
      <c r="E89" s="127"/>
      <c r="F89" s="127" t="s">
        <v>84</v>
      </c>
      <c r="G89" s="127"/>
      <c r="H89" s="112"/>
      <c r="I89" s="112"/>
      <c r="J89" s="113"/>
      <c r="K89" s="53"/>
      <c r="L89" s="53"/>
      <c r="M89" s="53"/>
    </row>
    <row r="90" spans="1:13" ht="27.75" customHeight="1" thickBot="1" x14ac:dyDescent="0.3">
      <c r="A90" s="122" t="s">
        <v>140</v>
      </c>
      <c r="B90" s="122"/>
      <c r="C90" s="122"/>
      <c r="D90" s="123">
        <v>8000000</v>
      </c>
      <c r="E90" s="123"/>
      <c r="F90" s="123">
        <f>+JULIO!G47+AGOSTO!F26+SEPT.!F53</f>
        <v>6145000</v>
      </c>
      <c r="G90" s="123"/>
      <c r="H90" s="112"/>
      <c r="I90" s="112"/>
      <c r="J90" s="113"/>
      <c r="K90" s="53"/>
      <c r="L90" s="53"/>
      <c r="M90" s="53"/>
    </row>
    <row r="91" spans="1:13" ht="20.100000000000001" customHeight="1" thickBot="1" x14ac:dyDescent="0.3">
      <c r="A91" s="122" t="s">
        <v>22</v>
      </c>
      <c r="B91" s="122"/>
      <c r="C91" s="122"/>
      <c r="D91" s="153">
        <v>57</v>
      </c>
      <c r="E91" s="153"/>
      <c r="F91" s="148">
        <f>+JULIO!G48+AGOSTO!F27+SEPT.!F54</f>
        <v>12</v>
      </c>
      <c r="G91" s="148"/>
      <c r="H91" s="10"/>
      <c r="I91" s="10"/>
      <c r="J91" s="11"/>
      <c r="K91" s="11"/>
      <c r="L91" s="11"/>
      <c r="M91" s="12"/>
    </row>
    <row r="92" spans="1:13" ht="20.100000000000001" customHeight="1" thickBot="1" x14ac:dyDescent="0.3">
      <c r="A92" s="154" t="s">
        <v>23</v>
      </c>
      <c r="B92" s="155"/>
      <c r="C92" s="156"/>
      <c r="D92" s="157">
        <v>19</v>
      </c>
      <c r="E92" s="158"/>
      <c r="F92" s="148">
        <f>+JULIO!G49+AGOSTO!F28+SEPT.!F55</f>
        <v>13</v>
      </c>
      <c r="G92" s="148"/>
      <c r="H92" s="10"/>
      <c r="I92" s="10"/>
      <c r="J92" s="11"/>
      <c r="K92" s="11"/>
      <c r="L92" s="11"/>
      <c r="M92" s="12"/>
    </row>
    <row r="93" spans="1:13" ht="20.100000000000001" customHeight="1" thickBot="1" x14ac:dyDescent="0.3">
      <c r="A93" s="122" t="s">
        <v>24</v>
      </c>
      <c r="B93" s="122"/>
      <c r="C93" s="122"/>
      <c r="D93" s="149">
        <v>1710</v>
      </c>
      <c r="E93" s="149"/>
      <c r="F93" s="148">
        <f>+JULIO!G50+AGOSTO!F29+SEPT.!F56</f>
        <v>698</v>
      </c>
      <c r="G93" s="148"/>
      <c r="H93" s="10"/>
      <c r="I93" s="10"/>
      <c r="J93" s="11"/>
      <c r="K93" s="11"/>
      <c r="L93" s="11"/>
      <c r="M93" s="12"/>
    </row>
    <row r="94" spans="1:13" ht="20.100000000000001" customHeight="1" thickBot="1" x14ac:dyDescent="0.3">
      <c r="A94" s="122" t="s">
        <v>37</v>
      </c>
      <c r="B94" s="122"/>
      <c r="C94" s="122"/>
      <c r="D94" s="149">
        <v>720</v>
      </c>
      <c r="E94" s="149"/>
      <c r="F94" s="147">
        <f>+JULIO!G51+AGOSTO!F30+SEPT.!F57</f>
        <v>420</v>
      </c>
      <c r="G94" s="148"/>
      <c r="H94" s="10"/>
      <c r="I94" s="10"/>
      <c r="J94" s="11"/>
      <c r="K94" s="11"/>
      <c r="L94" s="11"/>
      <c r="M94" s="12"/>
    </row>
    <row r="95" spans="1:13" ht="20.100000000000001" customHeight="1" thickBot="1" x14ac:dyDescent="0.3">
      <c r="A95" s="145" t="s">
        <v>25</v>
      </c>
      <c r="B95" s="145"/>
      <c r="C95" s="145"/>
      <c r="D95" s="123">
        <v>2280000</v>
      </c>
      <c r="E95" s="123"/>
      <c r="F95" s="146">
        <f>+JULIO!G52+AGOSTO!F31+SEPT.!F58</f>
        <v>967155.19</v>
      </c>
      <c r="G95" s="146"/>
      <c r="H95" s="13" t="s">
        <v>19</v>
      </c>
      <c r="I95" s="10"/>
      <c r="J95" s="11"/>
      <c r="K95" s="58"/>
      <c r="L95" s="11"/>
      <c r="M95" s="12"/>
    </row>
    <row r="96" spans="1:13" ht="20.100000000000001" customHeight="1" thickBot="1" x14ac:dyDescent="0.3">
      <c r="A96" s="145" t="s">
        <v>26</v>
      </c>
      <c r="B96" s="145"/>
      <c r="C96" s="145"/>
      <c r="D96" s="123">
        <v>1824000</v>
      </c>
      <c r="E96" s="123"/>
      <c r="F96" s="146">
        <f>+JULIO!G53+AGOSTO!F32+SEPT.!F59</f>
        <v>572600</v>
      </c>
      <c r="G96" s="146"/>
      <c r="H96" s="10"/>
      <c r="I96" s="10"/>
      <c r="J96" s="11"/>
      <c r="K96" s="11"/>
      <c r="L96" s="11"/>
      <c r="M96" s="12"/>
    </row>
    <row r="97" spans="1:13" ht="20.100000000000001" customHeight="1" thickBot="1" x14ac:dyDescent="0.3">
      <c r="A97" s="145" t="s">
        <v>27</v>
      </c>
      <c r="B97" s="145"/>
      <c r="C97" s="145"/>
      <c r="D97" s="123">
        <f>+D96*0.1</f>
        <v>182400</v>
      </c>
      <c r="E97" s="123"/>
      <c r="F97" s="146">
        <f>+JULIO!G54+AGOSTO!F33+SEPT.!F60</f>
        <v>57260</v>
      </c>
      <c r="G97" s="146"/>
      <c r="H97" s="13" t="s">
        <v>19</v>
      </c>
      <c r="I97" s="10"/>
      <c r="J97" s="11"/>
      <c r="K97" s="11"/>
      <c r="L97" s="11"/>
      <c r="M97" s="12"/>
    </row>
    <row r="98" spans="1:13" ht="20.100000000000001" customHeight="1" thickBot="1" x14ac:dyDescent="0.3">
      <c r="A98" s="151" t="s">
        <v>63</v>
      </c>
      <c r="B98" s="151"/>
      <c r="C98" s="151"/>
      <c r="D98" s="152">
        <f>+D95+D96+D97</f>
        <v>4286400</v>
      </c>
      <c r="E98" s="152"/>
      <c r="F98" s="152">
        <f>+AGOSTO!F34+SEPT.!F61</f>
        <v>1056620</v>
      </c>
      <c r="G98" s="152"/>
      <c r="H98" s="13" t="s">
        <v>19</v>
      </c>
      <c r="I98" s="13" t="s">
        <v>19</v>
      </c>
      <c r="J98" s="11"/>
      <c r="K98" s="11"/>
      <c r="L98" s="11"/>
      <c r="M98" s="12"/>
    </row>
    <row r="99" spans="1:13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6" t="s">
        <v>19</v>
      </c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</sheetData>
  <mergeCells count="112">
    <mergeCell ref="A1:M1"/>
    <mergeCell ref="A3:M3"/>
    <mergeCell ref="A4:M4"/>
    <mergeCell ref="A6:M6"/>
    <mergeCell ref="A18:F18"/>
    <mergeCell ref="A13:L13"/>
    <mergeCell ref="A11:L11"/>
    <mergeCell ref="A8:L9"/>
    <mergeCell ref="A21:M22"/>
    <mergeCell ref="H33:I33"/>
    <mergeCell ref="G33:G35"/>
    <mergeCell ref="F33:F35"/>
    <mergeCell ref="A14:D14"/>
    <mergeCell ref="A32:M32"/>
    <mergeCell ref="A17:M17"/>
    <mergeCell ref="A20:M20"/>
    <mergeCell ref="A23:M23"/>
    <mergeCell ref="A25:M25"/>
    <mergeCell ref="A30:M30"/>
    <mergeCell ref="E33:E35"/>
    <mergeCell ref="D33:D35"/>
    <mergeCell ref="B33:C34"/>
    <mergeCell ref="A33:A35"/>
    <mergeCell ref="I34:I35"/>
    <mergeCell ref="A46:G46"/>
    <mergeCell ref="M33:M35"/>
    <mergeCell ref="L33:L35"/>
    <mergeCell ref="K33:K35"/>
    <mergeCell ref="B59:F59"/>
    <mergeCell ref="H50:I50"/>
    <mergeCell ref="J33:J35"/>
    <mergeCell ref="L50:L52"/>
    <mergeCell ref="M50:M52"/>
    <mergeCell ref="B45:F45"/>
    <mergeCell ref="A47:G47"/>
    <mergeCell ref="D50:D52"/>
    <mergeCell ref="E50:E52"/>
    <mergeCell ref="F50:F52"/>
    <mergeCell ref="G50:G52"/>
    <mergeCell ref="H51:H52"/>
    <mergeCell ref="A98:C98"/>
    <mergeCell ref="D98:E98"/>
    <mergeCell ref="F98:G98"/>
    <mergeCell ref="D91:E91"/>
    <mergeCell ref="F91:G91"/>
    <mergeCell ref="A92:C92"/>
    <mergeCell ref="D92:E92"/>
    <mergeCell ref="F92:G92"/>
    <mergeCell ref="A95:C95"/>
    <mergeCell ref="D95:E95"/>
    <mergeCell ref="F95:G95"/>
    <mergeCell ref="A96:C96"/>
    <mergeCell ref="D96:E96"/>
    <mergeCell ref="F96:G96"/>
    <mergeCell ref="A94:C94"/>
    <mergeCell ref="D94:E94"/>
    <mergeCell ref="A97:C97"/>
    <mergeCell ref="D97:E97"/>
    <mergeCell ref="F97:G97"/>
    <mergeCell ref="F94:G94"/>
    <mergeCell ref="A93:C93"/>
    <mergeCell ref="D93:E93"/>
    <mergeCell ref="F93:G93"/>
    <mergeCell ref="A91:C91"/>
    <mergeCell ref="H64:I64"/>
    <mergeCell ref="A64:A66"/>
    <mergeCell ref="B64:C65"/>
    <mergeCell ref="D64:D66"/>
    <mergeCell ref="E64:E66"/>
    <mergeCell ref="F64:F66"/>
    <mergeCell ref="G64:G66"/>
    <mergeCell ref="B72:F72"/>
    <mergeCell ref="A73:G73"/>
    <mergeCell ref="A74:G74"/>
    <mergeCell ref="I51:I52"/>
    <mergeCell ref="A49:K49"/>
    <mergeCell ref="A50:A52"/>
    <mergeCell ref="B50:C51"/>
    <mergeCell ref="J50:J52"/>
    <mergeCell ref="K50:K52"/>
    <mergeCell ref="L64:L66"/>
    <mergeCell ref="M64:M66"/>
    <mergeCell ref="H65:H66"/>
    <mergeCell ref="I65:I66"/>
    <mergeCell ref="J64:J66"/>
    <mergeCell ref="A60:G60"/>
    <mergeCell ref="A61:G61"/>
    <mergeCell ref="A63:K63"/>
    <mergeCell ref="K64:K66"/>
    <mergeCell ref="A77:M77"/>
    <mergeCell ref="A78:A80"/>
    <mergeCell ref="B78:C79"/>
    <mergeCell ref="D78:D80"/>
    <mergeCell ref="E78:E80"/>
    <mergeCell ref="F78:F80"/>
    <mergeCell ref="G78:G80"/>
    <mergeCell ref="H78:I78"/>
    <mergeCell ref="J78:J80"/>
    <mergeCell ref="K78:K80"/>
    <mergeCell ref="L78:L80"/>
    <mergeCell ref="M78:M80"/>
    <mergeCell ref="H79:H80"/>
    <mergeCell ref="I79:I80"/>
    <mergeCell ref="A90:C90"/>
    <mergeCell ref="D90:E90"/>
    <mergeCell ref="F90:G90"/>
    <mergeCell ref="B82:F82"/>
    <mergeCell ref="A83:G83"/>
    <mergeCell ref="A84:G84"/>
    <mergeCell ref="A89:C89"/>
    <mergeCell ref="D89:E89"/>
    <mergeCell ref="F89:G89"/>
  </mergeCells>
  <pageMargins left="0.25" right="0.25" top="0.75" bottom="0.75" header="0.3" footer="0.3"/>
  <pageSetup scale="70" orientation="landscape" r:id="rId1"/>
  <rowBreaks count="3" manualBreakCount="3">
    <brk id="30" max="12" man="1"/>
    <brk id="47" max="12" man="1"/>
    <brk id="6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5"/>
  <sheetViews>
    <sheetView topLeftCell="A40" zoomScale="130" zoomScaleNormal="130" workbookViewId="0">
      <selection activeCell="G55" sqref="G55:H55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</cols>
  <sheetData>
    <row r="1" spans="1:19" ht="18" x14ac:dyDescent="0.25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9" ht="15.75" customHeight="1" x14ac:dyDescent="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9" ht="15.75" customHeight="1" x14ac:dyDescent="0.25">
      <c r="A3" s="169" t="s">
        <v>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9" ht="26.25" customHeight="1" x14ac:dyDescent="0.25">
      <c r="A4" s="170" t="s">
        <v>42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S4" t="s">
        <v>66</v>
      </c>
    </row>
    <row r="5" spans="1:19" ht="9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9" ht="11.25" customHeight="1" x14ac:dyDescent="0.25">
      <c r="A6" s="173" t="s">
        <v>43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9" ht="25.5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9" ht="27.75" customHeight="1" x14ac:dyDescent="0.25">
      <c r="A8" s="175" t="s">
        <v>85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</row>
    <row r="9" spans="1:19" ht="21.75" customHeight="1" thickBot="1" x14ac:dyDescent="0.3">
      <c r="A9" s="128" t="s">
        <v>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9" ht="26.25" customHeight="1" thickBot="1" x14ac:dyDescent="0.3">
      <c r="A10" s="129" t="s">
        <v>7</v>
      </c>
      <c r="B10" s="131" t="s">
        <v>8</v>
      </c>
      <c r="C10" s="132"/>
      <c r="D10" s="135" t="s">
        <v>9</v>
      </c>
      <c r="E10" s="135" t="s">
        <v>10</v>
      </c>
      <c r="F10" s="135" t="s">
        <v>11</v>
      </c>
      <c r="G10" s="135" t="s">
        <v>35</v>
      </c>
      <c r="H10" s="131" t="s">
        <v>30</v>
      </c>
      <c r="I10" s="132"/>
      <c r="J10" s="135" t="s">
        <v>34</v>
      </c>
      <c r="K10" s="135" t="s">
        <v>12</v>
      </c>
      <c r="L10" s="135" t="s">
        <v>33</v>
      </c>
      <c r="M10" s="141" t="s">
        <v>80</v>
      </c>
    </row>
    <row r="11" spans="1:19" ht="0.75" customHeight="1" thickBot="1" x14ac:dyDescent="0.3">
      <c r="A11" s="130"/>
      <c r="B11" s="133"/>
      <c r="C11" s="134"/>
      <c r="D11" s="136"/>
      <c r="E11" s="136"/>
      <c r="F11" s="136"/>
      <c r="G11" s="137"/>
      <c r="H11" s="135" t="s">
        <v>31</v>
      </c>
      <c r="I11" s="135" t="s">
        <v>32</v>
      </c>
      <c r="J11" s="139"/>
      <c r="K11" s="139"/>
      <c r="L11" s="136"/>
      <c r="M11" s="142"/>
    </row>
    <row r="12" spans="1:19" ht="15.75" customHeight="1" thickBot="1" x14ac:dyDescent="0.3">
      <c r="A12" s="130"/>
      <c r="B12" s="49" t="s">
        <v>14</v>
      </c>
      <c r="C12" s="50" t="s">
        <v>15</v>
      </c>
      <c r="D12" s="136"/>
      <c r="E12" s="136"/>
      <c r="F12" s="136"/>
      <c r="G12" s="138"/>
      <c r="H12" s="140"/>
      <c r="I12" s="140"/>
      <c r="J12" s="139"/>
      <c r="K12" s="139"/>
      <c r="L12" s="140"/>
      <c r="M12" s="143"/>
    </row>
    <row r="13" spans="1:19" ht="46.5" customHeight="1" thickBot="1" x14ac:dyDescent="0.3">
      <c r="A13" s="71">
        <v>1</v>
      </c>
      <c r="B13" s="72" t="s">
        <v>58</v>
      </c>
      <c r="C13" s="72" t="s">
        <v>92</v>
      </c>
      <c r="D13" s="72" t="s">
        <v>29</v>
      </c>
      <c r="E13" s="73" t="s">
        <v>97</v>
      </c>
      <c r="F13" s="72" t="s">
        <v>93</v>
      </c>
      <c r="G13" s="74">
        <v>8</v>
      </c>
      <c r="H13" s="74">
        <v>25</v>
      </c>
      <c r="I13" s="74">
        <v>5</v>
      </c>
      <c r="J13" s="75">
        <v>600000</v>
      </c>
      <c r="K13" s="76">
        <v>40000</v>
      </c>
      <c r="L13" s="76">
        <v>20000</v>
      </c>
      <c r="M13" s="75">
        <f t="shared" ref="M13:M14" si="0">SUM(K13:L13)</f>
        <v>60000</v>
      </c>
    </row>
    <row r="14" spans="1:19" ht="46.5" customHeight="1" thickBot="1" x14ac:dyDescent="0.3">
      <c r="A14" s="71">
        <v>2</v>
      </c>
      <c r="B14" s="72" t="s">
        <v>58</v>
      </c>
      <c r="C14" s="72" t="s">
        <v>75</v>
      </c>
      <c r="D14" s="72" t="s">
        <v>29</v>
      </c>
      <c r="E14" s="77" t="s">
        <v>94</v>
      </c>
      <c r="F14" s="72" t="s">
        <v>57</v>
      </c>
      <c r="G14" s="74">
        <v>16</v>
      </c>
      <c r="H14" s="74">
        <v>100</v>
      </c>
      <c r="I14" s="74">
        <v>20</v>
      </c>
      <c r="J14" s="78" t="s">
        <v>60</v>
      </c>
      <c r="K14" s="76">
        <v>142000</v>
      </c>
      <c r="L14" s="76">
        <v>65000</v>
      </c>
      <c r="M14" s="75">
        <f t="shared" si="0"/>
        <v>207000</v>
      </c>
    </row>
    <row r="15" spans="1:19" ht="17.25" customHeight="1" thickBot="1" x14ac:dyDescent="0.3">
      <c r="A15" s="83">
        <f>SUM(A13:A14)</f>
        <v>3</v>
      </c>
      <c r="B15" s="124" t="s">
        <v>16</v>
      </c>
      <c r="C15" s="124"/>
      <c r="D15" s="124"/>
      <c r="E15" s="124"/>
      <c r="F15" s="124"/>
      <c r="G15" s="106">
        <f t="shared" ref="G15:J15" si="1">SUM(G13:G14)</f>
        <v>24</v>
      </c>
      <c r="H15" s="106">
        <f t="shared" si="1"/>
        <v>125</v>
      </c>
      <c r="I15" s="106">
        <f t="shared" si="1"/>
        <v>25</v>
      </c>
      <c r="J15" s="86">
        <f t="shared" si="1"/>
        <v>600000</v>
      </c>
      <c r="K15" s="86">
        <f>+K13+K14</f>
        <v>182000</v>
      </c>
      <c r="L15" s="86">
        <f>+L13+L14</f>
        <v>85000</v>
      </c>
      <c r="M15" s="86">
        <f>+M13+M14</f>
        <v>267000</v>
      </c>
    </row>
    <row r="16" spans="1:19" ht="15" customHeight="1" thickBot="1" x14ac:dyDescent="0.3">
      <c r="A16" s="125" t="s">
        <v>17</v>
      </c>
      <c r="B16" s="126"/>
      <c r="C16" s="126"/>
      <c r="D16" s="126"/>
      <c r="E16" s="126"/>
      <c r="F16" s="126"/>
      <c r="G16" s="126"/>
      <c r="H16" s="63"/>
      <c r="I16" s="63"/>
      <c r="J16" s="64"/>
      <c r="K16" s="86">
        <v>0</v>
      </c>
      <c r="L16" s="86">
        <f>L15*0.1</f>
        <v>8500</v>
      </c>
      <c r="M16" s="86">
        <f>L16</f>
        <v>8500</v>
      </c>
    </row>
    <row r="17" spans="1:13" ht="17.25" customHeight="1" thickBot="1" x14ac:dyDescent="0.3">
      <c r="A17" s="124" t="s">
        <v>18</v>
      </c>
      <c r="B17" s="124"/>
      <c r="C17" s="124"/>
      <c r="D17" s="124"/>
      <c r="E17" s="124"/>
      <c r="F17" s="124"/>
      <c r="G17" s="124"/>
      <c r="H17" s="65"/>
      <c r="I17" s="65"/>
      <c r="J17" s="66"/>
      <c r="K17" s="86">
        <f>SUM(K15:K16)</f>
        <v>182000</v>
      </c>
      <c r="L17" s="86">
        <f>SUM(L15:L16)</f>
        <v>93500</v>
      </c>
      <c r="M17" s="86">
        <f>M16+M15</f>
        <v>275500</v>
      </c>
    </row>
    <row r="18" spans="1:13" ht="16.5" customHeight="1" x14ac:dyDescent="0.25">
      <c r="A18" s="30"/>
      <c r="B18" s="30"/>
      <c r="C18" s="30"/>
      <c r="D18" s="30"/>
      <c r="E18" s="30"/>
      <c r="F18" s="30"/>
      <c r="G18" s="30"/>
      <c r="H18" s="31"/>
      <c r="I18" s="31"/>
      <c r="J18" s="32"/>
      <c r="K18" s="33"/>
      <c r="L18" s="34"/>
      <c r="M18" s="34"/>
    </row>
    <row r="19" spans="1:13" ht="27.75" customHeight="1" thickBot="1" x14ac:dyDescent="0.3">
      <c r="A19" s="144" t="s">
        <v>39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40"/>
      <c r="M19" s="40"/>
    </row>
    <row r="20" spans="1:13" ht="24" customHeight="1" thickBot="1" x14ac:dyDescent="0.3">
      <c r="A20" s="129" t="s">
        <v>7</v>
      </c>
      <c r="B20" s="131" t="s">
        <v>8</v>
      </c>
      <c r="C20" s="132"/>
      <c r="D20" s="135" t="s">
        <v>9</v>
      </c>
      <c r="E20" s="135" t="s">
        <v>10</v>
      </c>
      <c r="F20" s="135" t="s">
        <v>11</v>
      </c>
      <c r="G20" s="135" t="s">
        <v>52</v>
      </c>
      <c r="H20" s="131" t="s">
        <v>30</v>
      </c>
      <c r="I20" s="132"/>
      <c r="J20" s="135" t="s">
        <v>34</v>
      </c>
      <c r="K20" s="135" t="s">
        <v>12</v>
      </c>
      <c r="L20" s="135" t="s">
        <v>33</v>
      </c>
      <c r="M20" s="141" t="s">
        <v>53</v>
      </c>
    </row>
    <row r="21" spans="1:13" ht="1.5" customHeight="1" thickBot="1" x14ac:dyDescent="0.3">
      <c r="A21" s="130"/>
      <c r="B21" s="133"/>
      <c r="C21" s="134"/>
      <c r="D21" s="136"/>
      <c r="E21" s="136"/>
      <c r="F21" s="136"/>
      <c r="G21" s="137"/>
      <c r="H21" s="135" t="s">
        <v>31</v>
      </c>
      <c r="I21" s="135" t="s">
        <v>32</v>
      </c>
      <c r="J21" s="139"/>
      <c r="K21" s="139"/>
      <c r="L21" s="136"/>
      <c r="M21" s="142"/>
    </row>
    <row r="22" spans="1:13" ht="27.75" customHeight="1" thickBot="1" x14ac:dyDescent="0.3">
      <c r="A22" s="130"/>
      <c r="B22" s="52" t="s">
        <v>14</v>
      </c>
      <c r="C22" s="50" t="s">
        <v>15</v>
      </c>
      <c r="D22" s="136"/>
      <c r="E22" s="136"/>
      <c r="F22" s="136"/>
      <c r="G22" s="138"/>
      <c r="H22" s="140"/>
      <c r="I22" s="140"/>
      <c r="J22" s="139"/>
      <c r="K22" s="139"/>
      <c r="L22" s="140"/>
      <c r="M22" s="143"/>
    </row>
    <row r="23" spans="1:13" ht="46.5" customHeight="1" thickBot="1" x14ac:dyDescent="0.3">
      <c r="A23" s="95">
        <v>1</v>
      </c>
      <c r="B23" s="102" t="s">
        <v>106</v>
      </c>
      <c r="C23" s="102" t="s">
        <v>115</v>
      </c>
      <c r="D23" s="102" t="s">
        <v>38</v>
      </c>
      <c r="E23" s="102" t="s">
        <v>108</v>
      </c>
      <c r="F23" s="79" t="s">
        <v>68</v>
      </c>
      <c r="G23" s="103">
        <v>8</v>
      </c>
      <c r="H23" s="103">
        <v>14</v>
      </c>
      <c r="I23" s="103">
        <v>1</v>
      </c>
      <c r="J23" s="104">
        <v>500000</v>
      </c>
      <c r="K23" s="105">
        <v>10400</v>
      </c>
      <c r="L23" s="104">
        <v>20800</v>
      </c>
      <c r="M23" s="104">
        <f>+K23+L23</f>
        <v>31200</v>
      </c>
    </row>
    <row r="24" spans="1:13" ht="45.75" customHeight="1" thickBot="1" x14ac:dyDescent="0.3">
      <c r="A24" s="95">
        <v>1</v>
      </c>
      <c r="B24" s="102" t="s">
        <v>61</v>
      </c>
      <c r="C24" s="102" t="s">
        <v>70</v>
      </c>
      <c r="D24" s="102" t="s">
        <v>38</v>
      </c>
      <c r="E24" s="102" t="s">
        <v>107</v>
      </c>
      <c r="F24" s="102" t="s">
        <v>67</v>
      </c>
      <c r="G24" s="103">
        <v>8</v>
      </c>
      <c r="H24" s="103">
        <v>3</v>
      </c>
      <c r="I24" s="103">
        <v>0</v>
      </c>
      <c r="J24" s="104">
        <v>500000</v>
      </c>
      <c r="K24" s="105">
        <v>56701.19</v>
      </c>
      <c r="L24" s="104">
        <v>0</v>
      </c>
      <c r="M24" s="104">
        <f>+K24+L24</f>
        <v>56701.19</v>
      </c>
    </row>
    <row r="25" spans="1:13" ht="42.75" customHeight="1" thickBot="1" x14ac:dyDescent="0.3">
      <c r="A25" s="95">
        <v>1</v>
      </c>
      <c r="B25" s="102" t="s">
        <v>106</v>
      </c>
      <c r="C25" s="102" t="s">
        <v>109</v>
      </c>
      <c r="D25" s="102" t="s">
        <v>38</v>
      </c>
      <c r="E25" s="102" t="s">
        <v>110</v>
      </c>
      <c r="F25" s="79" t="s">
        <v>68</v>
      </c>
      <c r="G25" s="103">
        <v>8</v>
      </c>
      <c r="H25" s="103">
        <v>15</v>
      </c>
      <c r="I25" s="103">
        <v>0</v>
      </c>
      <c r="J25" s="80" t="s">
        <v>73</v>
      </c>
      <c r="K25" s="105">
        <v>17450</v>
      </c>
      <c r="L25" s="104">
        <v>10300</v>
      </c>
      <c r="M25" s="104">
        <f>+K25+L25</f>
        <v>27750</v>
      </c>
    </row>
    <row r="26" spans="1:13" ht="47.45" customHeight="1" thickBot="1" x14ac:dyDescent="0.3">
      <c r="A26" s="95">
        <v>1</v>
      </c>
      <c r="B26" s="102" t="s">
        <v>106</v>
      </c>
      <c r="C26" s="102" t="s">
        <v>112</v>
      </c>
      <c r="D26" s="102" t="s">
        <v>38</v>
      </c>
      <c r="E26" s="102" t="s">
        <v>111</v>
      </c>
      <c r="F26" s="79" t="s">
        <v>68</v>
      </c>
      <c r="G26" s="103">
        <v>8</v>
      </c>
      <c r="H26" s="103">
        <v>17</v>
      </c>
      <c r="I26" s="103">
        <v>3</v>
      </c>
      <c r="J26" s="80" t="s">
        <v>73</v>
      </c>
      <c r="K26" s="105">
        <v>18104</v>
      </c>
      <c r="L26" s="104">
        <v>10300</v>
      </c>
      <c r="M26" s="104">
        <f>+K26+L26</f>
        <v>28404</v>
      </c>
    </row>
    <row r="27" spans="1:13" ht="15.75" customHeight="1" thickBot="1" x14ac:dyDescent="0.3">
      <c r="A27" s="92">
        <f>SUM(A23:A26)</f>
        <v>4</v>
      </c>
      <c r="B27" s="159" t="s">
        <v>16</v>
      </c>
      <c r="C27" s="160"/>
      <c r="D27" s="160"/>
      <c r="E27" s="160"/>
      <c r="F27" s="161"/>
      <c r="G27" s="96">
        <f t="shared" ref="G27:M27" si="2">SUM(G23:G26)</f>
        <v>32</v>
      </c>
      <c r="H27" s="96">
        <f t="shared" si="2"/>
        <v>49</v>
      </c>
      <c r="I27" s="96">
        <f t="shared" si="2"/>
        <v>4</v>
      </c>
      <c r="J27" s="97">
        <f t="shared" si="2"/>
        <v>1000000</v>
      </c>
      <c r="K27" s="99">
        <f t="shared" si="2"/>
        <v>102655.19</v>
      </c>
      <c r="L27" s="99">
        <f t="shared" si="2"/>
        <v>41400</v>
      </c>
      <c r="M27" s="99">
        <f t="shared" si="2"/>
        <v>144055.19</v>
      </c>
    </row>
    <row r="28" spans="1:13" ht="16.5" customHeight="1" thickBot="1" x14ac:dyDescent="0.3">
      <c r="A28" s="162" t="s">
        <v>17</v>
      </c>
      <c r="B28" s="163"/>
      <c r="C28" s="163"/>
      <c r="D28" s="163"/>
      <c r="E28" s="163"/>
      <c r="F28" s="163"/>
      <c r="G28" s="164"/>
      <c r="H28" s="98"/>
      <c r="I28" s="98"/>
      <c r="J28" s="99"/>
      <c r="K28" s="99">
        <v>0</v>
      </c>
      <c r="L28" s="99">
        <f>0.1*L27</f>
        <v>4140</v>
      </c>
      <c r="M28" s="100">
        <f>SUM(L28:L28)</f>
        <v>4140</v>
      </c>
    </row>
    <row r="29" spans="1:13" ht="15.75" customHeight="1" thickBot="1" x14ac:dyDescent="0.3">
      <c r="A29" s="159" t="s">
        <v>20</v>
      </c>
      <c r="B29" s="160"/>
      <c r="C29" s="160"/>
      <c r="D29" s="160"/>
      <c r="E29" s="160"/>
      <c r="F29" s="160"/>
      <c r="G29" s="161"/>
      <c r="H29" s="101"/>
      <c r="I29" s="101"/>
      <c r="J29" s="99"/>
      <c r="K29" s="99">
        <f>SUM(K27:K28)</f>
        <v>102655.19</v>
      </c>
      <c r="L29" s="99">
        <f>SUM(L27:L28)</f>
        <v>45540</v>
      </c>
      <c r="M29" s="99">
        <f>SUM(M27:M28)</f>
        <v>148195.19</v>
      </c>
    </row>
    <row r="30" spans="1:13" ht="15.75" customHeight="1" x14ac:dyDescent="0.25">
      <c r="A30" s="15"/>
      <c r="B30" s="15"/>
      <c r="C30" s="15"/>
      <c r="D30" s="15"/>
      <c r="E30" s="15"/>
      <c r="F30" s="15"/>
      <c r="G30" s="15"/>
      <c r="H30" s="7"/>
      <c r="I30" s="7"/>
      <c r="J30" s="25"/>
      <c r="K30" s="25"/>
      <c r="L30" s="25"/>
      <c r="M30" s="25"/>
    </row>
    <row r="31" spans="1:13" ht="15.75" customHeight="1" x14ac:dyDescent="0.25">
      <c r="A31" s="15"/>
      <c r="B31" s="15"/>
      <c r="C31" s="15"/>
      <c r="D31" s="15"/>
      <c r="E31" s="15"/>
      <c r="F31" s="15"/>
      <c r="G31" s="15"/>
      <c r="H31" s="7"/>
      <c r="I31" s="7"/>
      <c r="J31" s="25"/>
      <c r="K31" s="25"/>
      <c r="L31" s="25"/>
      <c r="M31" s="25"/>
    </row>
    <row r="32" spans="1:13" ht="15.75" customHeight="1" x14ac:dyDescent="0.25">
      <c r="A32" s="15"/>
      <c r="B32" s="15"/>
      <c r="C32" s="15"/>
      <c r="D32" s="15"/>
      <c r="E32" s="15"/>
      <c r="F32" s="15"/>
      <c r="G32" s="15"/>
      <c r="H32" s="7"/>
      <c r="I32" s="7"/>
      <c r="J32" s="25"/>
      <c r="K32" s="25"/>
      <c r="L32" s="25"/>
      <c r="M32" s="25"/>
    </row>
    <row r="33" spans="1:13" ht="15.75" customHeight="1" x14ac:dyDescent="0.25">
      <c r="A33" s="15"/>
      <c r="B33" s="15"/>
      <c r="C33" s="15"/>
      <c r="D33" s="15"/>
      <c r="E33" s="15"/>
      <c r="F33" s="15"/>
      <c r="G33" s="15"/>
      <c r="H33" s="7"/>
      <c r="I33" s="7"/>
      <c r="J33" s="25"/>
      <c r="K33" s="25"/>
      <c r="L33" s="25"/>
      <c r="M33" s="25"/>
    </row>
    <row r="35" spans="1:13" ht="15.75" thickBot="1" x14ac:dyDescent="0.3">
      <c r="A35" s="128" t="s">
        <v>117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ht="27.75" customHeight="1" thickBot="1" x14ac:dyDescent="0.3">
      <c r="A36" s="129" t="s">
        <v>7</v>
      </c>
      <c r="B36" s="131" t="s">
        <v>8</v>
      </c>
      <c r="C36" s="132"/>
      <c r="D36" s="135" t="s">
        <v>9</v>
      </c>
      <c r="E36" s="135" t="s">
        <v>10</v>
      </c>
      <c r="F36" s="135" t="s">
        <v>11</v>
      </c>
      <c r="G36" s="135" t="s">
        <v>35</v>
      </c>
      <c r="H36" s="131" t="s">
        <v>30</v>
      </c>
      <c r="I36" s="132"/>
      <c r="J36" s="135" t="s">
        <v>34</v>
      </c>
      <c r="K36" s="135" t="s">
        <v>12</v>
      </c>
      <c r="L36" s="135" t="s">
        <v>33</v>
      </c>
      <c r="M36" s="141" t="s">
        <v>80</v>
      </c>
    </row>
    <row r="37" spans="1:13" ht="2.25" customHeight="1" thickBot="1" x14ac:dyDescent="0.3">
      <c r="A37" s="130"/>
      <c r="B37" s="133"/>
      <c r="C37" s="134"/>
      <c r="D37" s="136"/>
      <c r="E37" s="136"/>
      <c r="F37" s="136"/>
      <c r="G37" s="137"/>
      <c r="H37" s="135" t="s">
        <v>31</v>
      </c>
      <c r="I37" s="135" t="s">
        <v>32</v>
      </c>
      <c r="J37" s="139"/>
      <c r="K37" s="139"/>
      <c r="L37" s="136"/>
      <c r="M37" s="142"/>
    </row>
    <row r="38" spans="1:13" ht="26.25" thickBot="1" x14ac:dyDescent="0.3">
      <c r="A38" s="130"/>
      <c r="B38" s="107" t="s">
        <v>14</v>
      </c>
      <c r="C38" s="108" t="s">
        <v>15</v>
      </c>
      <c r="D38" s="136"/>
      <c r="E38" s="136"/>
      <c r="F38" s="136"/>
      <c r="G38" s="138"/>
      <c r="H38" s="140"/>
      <c r="I38" s="140"/>
      <c r="J38" s="139"/>
      <c r="K38" s="139"/>
      <c r="L38" s="140"/>
      <c r="M38" s="143"/>
    </row>
    <row r="39" spans="1:13" ht="56.25" customHeight="1" thickBot="1" x14ac:dyDescent="0.3">
      <c r="A39" s="95">
        <v>1</v>
      </c>
      <c r="B39" s="109" t="s">
        <v>118</v>
      </c>
      <c r="C39" s="109" t="s">
        <v>119</v>
      </c>
      <c r="D39" s="109" t="s">
        <v>120</v>
      </c>
      <c r="E39" s="73" t="s">
        <v>121</v>
      </c>
      <c r="F39" s="109" t="s">
        <v>122</v>
      </c>
      <c r="G39" s="74">
        <v>16</v>
      </c>
      <c r="H39" s="74">
        <v>20</v>
      </c>
      <c r="I39" s="74">
        <v>5</v>
      </c>
      <c r="J39" s="75">
        <v>570000</v>
      </c>
      <c r="K39" s="76">
        <v>54000</v>
      </c>
      <c r="L39" s="76">
        <v>57000</v>
      </c>
      <c r="M39" s="75">
        <f t="shared" ref="M39" si="3">SUM(K39:L39)</f>
        <v>111000</v>
      </c>
    </row>
    <row r="40" spans="1:13" ht="19.5" customHeight="1" thickBot="1" x14ac:dyDescent="0.3">
      <c r="A40" s="83">
        <f>SUM(A39:A39)</f>
        <v>1</v>
      </c>
      <c r="B40" s="124" t="s">
        <v>16</v>
      </c>
      <c r="C40" s="124"/>
      <c r="D40" s="124"/>
      <c r="E40" s="124"/>
      <c r="F40" s="124"/>
      <c r="G40" s="106">
        <f>SUM(G39:G39)</f>
        <v>16</v>
      </c>
      <c r="H40" s="106">
        <f>SUM(H39:H39)</f>
        <v>20</v>
      </c>
      <c r="I40" s="106">
        <f>SUM(I39:I39)</f>
        <v>5</v>
      </c>
      <c r="J40" s="86">
        <f>SUM(J39:J39)</f>
        <v>570000</v>
      </c>
      <c r="K40" s="86">
        <f t="shared" ref="K40:M40" si="4">SUM(K39:K39)</f>
        <v>54000</v>
      </c>
      <c r="L40" s="86">
        <f t="shared" si="4"/>
        <v>57000</v>
      </c>
      <c r="M40" s="86">
        <f t="shared" si="4"/>
        <v>111000</v>
      </c>
    </row>
    <row r="41" spans="1:13" ht="17.25" customHeight="1" thickBot="1" x14ac:dyDescent="0.3">
      <c r="A41" s="125" t="s">
        <v>17</v>
      </c>
      <c r="B41" s="126"/>
      <c r="C41" s="126"/>
      <c r="D41" s="126"/>
      <c r="E41" s="126"/>
      <c r="F41" s="126"/>
      <c r="G41" s="126"/>
      <c r="H41" s="63"/>
      <c r="I41" s="63"/>
      <c r="J41" s="64"/>
      <c r="K41" s="86">
        <v>0</v>
      </c>
      <c r="L41" s="86">
        <f>L40*0.1</f>
        <v>5700</v>
      </c>
      <c r="M41" s="86">
        <f>L41</f>
        <v>5700</v>
      </c>
    </row>
    <row r="42" spans="1:13" ht="18" customHeight="1" thickBot="1" x14ac:dyDescent="0.3">
      <c r="A42" s="124" t="s">
        <v>18</v>
      </c>
      <c r="B42" s="124"/>
      <c r="C42" s="124"/>
      <c r="D42" s="124"/>
      <c r="E42" s="124"/>
      <c r="F42" s="124"/>
      <c r="G42" s="124"/>
      <c r="H42" s="65"/>
      <c r="I42" s="65"/>
      <c r="J42" s="66"/>
      <c r="K42" s="86">
        <f>SUM(K40:K41)</f>
        <v>54000</v>
      </c>
      <c r="L42" s="86">
        <f>SUM(L40:L41)</f>
        <v>62700</v>
      </c>
      <c r="M42" s="86">
        <f>M41+M40</f>
        <v>116700</v>
      </c>
    </row>
    <row r="43" spans="1:13" ht="18" customHeight="1" x14ac:dyDescent="0.25">
      <c r="A43" s="111"/>
      <c r="B43" s="111"/>
      <c r="C43" s="111"/>
      <c r="D43" s="111"/>
      <c r="E43" s="111"/>
      <c r="F43" s="111"/>
      <c r="G43" s="111"/>
      <c r="H43" s="112"/>
      <c r="I43" s="112"/>
      <c r="J43" s="113"/>
      <c r="K43" s="53"/>
      <c r="L43" s="53"/>
      <c r="M43" s="53"/>
    </row>
    <row r="44" spans="1:13" ht="18" customHeight="1" x14ac:dyDescent="0.25">
      <c r="A44" s="111"/>
      <c r="B44" s="111"/>
      <c r="C44" s="111"/>
      <c r="D44" s="111"/>
      <c r="E44" s="111"/>
      <c r="F44" s="111"/>
      <c r="G44" s="111"/>
      <c r="H44" s="112"/>
      <c r="I44" s="112"/>
      <c r="J44" s="113"/>
      <c r="K44" s="53"/>
      <c r="L44" s="53" t="s">
        <v>19</v>
      </c>
      <c r="M44" s="53"/>
    </row>
    <row r="45" spans="1:13" ht="18" customHeight="1" thickBot="1" x14ac:dyDescent="0.3">
      <c r="A45" s="111"/>
      <c r="B45" s="111"/>
      <c r="C45" s="111"/>
      <c r="D45" s="111"/>
      <c r="E45" s="111"/>
      <c r="F45" s="111"/>
      <c r="G45" s="111"/>
      <c r="H45" s="112"/>
      <c r="I45" s="112"/>
      <c r="J45" s="113"/>
      <c r="K45" s="53"/>
      <c r="L45" s="53"/>
      <c r="M45" s="53"/>
    </row>
    <row r="46" spans="1:13" ht="24" customHeight="1" thickBot="1" x14ac:dyDescent="0.3">
      <c r="B46" s="127" t="s">
        <v>21</v>
      </c>
      <c r="C46" s="127"/>
      <c r="D46" s="127"/>
      <c r="E46" s="127" t="s">
        <v>36</v>
      </c>
      <c r="F46" s="127"/>
      <c r="G46" s="127" t="s">
        <v>86</v>
      </c>
      <c r="H46" s="127"/>
      <c r="I46" s="112"/>
      <c r="J46" s="113"/>
      <c r="K46" s="53"/>
      <c r="L46" s="53"/>
      <c r="M46" s="53"/>
    </row>
    <row r="47" spans="1:13" ht="24" customHeight="1" thickBot="1" x14ac:dyDescent="0.3">
      <c r="B47" s="154" t="s">
        <v>140</v>
      </c>
      <c r="C47" s="155"/>
      <c r="D47" s="156"/>
      <c r="E47" s="123">
        <v>8000000</v>
      </c>
      <c r="F47" s="123"/>
      <c r="G47" s="146">
        <f>+J15+J27+J40</f>
        <v>2170000</v>
      </c>
      <c r="H47" s="174"/>
      <c r="I47" s="112"/>
      <c r="J47" s="113"/>
      <c r="K47" s="53"/>
      <c r="L47" s="53"/>
      <c r="M47" s="53"/>
    </row>
    <row r="48" spans="1:13" ht="24" customHeight="1" thickBot="1" x14ac:dyDescent="0.3">
      <c r="B48" s="122" t="s">
        <v>22</v>
      </c>
      <c r="C48" s="122"/>
      <c r="D48" s="122"/>
      <c r="E48" s="153">
        <v>57</v>
      </c>
      <c r="F48" s="153"/>
      <c r="G48" s="153">
        <f>+A13+A23+A39</f>
        <v>3</v>
      </c>
      <c r="H48" s="153"/>
      <c r="I48" s="112"/>
      <c r="J48" s="113"/>
      <c r="K48" s="53"/>
      <c r="L48" s="53"/>
      <c r="M48" s="53"/>
    </row>
    <row r="49" spans="2:8" ht="24" customHeight="1" thickBot="1" x14ac:dyDescent="0.3">
      <c r="B49" s="154" t="s">
        <v>23</v>
      </c>
      <c r="C49" s="155"/>
      <c r="D49" s="156"/>
      <c r="E49" s="157">
        <v>19</v>
      </c>
      <c r="F49" s="158"/>
      <c r="G49" s="174">
        <f>+A14+A24+A25+A26</f>
        <v>5</v>
      </c>
      <c r="H49" s="174"/>
    </row>
    <row r="50" spans="2:8" ht="24" customHeight="1" thickBot="1" x14ac:dyDescent="0.3">
      <c r="B50" s="122" t="s">
        <v>24</v>
      </c>
      <c r="C50" s="122"/>
      <c r="D50" s="122"/>
      <c r="E50" s="149">
        <v>1710</v>
      </c>
      <c r="F50" s="149"/>
      <c r="G50" s="174">
        <f>+H15+I15+H27+I27+H40+I40</f>
        <v>228</v>
      </c>
      <c r="H50" s="174"/>
    </row>
    <row r="51" spans="2:8" ht="24" customHeight="1" thickBot="1" x14ac:dyDescent="0.3">
      <c r="B51" s="122" t="s">
        <v>37</v>
      </c>
      <c r="C51" s="122"/>
      <c r="D51" s="122"/>
      <c r="E51" s="149">
        <v>720</v>
      </c>
      <c r="F51" s="149"/>
      <c r="G51" s="174">
        <f>+G15+G27+G40</f>
        <v>72</v>
      </c>
      <c r="H51" s="174"/>
    </row>
    <row r="52" spans="2:8" ht="24" customHeight="1" thickBot="1" x14ac:dyDescent="0.3">
      <c r="B52" s="145" t="s">
        <v>25</v>
      </c>
      <c r="C52" s="145"/>
      <c r="D52" s="145"/>
      <c r="E52" s="123">
        <v>2280000</v>
      </c>
      <c r="F52" s="123"/>
      <c r="G52" s="146">
        <f>+K17+K29+K42</f>
        <v>338655.19</v>
      </c>
      <c r="H52" s="174"/>
    </row>
    <row r="53" spans="2:8" ht="24" customHeight="1" thickBot="1" x14ac:dyDescent="0.3">
      <c r="B53" s="145" t="s">
        <v>26</v>
      </c>
      <c r="C53" s="145"/>
      <c r="D53" s="145"/>
      <c r="E53" s="123">
        <v>1824000</v>
      </c>
      <c r="F53" s="123"/>
      <c r="G53" s="146">
        <f>+L15+L27+L40</f>
        <v>183400</v>
      </c>
      <c r="H53" s="174"/>
    </row>
    <row r="54" spans="2:8" ht="24" customHeight="1" thickBot="1" x14ac:dyDescent="0.3">
      <c r="B54" s="145" t="s">
        <v>27</v>
      </c>
      <c r="C54" s="145"/>
      <c r="D54" s="145"/>
      <c r="E54" s="123">
        <f>+E53*0.1</f>
        <v>182400</v>
      </c>
      <c r="F54" s="123"/>
      <c r="G54" s="146">
        <f>+L16+L28+L41</f>
        <v>18340</v>
      </c>
      <c r="H54" s="174"/>
    </row>
    <row r="55" spans="2:8" ht="18.75" customHeight="1" thickBot="1" x14ac:dyDescent="0.3">
      <c r="B55" s="151" t="s">
        <v>63</v>
      </c>
      <c r="C55" s="151"/>
      <c r="D55" s="151"/>
      <c r="E55" s="152">
        <f>+E52+E53+E54</f>
        <v>4286400</v>
      </c>
      <c r="F55" s="152"/>
      <c r="G55" s="152">
        <f>+G52+G53+G54</f>
        <v>540395.18999999994</v>
      </c>
      <c r="H55" s="152"/>
    </row>
  </sheetData>
  <mergeCells count="86">
    <mergeCell ref="M20:M22"/>
    <mergeCell ref="H21:H22"/>
    <mergeCell ref="I21:I22"/>
    <mergeCell ref="B27:F27"/>
    <mergeCell ref="J20:J22"/>
    <mergeCell ref="K20:K22"/>
    <mergeCell ref="A28:G28"/>
    <mergeCell ref="A29:G29"/>
    <mergeCell ref="L20:L22"/>
    <mergeCell ref="D20:D22"/>
    <mergeCell ref="E20:E22"/>
    <mergeCell ref="F20:F22"/>
    <mergeCell ref="G20:G22"/>
    <mergeCell ref="H20:I20"/>
    <mergeCell ref="B15:F15"/>
    <mergeCell ref="A16:G16"/>
    <mergeCell ref="A17:G17"/>
    <mergeCell ref="B54:D54"/>
    <mergeCell ref="E54:F54"/>
    <mergeCell ref="G54:H54"/>
    <mergeCell ref="B50:D50"/>
    <mergeCell ref="E50:F50"/>
    <mergeCell ref="G50:H50"/>
    <mergeCell ref="B51:D51"/>
    <mergeCell ref="E51:F51"/>
    <mergeCell ref="G51:H51"/>
    <mergeCell ref="B49:D49"/>
    <mergeCell ref="A19:K19"/>
    <mergeCell ref="A20:A22"/>
    <mergeCell ref="B20:C21"/>
    <mergeCell ref="B55:D55"/>
    <mergeCell ref="E55:F55"/>
    <mergeCell ref="G55:H55"/>
    <mergeCell ref="B52:D52"/>
    <mergeCell ref="E52:F52"/>
    <mergeCell ref="G52:H52"/>
    <mergeCell ref="B53:D53"/>
    <mergeCell ref="E53:F53"/>
    <mergeCell ref="G53:H53"/>
    <mergeCell ref="E49:F49"/>
    <mergeCell ref="G49:H49"/>
    <mergeCell ref="B40:F40"/>
    <mergeCell ref="A41:G41"/>
    <mergeCell ref="A42:G42"/>
    <mergeCell ref="B46:D46"/>
    <mergeCell ref="E46:F46"/>
    <mergeCell ref="G46:H46"/>
    <mergeCell ref="B47:D47"/>
    <mergeCell ref="E47:F47"/>
    <mergeCell ref="A2:M2"/>
    <mergeCell ref="A3:M3"/>
    <mergeCell ref="A6:M7"/>
    <mergeCell ref="A8:M8"/>
    <mergeCell ref="A4:M4"/>
    <mergeCell ref="H37:H38"/>
    <mergeCell ref="I37:I38"/>
    <mergeCell ref="A9:M9"/>
    <mergeCell ref="A10:A12"/>
    <mergeCell ref="B10:C11"/>
    <mergeCell ref="D10:D12"/>
    <mergeCell ref="E10:E12"/>
    <mergeCell ref="F10:F12"/>
    <mergeCell ref="G10:G12"/>
    <mergeCell ref="H10:I10"/>
    <mergeCell ref="J10:J12"/>
    <mergeCell ref="K10:K12"/>
    <mergeCell ref="L10:L12"/>
    <mergeCell ref="M10:M12"/>
    <mergeCell ref="I11:I12"/>
    <mergeCell ref="H11:H12"/>
    <mergeCell ref="G47:H47"/>
    <mergeCell ref="G48:H48"/>
    <mergeCell ref="E48:F48"/>
    <mergeCell ref="B48:D48"/>
    <mergeCell ref="A35:M35"/>
    <mergeCell ref="A36:A38"/>
    <mergeCell ref="B36:C37"/>
    <mergeCell ref="D36:D38"/>
    <mergeCell ref="E36:E38"/>
    <mergeCell ref="F36:F38"/>
    <mergeCell ref="G36:G38"/>
    <mergeCell ref="H36:I36"/>
    <mergeCell ref="J36:J38"/>
    <mergeCell ref="K36:K38"/>
    <mergeCell ref="L36:L38"/>
    <mergeCell ref="M36:M38"/>
  </mergeCells>
  <pageMargins left="0.25" right="0.25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topLeftCell="A19" zoomScale="130" zoomScaleNormal="130" workbookViewId="0">
      <selection activeCell="I23" sqref="I23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5.140625" customWidth="1"/>
    <col min="5" max="5" width="11.28515625" customWidth="1"/>
    <col min="6" max="6" width="11.140625" customWidth="1"/>
    <col min="7" max="7" width="9.28515625" customWidth="1"/>
    <col min="8" max="8" width="10.5703125" customWidth="1"/>
    <col min="9" max="9" width="11.140625" customWidth="1"/>
    <col min="10" max="10" width="14.7109375" customWidth="1"/>
    <col min="11" max="11" width="13.85546875" customWidth="1"/>
    <col min="12" max="12" width="15.5703125" customWidth="1"/>
    <col min="13" max="13" width="15.7109375" customWidth="1"/>
  </cols>
  <sheetData>
    <row r="1" spans="1:14" ht="18" x14ac:dyDescent="0.25">
      <c r="A1" s="24"/>
      <c r="B1" s="24"/>
      <c r="C1" s="24" t="s">
        <v>48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0.25" customHeight="1" x14ac:dyDescent="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4" ht="15.75" x14ac:dyDescent="0.25">
      <c r="A3" s="169" t="s">
        <v>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4" ht="18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4" ht="18" x14ac:dyDescent="0.25">
      <c r="A5" s="170" t="s">
        <v>42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4" ht="31.5" customHeight="1" x14ac:dyDescent="0.25">
      <c r="A6" s="173" t="s">
        <v>43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4" ht="21.75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4" ht="24.75" customHeight="1" x14ac:dyDescent="0.25">
      <c r="A8" s="175" t="s">
        <v>87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</row>
    <row r="9" spans="1:14" x14ac:dyDescent="0.25">
      <c r="A9" s="26"/>
      <c r="B9" s="35"/>
      <c r="C9" s="35"/>
      <c r="D9" s="35"/>
      <c r="E9" s="35"/>
      <c r="F9" s="35"/>
      <c r="G9" s="35"/>
      <c r="H9" s="36"/>
      <c r="I9" s="36"/>
      <c r="J9" s="37"/>
      <c r="K9" s="38"/>
      <c r="L9" s="39"/>
      <c r="M9" s="39"/>
    </row>
    <row r="10" spans="1:14" ht="15.75" customHeight="1" x14ac:dyDescent="0.25">
      <c r="A10" s="26"/>
      <c r="B10" s="26"/>
      <c r="C10" s="26"/>
      <c r="D10" s="26"/>
      <c r="E10" s="26"/>
      <c r="F10" s="26"/>
      <c r="G10" s="26"/>
      <c r="H10" s="27"/>
      <c r="I10" s="27"/>
      <c r="J10" s="28"/>
      <c r="K10" s="28"/>
      <c r="L10" s="28"/>
      <c r="M10" s="29"/>
    </row>
    <row r="11" spans="1:14" ht="15.75" customHeight="1" x14ac:dyDescent="0.25">
      <c r="A11" s="9"/>
      <c r="B11" s="9"/>
      <c r="C11" s="9"/>
      <c r="D11" s="9"/>
      <c r="E11" s="9"/>
      <c r="F11" s="9"/>
      <c r="G11" s="9"/>
      <c r="H11" s="10"/>
      <c r="I11" s="10"/>
      <c r="J11" s="11"/>
      <c r="K11" s="11"/>
      <c r="L11" s="11"/>
      <c r="M11" s="12"/>
    </row>
    <row r="12" spans="1:14" ht="15.75" customHeight="1" thickBot="1" x14ac:dyDescent="0.3">
      <c r="A12" s="144" t="s">
        <v>54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"/>
      <c r="M12" s="14"/>
    </row>
    <row r="13" spans="1:14" ht="24" customHeight="1" thickBot="1" x14ac:dyDescent="0.3">
      <c r="A13" s="129" t="s">
        <v>7</v>
      </c>
      <c r="B13" s="131" t="s">
        <v>8</v>
      </c>
      <c r="C13" s="132"/>
      <c r="D13" s="135" t="s">
        <v>9</v>
      </c>
      <c r="E13" s="135" t="s">
        <v>10</v>
      </c>
      <c r="F13" s="135" t="s">
        <v>11</v>
      </c>
      <c r="G13" s="135" t="s">
        <v>52</v>
      </c>
      <c r="H13" s="131" t="s">
        <v>30</v>
      </c>
      <c r="I13" s="132"/>
      <c r="J13" s="135" t="s">
        <v>34</v>
      </c>
      <c r="K13" s="135" t="s">
        <v>12</v>
      </c>
      <c r="L13" s="135" t="s">
        <v>33</v>
      </c>
      <c r="M13" s="141" t="s">
        <v>53</v>
      </c>
    </row>
    <row r="14" spans="1:14" ht="6" customHeight="1" thickBot="1" x14ac:dyDescent="0.3">
      <c r="A14" s="130"/>
      <c r="B14" s="133"/>
      <c r="C14" s="134"/>
      <c r="D14" s="136"/>
      <c r="E14" s="136"/>
      <c r="F14" s="136"/>
      <c r="G14" s="137"/>
      <c r="H14" s="135" t="s">
        <v>31</v>
      </c>
      <c r="I14" s="135" t="s">
        <v>32</v>
      </c>
      <c r="J14" s="139"/>
      <c r="K14" s="139"/>
      <c r="L14" s="136"/>
      <c r="M14" s="142"/>
    </row>
    <row r="15" spans="1:14" ht="21" customHeight="1" thickBot="1" x14ac:dyDescent="0.3">
      <c r="A15" s="130"/>
      <c r="B15" s="49" t="s">
        <v>14</v>
      </c>
      <c r="C15" s="50" t="s">
        <v>15</v>
      </c>
      <c r="D15" s="136"/>
      <c r="E15" s="136"/>
      <c r="F15" s="136"/>
      <c r="G15" s="138"/>
      <c r="H15" s="140"/>
      <c r="I15" s="140"/>
      <c r="J15" s="139"/>
      <c r="K15" s="139"/>
      <c r="L15" s="140"/>
      <c r="M15" s="143"/>
    </row>
    <row r="16" spans="1:14" ht="57" customHeight="1" thickBot="1" x14ac:dyDescent="0.3">
      <c r="A16" s="116">
        <v>1</v>
      </c>
      <c r="B16" s="114" t="s">
        <v>81</v>
      </c>
      <c r="C16" s="79" t="s">
        <v>131</v>
      </c>
      <c r="D16" s="79" t="s">
        <v>28</v>
      </c>
      <c r="E16" s="115" t="s">
        <v>127</v>
      </c>
      <c r="F16" s="79" t="s">
        <v>51</v>
      </c>
      <c r="G16" s="81">
        <v>4</v>
      </c>
      <c r="H16" s="81">
        <v>22</v>
      </c>
      <c r="I16" s="81">
        <v>3</v>
      </c>
      <c r="J16" s="80">
        <v>400000</v>
      </c>
      <c r="K16" s="82">
        <v>30000</v>
      </c>
      <c r="L16" s="80">
        <v>22400</v>
      </c>
      <c r="M16" s="80">
        <f t="shared" ref="M16:M17" si="0">SUM(K16:L16)</f>
        <v>52400</v>
      </c>
    </row>
    <row r="17" spans="1:13" ht="47.45" customHeight="1" thickBot="1" x14ac:dyDescent="0.3">
      <c r="A17" s="116">
        <v>1</v>
      </c>
      <c r="B17" s="79" t="s">
        <v>124</v>
      </c>
      <c r="C17" s="79" t="s">
        <v>126</v>
      </c>
      <c r="D17" s="79" t="s">
        <v>28</v>
      </c>
      <c r="E17" s="115" t="s">
        <v>128</v>
      </c>
      <c r="F17" s="79" t="s">
        <v>125</v>
      </c>
      <c r="G17" s="81">
        <v>8</v>
      </c>
      <c r="H17" s="81">
        <v>20</v>
      </c>
      <c r="I17" s="81">
        <v>5</v>
      </c>
      <c r="J17" s="80">
        <v>670000</v>
      </c>
      <c r="K17" s="82">
        <v>29500</v>
      </c>
      <c r="L17" s="80">
        <v>22400</v>
      </c>
      <c r="M17" s="80">
        <f t="shared" si="0"/>
        <v>51900</v>
      </c>
    </row>
    <row r="18" spans="1:13" ht="15.75" customHeight="1" thickBot="1" x14ac:dyDescent="0.3">
      <c r="A18" s="110">
        <f>SUM(A16:A17)</f>
        <v>2</v>
      </c>
      <c r="B18" s="159" t="s">
        <v>16</v>
      </c>
      <c r="C18" s="160"/>
      <c r="D18" s="160"/>
      <c r="E18" s="160"/>
      <c r="F18" s="161"/>
      <c r="G18" s="96">
        <f>SUM(G16:G17)</f>
        <v>12</v>
      </c>
      <c r="H18" s="96">
        <f t="shared" ref="H18:I18" si="1">SUM(H16:H17)</f>
        <v>42</v>
      </c>
      <c r="I18" s="96">
        <f t="shared" si="1"/>
        <v>8</v>
      </c>
      <c r="J18" s="97">
        <f>SUM(J16:J17)</f>
        <v>1070000</v>
      </c>
      <c r="K18" s="97">
        <f t="shared" ref="K18:M18" si="2">SUM(K16:K17)</f>
        <v>59500</v>
      </c>
      <c r="L18" s="97">
        <f t="shared" si="2"/>
        <v>44800</v>
      </c>
      <c r="M18" s="97">
        <f t="shared" si="2"/>
        <v>104300</v>
      </c>
    </row>
    <row r="19" spans="1:13" ht="15.75" customHeight="1" thickBot="1" x14ac:dyDescent="0.3">
      <c r="A19" s="162" t="s">
        <v>17</v>
      </c>
      <c r="B19" s="163"/>
      <c r="C19" s="163"/>
      <c r="D19" s="163"/>
      <c r="E19" s="163"/>
      <c r="F19" s="163"/>
      <c r="G19" s="164"/>
      <c r="H19" s="98"/>
      <c r="I19" s="98"/>
      <c r="J19" s="99"/>
      <c r="K19" s="99">
        <v>0</v>
      </c>
      <c r="L19" s="99">
        <f>0.1*L18</f>
        <v>4480</v>
      </c>
      <c r="M19" s="100">
        <f>SUM(L19:L19)</f>
        <v>4480</v>
      </c>
    </row>
    <row r="20" spans="1:13" ht="15.75" customHeight="1" thickBot="1" x14ac:dyDescent="0.3">
      <c r="A20" s="159" t="s">
        <v>20</v>
      </c>
      <c r="B20" s="160"/>
      <c r="C20" s="160"/>
      <c r="D20" s="160"/>
      <c r="E20" s="160"/>
      <c r="F20" s="160"/>
      <c r="G20" s="161"/>
      <c r="H20" s="101"/>
      <c r="I20" s="101"/>
      <c r="J20" s="99"/>
      <c r="K20" s="99">
        <f>SUM(K18:K19)</f>
        <v>59500</v>
      </c>
      <c r="L20" s="99">
        <f>SUM(L18:L19)</f>
        <v>49280</v>
      </c>
      <c r="M20" s="99">
        <f>SUM(M18:M19)</f>
        <v>108780</v>
      </c>
    </row>
    <row r="21" spans="1:13" ht="15.75" customHeight="1" x14ac:dyDescent="0.25">
      <c r="A21" s="15"/>
      <c r="B21" s="15"/>
      <c r="C21" s="15"/>
      <c r="D21" s="15"/>
      <c r="E21" s="15"/>
      <c r="F21" s="15"/>
      <c r="G21" s="15"/>
      <c r="H21" s="7"/>
      <c r="I21" s="7"/>
      <c r="J21" s="25"/>
      <c r="K21" s="25"/>
      <c r="L21" s="25"/>
      <c r="M21" s="25"/>
    </row>
    <row r="22" spans="1:13" ht="15.75" customHeight="1" x14ac:dyDescent="0.25">
      <c r="A22" s="15"/>
      <c r="B22" s="15"/>
      <c r="C22" s="15"/>
      <c r="D22" s="15"/>
      <c r="E22" s="15"/>
      <c r="F22" s="15"/>
      <c r="G22" s="15"/>
      <c r="H22" s="7"/>
      <c r="I22" s="7"/>
      <c r="J22" s="25"/>
      <c r="K22" s="25"/>
      <c r="L22" s="25"/>
      <c r="M22" s="25"/>
    </row>
    <row r="24" spans="1:13" ht="15.75" thickBot="1" x14ac:dyDescent="0.3">
      <c r="K24" s="45" t="s">
        <v>19</v>
      </c>
    </row>
    <row r="25" spans="1:13" ht="24.95" customHeight="1" thickBot="1" x14ac:dyDescent="0.3">
      <c r="A25" s="127" t="s">
        <v>21</v>
      </c>
      <c r="B25" s="127"/>
      <c r="C25" s="127"/>
      <c r="D25" s="127" t="s">
        <v>36</v>
      </c>
      <c r="E25" s="127"/>
      <c r="F25" s="127" t="s">
        <v>88</v>
      </c>
      <c r="G25" s="127"/>
    </row>
    <row r="26" spans="1:13" ht="23.1" customHeight="1" thickBot="1" x14ac:dyDescent="0.3">
      <c r="A26" s="122" t="s">
        <v>45</v>
      </c>
      <c r="B26" s="122"/>
      <c r="C26" s="122"/>
      <c r="D26" s="178">
        <v>8000000</v>
      </c>
      <c r="E26" s="179"/>
      <c r="F26" s="180">
        <f>+J18</f>
        <v>1070000</v>
      </c>
      <c r="G26" s="181"/>
      <c r="J26" s="44" t="s">
        <v>65</v>
      </c>
    </row>
    <row r="27" spans="1:13" ht="23.1" customHeight="1" thickBot="1" x14ac:dyDescent="0.3">
      <c r="A27" s="122" t="s">
        <v>22</v>
      </c>
      <c r="B27" s="122"/>
      <c r="C27" s="122"/>
      <c r="D27" s="153">
        <v>57</v>
      </c>
      <c r="E27" s="153"/>
      <c r="F27" s="174">
        <f>+A18</f>
        <v>2</v>
      </c>
      <c r="G27" s="174"/>
    </row>
    <row r="28" spans="1:13" ht="23.1" customHeight="1" thickBot="1" x14ac:dyDescent="0.3">
      <c r="A28" s="154" t="s">
        <v>23</v>
      </c>
      <c r="B28" s="155"/>
      <c r="C28" s="156"/>
      <c r="D28" s="157">
        <v>19</v>
      </c>
      <c r="E28" s="158"/>
      <c r="F28" s="157">
        <v>0</v>
      </c>
      <c r="G28" s="158"/>
    </row>
    <row r="29" spans="1:13" ht="23.1" customHeight="1" thickBot="1" x14ac:dyDescent="0.3">
      <c r="A29" s="122" t="s">
        <v>24</v>
      </c>
      <c r="B29" s="122"/>
      <c r="C29" s="122"/>
      <c r="D29" s="149">
        <v>1710</v>
      </c>
      <c r="E29" s="149"/>
      <c r="F29" s="153">
        <f>+H18+I18</f>
        <v>50</v>
      </c>
      <c r="G29" s="153"/>
    </row>
    <row r="30" spans="1:13" ht="23.1" customHeight="1" thickBot="1" x14ac:dyDescent="0.3">
      <c r="A30" s="122" t="s">
        <v>37</v>
      </c>
      <c r="B30" s="122"/>
      <c r="C30" s="122"/>
      <c r="D30" s="149">
        <v>720</v>
      </c>
      <c r="E30" s="149"/>
      <c r="F30" s="149">
        <f>+G18</f>
        <v>12</v>
      </c>
      <c r="G30" s="149"/>
      <c r="J30" t="s">
        <v>19</v>
      </c>
    </row>
    <row r="31" spans="1:13" ht="23.1" customHeight="1" thickBot="1" x14ac:dyDescent="0.3">
      <c r="A31" s="145" t="s">
        <v>25</v>
      </c>
      <c r="B31" s="145"/>
      <c r="C31" s="145"/>
      <c r="D31" s="123">
        <v>2280000</v>
      </c>
      <c r="E31" s="123"/>
      <c r="F31" s="123">
        <f>+K18</f>
        <v>59500</v>
      </c>
      <c r="G31" s="123"/>
      <c r="J31" s="45" t="s">
        <v>19</v>
      </c>
    </row>
    <row r="32" spans="1:13" ht="23.1" customHeight="1" thickBot="1" x14ac:dyDescent="0.3">
      <c r="A32" s="145" t="s">
        <v>26</v>
      </c>
      <c r="B32" s="145"/>
      <c r="C32" s="145"/>
      <c r="D32" s="123">
        <v>1824000</v>
      </c>
      <c r="E32" s="123"/>
      <c r="F32" s="123">
        <f>+L18</f>
        <v>44800</v>
      </c>
      <c r="G32" s="123"/>
    </row>
    <row r="33" spans="1:7" ht="23.1" customHeight="1" thickBot="1" x14ac:dyDescent="0.3">
      <c r="A33" s="145" t="s">
        <v>27</v>
      </c>
      <c r="B33" s="145"/>
      <c r="C33" s="145"/>
      <c r="D33" s="123">
        <f>+D32*0.1</f>
        <v>182400</v>
      </c>
      <c r="E33" s="123"/>
      <c r="F33" s="123">
        <f>+L19</f>
        <v>4480</v>
      </c>
      <c r="G33" s="123"/>
    </row>
    <row r="34" spans="1:7" ht="24.95" customHeight="1" thickBot="1" x14ac:dyDescent="0.3">
      <c r="A34" s="176" t="s">
        <v>63</v>
      </c>
      <c r="B34" s="176"/>
      <c r="C34" s="176"/>
      <c r="D34" s="152">
        <f>+D31+D32+D33</f>
        <v>4286400</v>
      </c>
      <c r="E34" s="152"/>
      <c r="F34" s="177">
        <f>+F31+F32+F33</f>
        <v>108780</v>
      </c>
      <c r="G34" s="177"/>
    </row>
  </sheetData>
  <mergeCells count="53">
    <mergeCell ref="M13:M15"/>
    <mergeCell ref="H14:H15"/>
    <mergeCell ref="I14:I15"/>
    <mergeCell ref="B18:F18"/>
    <mergeCell ref="H13:I13"/>
    <mergeCell ref="J13:J15"/>
    <mergeCell ref="K13:K15"/>
    <mergeCell ref="F13:F15"/>
    <mergeCell ref="L13:L15"/>
    <mergeCell ref="A6:M7"/>
    <mergeCell ref="A5:M5"/>
    <mergeCell ref="A2:M2"/>
    <mergeCell ref="A3:M3"/>
    <mergeCell ref="A4:M4"/>
    <mergeCell ref="A8:M8"/>
    <mergeCell ref="D29:E29"/>
    <mergeCell ref="F29:G29"/>
    <mergeCell ref="A26:C26"/>
    <mergeCell ref="D26:E26"/>
    <mergeCell ref="F26:G26"/>
    <mergeCell ref="A27:C27"/>
    <mergeCell ref="D27:E27"/>
    <mergeCell ref="F27:G27"/>
    <mergeCell ref="A28:C28"/>
    <mergeCell ref="D28:E28"/>
    <mergeCell ref="F28:G28"/>
    <mergeCell ref="A29:C29"/>
    <mergeCell ref="A25:C25"/>
    <mergeCell ref="D25:E25"/>
    <mergeCell ref="F25:G25"/>
    <mergeCell ref="A19:G19"/>
    <mergeCell ref="G13:G15"/>
    <mergeCell ref="A12:K12"/>
    <mergeCell ref="A13:A15"/>
    <mergeCell ref="B13:C14"/>
    <mergeCell ref="D13:D15"/>
    <mergeCell ref="E13:E15"/>
    <mergeCell ref="A20:G20"/>
    <mergeCell ref="A34:C34"/>
    <mergeCell ref="D34:E34"/>
    <mergeCell ref="F34:G34"/>
    <mergeCell ref="A30:C30"/>
    <mergeCell ref="D30:E30"/>
    <mergeCell ref="F30:G30"/>
    <mergeCell ref="A31:C31"/>
    <mergeCell ref="D31:E31"/>
    <mergeCell ref="F31:G31"/>
    <mergeCell ref="A32:C32"/>
    <mergeCell ref="D32:E32"/>
    <mergeCell ref="F32:G32"/>
    <mergeCell ref="A33:C33"/>
    <mergeCell ref="D33:E33"/>
    <mergeCell ref="F33:G33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topLeftCell="A50" zoomScale="130" zoomScaleNormal="130" workbookViewId="0">
      <selection activeCell="F61" sqref="F61:G61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  <col min="14" max="14" width="16.7109375" hidden="1" customWidth="1"/>
  </cols>
  <sheetData>
    <row r="1" spans="1:15" ht="18" x14ac:dyDescent="0.25">
      <c r="A1" s="24"/>
      <c r="B1" s="24"/>
      <c r="C1" s="168" t="s">
        <v>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24"/>
      <c r="O1" s="24"/>
    </row>
    <row r="2" spans="1:15" ht="15.75" customHeight="1" x14ac:dyDescent="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5" ht="15.75" customHeight="1" x14ac:dyDescent="0.25">
      <c r="A3" s="169" t="s">
        <v>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5" ht="9" customHeigh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5" ht="18" x14ac:dyDescent="0.25">
      <c r="A5" s="170" t="s">
        <v>42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20"/>
    </row>
    <row r="6" spans="1:15" ht="24" customHeight="1" x14ac:dyDescent="0.25">
      <c r="A6" s="173" t="s">
        <v>43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22"/>
    </row>
    <row r="7" spans="1:15" ht="24.75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22"/>
    </row>
    <row r="8" spans="1:15" ht="6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ht="18" customHeight="1" x14ac:dyDescent="0.25">
      <c r="A9" s="188" t="s">
        <v>89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23"/>
    </row>
    <row r="10" spans="1:15" ht="9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23"/>
    </row>
    <row r="11" spans="1:15" ht="18" customHeight="1" thickBot="1" x14ac:dyDescent="0.3">
      <c r="A11" s="128" t="s">
        <v>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23"/>
    </row>
    <row r="12" spans="1:15" ht="25.5" customHeight="1" thickBot="1" x14ac:dyDescent="0.3">
      <c r="A12" s="129" t="s">
        <v>7</v>
      </c>
      <c r="B12" s="131" t="s">
        <v>8</v>
      </c>
      <c r="C12" s="132"/>
      <c r="D12" s="135" t="s">
        <v>9</v>
      </c>
      <c r="E12" s="135" t="s">
        <v>10</v>
      </c>
      <c r="F12" s="135" t="s">
        <v>11</v>
      </c>
      <c r="G12" s="135" t="s">
        <v>35</v>
      </c>
      <c r="H12" s="131" t="s">
        <v>30</v>
      </c>
      <c r="I12" s="132"/>
      <c r="J12" s="135" t="s">
        <v>34</v>
      </c>
      <c r="K12" s="135" t="s">
        <v>12</v>
      </c>
      <c r="L12" s="135" t="s">
        <v>33</v>
      </c>
      <c r="M12" s="141" t="s">
        <v>13</v>
      </c>
      <c r="N12" s="23"/>
    </row>
    <row r="13" spans="1:15" ht="0.75" customHeight="1" thickBot="1" x14ac:dyDescent="0.3">
      <c r="A13" s="130"/>
      <c r="B13" s="133"/>
      <c r="C13" s="134"/>
      <c r="D13" s="136"/>
      <c r="E13" s="136"/>
      <c r="F13" s="136"/>
      <c r="G13" s="137"/>
      <c r="H13" s="135" t="s">
        <v>31</v>
      </c>
      <c r="I13" s="135" t="s">
        <v>32</v>
      </c>
      <c r="J13" s="139"/>
      <c r="K13" s="139"/>
      <c r="L13" s="136"/>
      <c r="M13" s="142"/>
      <c r="N13" s="23"/>
    </row>
    <row r="14" spans="1:15" ht="20.25" customHeight="1" thickBot="1" x14ac:dyDescent="0.3">
      <c r="A14" s="130"/>
      <c r="B14" s="49" t="s">
        <v>14</v>
      </c>
      <c r="C14" s="50" t="s">
        <v>15</v>
      </c>
      <c r="D14" s="136"/>
      <c r="E14" s="136"/>
      <c r="F14" s="136"/>
      <c r="G14" s="138"/>
      <c r="H14" s="140"/>
      <c r="I14" s="140"/>
      <c r="J14" s="139"/>
      <c r="K14" s="139"/>
      <c r="L14" s="140"/>
      <c r="M14" s="143"/>
      <c r="N14" s="23"/>
    </row>
    <row r="15" spans="1:15" ht="47.45" customHeight="1" thickBot="1" x14ac:dyDescent="0.3">
      <c r="A15" s="71">
        <v>1</v>
      </c>
      <c r="B15" s="87" t="s">
        <v>55</v>
      </c>
      <c r="C15" s="87" t="s">
        <v>95</v>
      </c>
      <c r="D15" s="87" t="s">
        <v>29</v>
      </c>
      <c r="E15" s="73" t="s">
        <v>96</v>
      </c>
      <c r="F15" s="87" t="s">
        <v>51</v>
      </c>
      <c r="G15" s="74">
        <v>8</v>
      </c>
      <c r="H15" s="74">
        <v>25</v>
      </c>
      <c r="I15" s="74">
        <v>5</v>
      </c>
      <c r="J15" s="75">
        <v>195000</v>
      </c>
      <c r="K15" s="76">
        <v>45000</v>
      </c>
      <c r="L15" s="76">
        <v>16000</v>
      </c>
      <c r="M15" s="75">
        <f t="shared" ref="M15:M20" si="0">SUM(K15:L15)</f>
        <v>61000</v>
      </c>
      <c r="N15" s="23"/>
    </row>
    <row r="16" spans="1:15" ht="47.45" customHeight="1" thickBot="1" x14ac:dyDescent="0.3">
      <c r="A16" s="71">
        <v>2</v>
      </c>
      <c r="B16" s="87" t="s">
        <v>55</v>
      </c>
      <c r="C16" s="87" t="s">
        <v>76</v>
      </c>
      <c r="D16" s="87" t="s">
        <v>29</v>
      </c>
      <c r="E16" s="77" t="s">
        <v>94</v>
      </c>
      <c r="F16" s="87" t="s">
        <v>51</v>
      </c>
      <c r="G16" s="74">
        <v>120</v>
      </c>
      <c r="H16" s="74">
        <v>70</v>
      </c>
      <c r="I16" s="74">
        <v>10</v>
      </c>
      <c r="J16" s="78" t="s">
        <v>60</v>
      </c>
      <c r="K16" s="76">
        <v>98000</v>
      </c>
      <c r="L16" s="76">
        <v>64000</v>
      </c>
      <c r="M16" s="75">
        <f t="shared" si="0"/>
        <v>162000</v>
      </c>
      <c r="N16" s="23"/>
    </row>
    <row r="17" spans="1:14" ht="47.45" customHeight="1" thickBot="1" x14ac:dyDescent="0.3">
      <c r="A17" s="71">
        <v>1</v>
      </c>
      <c r="B17" s="87" t="s">
        <v>56</v>
      </c>
      <c r="C17" s="87" t="s">
        <v>98</v>
      </c>
      <c r="D17" s="87" t="s">
        <v>29</v>
      </c>
      <c r="E17" s="77" t="s">
        <v>99</v>
      </c>
      <c r="F17" s="87" t="s">
        <v>51</v>
      </c>
      <c r="G17" s="74">
        <v>8</v>
      </c>
      <c r="H17" s="74">
        <v>25</v>
      </c>
      <c r="I17" s="74">
        <v>5</v>
      </c>
      <c r="J17" s="75">
        <v>205000</v>
      </c>
      <c r="K17" s="76">
        <v>45000</v>
      </c>
      <c r="L17" s="76">
        <v>16000</v>
      </c>
      <c r="M17" s="75">
        <f t="shared" si="0"/>
        <v>61000</v>
      </c>
      <c r="N17" s="23"/>
    </row>
    <row r="18" spans="1:14" ht="47.45" customHeight="1" thickBot="1" x14ac:dyDescent="0.3">
      <c r="A18" s="71">
        <v>2</v>
      </c>
      <c r="B18" s="87" t="s">
        <v>56</v>
      </c>
      <c r="C18" s="87" t="s">
        <v>59</v>
      </c>
      <c r="D18" s="87" t="s">
        <v>29</v>
      </c>
      <c r="E18" s="77" t="s">
        <v>94</v>
      </c>
      <c r="F18" s="87" t="s">
        <v>51</v>
      </c>
      <c r="G18" s="74">
        <v>120</v>
      </c>
      <c r="H18" s="74">
        <v>70</v>
      </c>
      <c r="I18" s="74">
        <v>10</v>
      </c>
      <c r="J18" s="78" t="s">
        <v>60</v>
      </c>
      <c r="K18" s="76">
        <v>160000</v>
      </c>
      <c r="L18" s="76">
        <v>64000</v>
      </c>
      <c r="M18" s="75">
        <f t="shared" si="0"/>
        <v>224000</v>
      </c>
      <c r="N18" s="23"/>
    </row>
    <row r="19" spans="1:14" ht="60" customHeight="1" thickBot="1" x14ac:dyDescent="0.3">
      <c r="A19" s="71">
        <v>1</v>
      </c>
      <c r="B19" s="79" t="s">
        <v>78</v>
      </c>
      <c r="C19" s="79" t="s">
        <v>102</v>
      </c>
      <c r="D19" s="79" t="s">
        <v>29</v>
      </c>
      <c r="E19" s="79" t="s">
        <v>100</v>
      </c>
      <c r="F19" s="79" t="s">
        <v>77</v>
      </c>
      <c r="G19" s="81">
        <v>16</v>
      </c>
      <c r="H19" s="81">
        <v>35</v>
      </c>
      <c r="I19" s="81">
        <v>10</v>
      </c>
      <c r="J19" s="80">
        <v>580000</v>
      </c>
      <c r="K19" s="82">
        <f>30000+50000</f>
        <v>80000</v>
      </c>
      <c r="L19" s="80">
        <v>17000</v>
      </c>
      <c r="M19" s="75">
        <f t="shared" si="0"/>
        <v>97000</v>
      </c>
      <c r="N19" s="23"/>
    </row>
    <row r="20" spans="1:14" ht="47.45" customHeight="1" thickBot="1" x14ac:dyDescent="0.3">
      <c r="A20" s="71">
        <v>2</v>
      </c>
      <c r="B20" s="79" t="s">
        <v>78</v>
      </c>
      <c r="C20" s="87" t="s">
        <v>79</v>
      </c>
      <c r="D20" s="79" t="s">
        <v>29</v>
      </c>
      <c r="E20" s="79" t="s">
        <v>101</v>
      </c>
      <c r="F20" s="79" t="s">
        <v>77</v>
      </c>
      <c r="G20" s="81">
        <v>16</v>
      </c>
      <c r="H20" s="81">
        <v>25</v>
      </c>
      <c r="I20" s="81">
        <v>5</v>
      </c>
      <c r="J20" s="78" t="s">
        <v>60</v>
      </c>
      <c r="K20" s="82">
        <v>30000</v>
      </c>
      <c r="L20" s="80">
        <v>17000</v>
      </c>
      <c r="M20" s="75">
        <f t="shared" si="0"/>
        <v>47000</v>
      </c>
      <c r="N20" s="23"/>
    </row>
    <row r="21" spans="1:14" ht="47.45" customHeight="1" thickBot="1" x14ac:dyDescent="0.3">
      <c r="A21" s="71">
        <v>1</v>
      </c>
      <c r="B21" s="79" t="s">
        <v>103</v>
      </c>
      <c r="C21" s="87" t="s">
        <v>104</v>
      </c>
      <c r="D21" s="79" t="s">
        <v>29</v>
      </c>
      <c r="E21" s="79" t="s">
        <v>105</v>
      </c>
      <c r="F21" s="79" t="s">
        <v>77</v>
      </c>
      <c r="G21" s="81">
        <v>8</v>
      </c>
      <c r="H21" s="81">
        <v>30</v>
      </c>
      <c r="I21" s="81">
        <v>10</v>
      </c>
      <c r="J21" s="78">
        <v>285000</v>
      </c>
      <c r="K21" s="78" t="s">
        <v>60</v>
      </c>
      <c r="L21" s="80">
        <v>16000</v>
      </c>
      <c r="M21" s="75">
        <f t="shared" ref="M21" si="1">SUM(K21:L21)</f>
        <v>16000</v>
      </c>
      <c r="N21" s="23"/>
    </row>
    <row r="22" spans="1:14" ht="18" customHeight="1" thickBot="1" x14ac:dyDescent="0.3">
      <c r="A22" s="94">
        <f>SUM(A15:A21)</f>
        <v>10</v>
      </c>
      <c r="B22" s="124" t="s">
        <v>16</v>
      </c>
      <c r="C22" s="124"/>
      <c r="D22" s="124"/>
      <c r="E22" s="124"/>
      <c r="F22" s="124"/>
      <c r="G22" s="84">
        <f>SUM(G15:G21)</f>
        <v>296</v>
      </c>
      <c r="H22" s="84">
        <f t="shared" ref="H22:M22" si="2">SUM(H15:H21)</f>
        <v>280</v>
      </c>
      <c r="I22" s="84">
        <f t="shared" si="2"/>
        <v>55</v>
      </c>
      <c r="J22" s="93">
        <f t="shared" si="2"/>
        <v>1265000</v>
      </c>
      <c r="K22" s="93">
        <f t="shared" si="2"/>
        <v>458000</v>
      </c>
      <c r="L22" s="93">
        <f t="shared" si="2"/>
        <v>210000</v>
      </c>
      <c r="M22" s="93">
        <f t="shared" si="2"/>
        <v>668000</v>
      </c>
      <c r="N22" s="23"/>
    </row>
    <row r="23" spans="1:14" ht="18" customHeight="1" thickBot="1" x14ac:dyDescent="0.3">
      <c r="A23" s="125" t="s">
        <v>17</v>
      </c>
      <c r="B23" s="126"/>
      <c r="C23" s="126"/>
      <c r="D23" s="126"/>
      <c r="E23" s="126"/>
      <c r="F23" s="126"/>
      <c r="G23" s="126"/>
      <c r="H23" s="88"/>
      <c r="I23" s="88"/>
      <c r="J23" s="89"/>
      <c r="K23" s="86">
        <v>0</v>
      </c>
      <c r="L23" s="86">
        <f>L22*0.1</f>
        <v>21000</v>
      </c>
      <c r="M23" s="86">
        <f>L23</f>
        <v>21000</v>
      </c>
      <c r="N23" s="23"/>
    </row>
    <row r="24" spans="1:14" ht="18" customHeight="1" thickBot="1" x14ac:dyDescent="0.3">
      <c r="A24" s="124" t="s">
        <v>18</v>
      </c>
      <c r="B24" s="124"/>
      <c r="C24" s="124"/>
      <c r="D24" s="124"/>
      <c r="E24" s="124"/>
      <c r="F24" s="124"/>
      <c r="G24" s="124"/>
      <c r="H24" s="90"/>
      <c r="I24" s="90"/>
      <c r="J24" s="91"/>
      <c r="K24" s="86">
        <f>SUM(K22:K23)</f>
        <v>458000</v>
      </c>
      <c r="L24" s="86">
        <f>SUM(L22:L23)</f>
        <v>231000</v>
      </c>
      <c r="M24" s="86">
        <f>M23+M22</f>
        <v>689000</v>
      </c>
      <c r="N24" s="23"/>
    </row>
    <row r="25" spans="1:14" ht="24" customHeight="1" x14ac:dyDescent="0.25">
      <c r="A25" s="54"/>
      <c r="B25" s="54"/>
      <c r="C25" s="54"/>
      <c r="D25" s="54"/>
      <c r="E25" s="54"/>
      <c r="F25" s="54"/>
      <c r="G25" s="54"/>
      <c r="H25" s="55"/>
      <c r="I25" s="55"/>
      <c r="J25" s="56"/>
      <c r="K25" s="57"/>
      <c r="L25" s="53"/>
      <c r="M25" s="53"/>
      <c r="N25" s="23"/>
    </row>
    <row r="26" spans="1:14" ht="15.75" customHeight="1" x14ac:dyDescent="0.25">
      <c r="A26" s="15"/>
      <c r="B26" s="15"/>
      <c r="C26" s="15"/>
      <c r="D26" s="15"/>
      <c r="E26" s="15"/>
      <c r="F26" s="15"/>
      <c r="G26" s="15"/>
      <c r="H26" s="7"/>
      <c r="I26" s="7"/>
      <c r="J26" s="61"/>
      <c r="K26" s="62"/>
      <c r="L26" s="62"/>
      <c r="M26" s="62"/>
    </row>
    <row r="27" spans="1:14" ht="15.75" customHeight="1" thickBot="1" x14ac:dyDescent="0.3">
      <c r="A27" s="144" t="s">
        <v>39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40"/>
      <c r="M27" s="40"/>
    </row>
    <row r="28" spans="1:14" ht="30.75" customHeight="1" thickBot="1" x14ac:dyDescent="0.3">
      <c r="A28" s="129" t="s">
        <v>7</v>
      </c>
      <c r="B28" s="131" t="s">
        <v>8</v>
      </c>
      <c r="C28" s="132"/>
      <c r="D28" s="135" t="s">
        <v>9</v>
      </c>
      <c r="E28" s="135" t="s">
        <v>10</v>
      </c>
      <c r="F28" s="135" t="s">
        <v>11</v>
      </c>
      <c r="G28" s="135" t="s">
        <v>52</v>
      </c>
      <c r="H28" s="131" t="s">
        <v>30</v>
      </c>
      <c r="I28" s="132"/>
      <c r="J28" s="135" t="s">
        <v>34</v>
      </c>
      <c r="K28" s="135" t="s">
        <v>12</v>
      </c>
      <c r="L28" s="135" t="s">
        <v>33</v>
      </c>
      <c r="M28" s="141" t="s">
        <v>53</v>
      </c>
    </row>
    <row r="29" spans="1:14" ht="0.75" customHeight="1" thickBot="1" x14ac:dyDescent="0.3">
      <c r="A29" s="130"/>
      <c r="B29" s="133"/>
      <c r="C29" s="134"/>
      <c r="D29" s="136"/>
      <c r="E29" s="136"/>
      <c r="F29" s="136"/>
      <c r="G29" s="137"/>
      <c r="H29" s="135" t="s">
        <v>31</v>
      </c>
      <c r="I29" s="135" t="s">
        <v>32</v>
      </c>
      <c r="J29" s="139"/>
      <c r="K29" s="139"/>
      <c r="L29" s="136"/>
      <c r="M29" s="142"/>
    </row>
    <row r="30" spans="1:14" ht="27.75" customHeight="1" thickBot="1" x14ac:dyDescent="0.3">
      <c r="A30" s="130"/>
      <c r="B30" s="49" t="s">
        <v>14</v>
      </c>
      <c r="C30" s="50" t="s">
        <v>15</v>
      </c>
      <c r="D30" s="136"/>
      <c r="E30" s="136"/>
      <c r="F30" s="136"/>
      <c r="G30" s="138"/>
      <c r="H30" s="140"/>
      <c r="I30" s="140"/>
      <c r="J30" s="139"/>
      <c r="K30" s="139"/>
      <c r="L30" s="140"/>
      <c r="M30" s="143"/>
    </row>
    <row r="31" spans="1:14" ht="75.75" customHeight="1" thickBot="1" x14ac:dyDescent="0.3">
      <c r="A31" s="95">
        <v>1</v>
      </c>
      <c r="B31" s="79" t="s">
        <v>62</v>
      </c>
      <c r="C31" s="79" t="s">
        <v>116</v>
      </c>
      <c r="D31" s="79" t="s">
        <v>38</v>
      </c>
      <c r="E31" s="79" t="s">
        <v>113</v>
      </c>
      <c r="F31" s="79" t="s">
        <v>69</v>
      </c>
      <c r="G31" s="81">
        <v>8</v>
      </c>
      <c r="H31" s="81">
        <v>5</v>
      </c>
      <c r="I31" s="81">
        <v>0</v>
      </c>
      <c r="J31" s="80">
        <v>500000</v>
      </c>
      <c r="K31" s="82">
        <v>20000</v>
      </c>
      <c r="L31" s="80">
        <v>11200</v>
      </c>
      <c r="M31" s="80">
        <f t="shared" ref="M31:M32" si="3">+K31+L31</f>
        <v>31200</v>
      </c>
    </row>
    <row r="32" spans="1:14" ht="76.5" customHeight="1" thickBot="1" x14ac:dyDescent="0.3">
      <c r="A32" s="95">
        <v>1</v>
      </c>
      <c r="B32" s="102" t="s">
        <v>62</v>
      </c>
      <c r="C32" s="102" t="s">
        <v>116</v>
      </c>
      <c r="D32" s="102" t="s">
        <v>38</v>
      </c>
      <c r="E32" s="102" t="s">
        <v>114</v>
      </c>
      <c r="F32" s="79" t="s">
        <v>69</v>
      </c>
      <c r="G32" s="81">
        <v>8</v>
      </c>
      <c r="H32" s="81">
        <v>5</v>
      </c>
      <c r="I32" s="81">
        <v>0</v>
      </c>
      <c r="J32" s="80" t="s">
        <v>73</v>
      </c>
      <c r="K32" s="105">
        <v>60000</v>
      </c>
      <c r="L32" s="104">
        <v>56000</v>
      </c>
      <c r="M32" s="104">
        <f t="shared" si="3"/>
        <v>116000</v>
      </c>
    </row>
    <row r="33" spans="1:13" ht="15.75" customHeight="1" thickBot="1" x14ac:dyDescent="0.3">
      <c r="A33" s="83">
        <f>SUM(A31:A32)</f>
        <v>2</v>
      </c>
      <c r="B33" s="159" t="s">
        <v>16</v>
      </c>
      <c r="C33" s="160"/>
      <c r="D33" s="160"/>
      <c r="E33" s="160"/>
      <c r="F33" s="161"/>
      <c r="G33" s="96">
        <f t="shared" ref="G33:M33" si="4">SUM(G31:G32)</f>
        <v>16</v>
      </c>
      <c r="H33" s="96">
        <f t="shared" si="4"/>
        <v>10</v>
      </c>
      <c r="I33" s="96">
        <f t="shared" si="4"/>
        <v>0</v>
      </c>
      <c r="J33" s="97">
        <f t="shared" si="4"/>
        <v>500000</v>
      </c>
      <c r="K33" s="99">
        <f t="shared" si="4"/>
        <v>80000</v>
      </c>
      <c r="L33" s="99">
        <f t="shared" si="4"/>
        <v>67200</v>
      </c>
      <c r="M33" s="99">
        <f t="shared" si="4"/>
        <v>147200</v>
      </c>
    </row>
    <row r="34" spans="1:13" ht="15" customHeight="1" thickBot="1" x14ac:dyDescent="0.3">
      <c r="A34" s="162" t="s">
        <v>17</v>
      </c>
      <c r="B34" s="163"/>
      <c r="C34" s="163"/>
      <c r="D34" s="163"/>
      <c r="E34" s="163"/>
      <c r="F34" s="163"/>
      <c r="G34" s="164"/>
      <c r="H34" s="98"/>
      <c r="I34" s="98"/>
      <c r="J34" s="99"/>
      <c r="K34" s="99">
        <v>0</v>
      </c>
      <c r="L34" s="99">
        <f>0.1*L33</f>
        <v>6720</v>
      </c>
      <c r="M34" s="100">
        <f>SUM(L34:L34)</f>
        <v>6720</v>
      </c>
    </row>
    <row r="35" spans="1:13" ht="17.25" customHeight="1" thickBot="1" x14ac:dyDescent="0.3">
      <c r="A35" s="159" t="s">
        <v>20</v>
      </c>
      <c r="B35" s="160"/>
      <c r="C35" s="160"/>
      <c r="D35" s="160"/>
      <c r="E35" s="160"/>
      <c r="F35" s="160"/>
      <c r="G35" s="161"/>
      <c r="H35" s="101"/>
      <c r="I35" s="101"/>
      <c r="J35" s="99"/>
      <c r="K35" s="99">
        <f>SUM(K33:K34)</f>
        <v>80000</v>
      </c>
      <c r="L35" s="99">
        <f>SUM(L33:L34)</f>
        <v>73920</v>
      </c>
      <c r="M35" s="99">
        <f>SUM(M33:M34)</f>
        <v>153920</v>
      </c>
    </row>
    <row r="36" spans="1:13" x14ac:dyDescent="0.25">
      <c r="A36" s="9"/>
      <c r="B36" s="9"/>
      <c r="C36" s="9"/>
      <c r="D36" s="9"/>
      <c r="E36" s="9"/>
      <c r="F36" s="9"/>
      <c r="G36" s="9"/>
      <c r="H36" s="10"/>
      <c r="I36" s="10"/>
      <c r="J36" s="11"/>
      <c r="K36" s="11"/>
      <c r="L36" s="11"/>
      <c r="M36" s="12"/>
    </row>
    <row r="37" spans="1:13" x14ac:dyDescent="0.25">
      <c r="A37" s="9"/>
      <c r="B37" s="9"/>
      <c r="C37" s="9"/>
      <c r="D37" s="9"/>
      <c r="E37" s="9"/>
      <c r="F37" s="9"/>
      <c r="G37" s="9"/>
      <c r="H37" s="10"/>
      <c r="I37" s="10"/>
      <c r="J37" s="11"/>
      <c r="K37" s="11"/>
      <c r="L37" s="11"/>
      <c r="M37" s="12"/>
    </row>
    <row r="38" spans="1:13" ht="15.75" customHeight="1" thickBot="1" x14ac:dyDescent="0.3">
      <c r="A38" s="183" t="s">
        <v>50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</row>
    <row r="39" spans="1:13" ht="27.75" customHeight="1" thickBot="1" x14ac:dyDescent="0.3">
      <c r="A39" s="129" t="s">
        <v>7</v>
      </c>
      <c r="B39" s="131" t="s">
        <v>8</v>
      </c>
      <c r="C39" s="132"/>
      <c r="D39" s="135" t="s">
        <v>9</v>
      </c>
      <c r="E39" s="135" t="s">
        <v>10</v>
      </c>
      <c r="F39" s="135" t="s">
        <v>11</v>
      </c>
      <c r="G39" s="135" t="s">
        <v>35</v>
      </c>
      <c r="H39" s="131" t="s">
        <v>30</v>
      </c>
      <c r="I39" s="132"/>
      <c r="J39" s="135" t="s">
        <v>44</v>
      </c>
      <c r="K39" s="135" t="s">
        <v>12</v>
      </c>
      <c r="L39" s="135" t="s">
        <v>33</v>
      </c>
      <c r="M39" s="141" t="s">
        <v>53</v>
      </c>
    </row>
    <row r="40" spans="1:13" ht="3" customHeight="1" thickBot="1" x14ac:dyDescent="0.3">
      <c r="A40" s="130"/>
      <c r="B40" s="133"/>
      <c r="C40" s="134"/>
      <c r="D40" s="136"/>
      <c r="E40" s="136"/>
      <c r="F40" s="136"/>
      <c r="G40" s="137"/>
      <c r="H40" s="135" t="s">
        <v>31</v>
      </c>
      <c r="I40" s="135" t="s">
        <v>32</v>
      </c>
      <c r="J40" s="139"/>
      <c r="K40" s="139"/>
      <c r="L40" s="136"/>
      <c r="M40" s="142"/>
    </row>
    <row r="41" spans="1:13" ht="21" customHeight="1" thickBot="1" x14ac:dyDescent="0.3">
      <c r="A41" s="130"/>
      <c r="B41" s="49" t="s">
        <v>14</v>
      </c>
      <c r="C41" s="50" t="s">
        <v>15</v>
      </c>
      <c r="D41" s="136"/>
      <c r="E41" s="136"/>
      <c r="F41" s="136"/>
      <c r="G41" s="138"/>
      <c r="H41" s="140"/>
      <c r="I41" s="140"/>
      <c r="J41" s="150"/>
      <c r="K41" s="139"/>
      <c r="L41" s="140"/>
      <c r="M41" s="143"/>
    </row>
    <row r="42" spans="1:13" ht="43.5" thickBot="1" x14ac:dyDescent="0.3">
      <c r="A42" s="116">
        <v>1</v>
      </c>
      <c r="B42" s="79" t="s">
        <v>82</v>
      </c>
      <c r="C42" s="79" t="s">
        <v>136</v>
      </c>
      <c r="D42" s="79" t="s">
        <v>28</v>
      </c>
      <c r="E42" s="115" t="s">
        <v>133</v>
      </c>
      <c r="F42" s="79" t="s">
        <v>125</v>
      </c>
      <c r="G42" s="81">
        <v>8</v>
      </c>
      <c r="H42" s="81">
        <v>20</v>
      </c>
      <c r="I42" s="81">
        <v>5</v>
      </c>
      <c r="J42" s="120" t="s">
        <v>139</v>
      </c>
      <c r="K42" s="82">
        <v>0</v>
      </c>
      <c r="L42" s="80">
        <v>22400</v>
      </c>
      <c r="M42" s="80">
        <f t="shared" ref="M42:M44" si="5">SUM(K42:L42)</f>
        <v>22400</v>
      </c>
    </row>
    <row r="43" spans="1:13" ht="57.75" thickBot="1" x14ac:dyDescent="0.3">
      <c r="A43" s="116">
        <v>1</v>
      </c>
      <c r="B43" s="79" t="s">
        <v>129</v>
      </c>
      <c r="C43" s="79" t="s">
        <v>138</v>
      </c>
      <c r="D43" s="79" t="s">
        <v>28</v>
      </c>
      <c r="E43" s="115" t="s">
        <v>134</v>
      </c>
      <c r="F43" s="79" t="s">
        <v>130</v>
      </c>
      <c r="G43" s="81">
        <v>8</v>
      </c>
      <c r="H43" s="81">
        <v>21</v>
      </c>
      <c r="I43" s="81">
        <v>4</v>
      </c>
      <c r="J43" s="80">
        <v>470000</v>
      </c>
      <c r="K43" s="82">
        <v>31000</v>
      </c>
      <c r="L43" s="80">
        <v>22400</v>
      </c>
      <c r="M43" s="80">
        <f t="shared" si="5"/>
        <v>53400</v>
      </c>
    </row>
    <row r="44" spans="1:13" ht="43.5" thickBot="1" x14ac:dyDescent="0.3">
      <c r="A44" s="116">
        <v>1</v>
      </c>
      <c r="B44" s="79" t="s">
        <v>129</v>
      </c>
      <c r="C44" s="79" t="s">
        <v>132</v>
      </c>
      <c r="D44" s="79" t="s">
        <v>28</v>
      </c>
      <c r="E44" s="115" t="s">
        <v>135</v>
      </c>
      <c r="F44" s="79" t="s">
        <v>130</v>
      </c>
      <c r="G44" s="81">
        <v>8</v>
      </c>
      <c r="H44" s="81">
        <v>21</v>
      </c>
      <c r="I44" s="81">
        <v>4</v>
      </c>
      <c r="J44" s="80">
        <v>670000</v>
      </c>
      <c r="K44" s="82">
        <v>0</v>
      </c>
      <c r="L44" s="80">
        <v>22400</v>
      </c>
      <c r="M44" s="80">
        <f t="shared" si="5"/>
        <v>22400</v>
      </c>
    </row>
    <row r="45" spans="1:13" ht="15.75" thickBot="1" x14ac:dyDescent="0.3">
      <c r="A45" s="83">
        <f>SUM(A42:A44)</f>
        <v>3</v>
      </c>
      <c r="B45" s="184" t="s">
        <v>16</v>
      </c>
      <c r="C45" s="184"/>
      <c r="D45" s="184"/>
      <c r="E45" s="184"/>
      <c r="F45" s="184"/>
      <c r="G45" s="84">
        <f>SUM(G42:G44)</f>
        <v>24</v>
      </c>
      <c r="H45" s="84">
        <f t="shared" ref="H45:I45" si="6">SUM(H42:H44)</f>
        <v>62</v>
      </c>
      <c r="I45" s="84">
        <f t="shared" si="6"/>
        <v>13</v>
      </c>
      <c r="J45" s="118">
        <f>SUM(J42:J44)</f>
        <v>1140000</v>
      </c>
      <c r="K45" s="119">
        <f t="shared" ref="K45:L45" si="7">SUM(K42:K44)</f>
        <v>31000</v>
      </c>
      <c r="L45" s="119">
        <f t="shared" si="7"/>
        <v>67200</v>
      </c>
      <c r="M45" s="119">
        <f>SUM(M42:M44)</f>
        <v>98200</v>
      </c>
    </row>
    <row r="46" spans="1:13" ht="15.75" customHeight="1" thickBot="1" x14ac:dyDescent="0.3">
      <c r="A46" s="185" t="s">
        <v>17</v>
      </c>
      <c r="B46" s="186"/>
      <c r="C46" s="186"/>
      <c r="D46" s="186"/>
      <c r="E46" s="186"/>
      <c r="F46" s="186"/>
      <c r="G46" s="186"/>
      <c r="H46" s="68"/>
      <c r="I46" s="69"/>
      <c r="J46" s="67"/>
      <c r="K46" s="119">
        <v>0</v>
      </c>
      <c r="L46" s="119">
        <f>L45*0.1</f>
        <v>6720</v>
      </c>
      <c r="M46" s="119">
        <f>L46</f>
        <v>6720</v>
      </c>
    </row>
    <row r="47" spans="1:13" ht="15.75" customHeight="1" thickBot="1" x14ac:dyDescent="0.3">
      <c r="A47" s="187" t="s">
        <v>18</v>
      </c>
      <c r="B47" s="184"/>
      <c r="C47" s="184"/>
      <c r="D47" s="184"/>
      <c r="E47" s="184"/>
      <c r="F47" s="184"/>
      <c r="G47" s="184"/>
      <c r="H47" s="70"/>
      <c r="I47" s="70"/>
      <c r="J47" s="67"/>
      <c r="K47" s="119">
        <f>SUM(K45:K46)</f>
        <v>31000</v>
      </c>
      <c r="L47" s="119">
        <f>SUM(L45:L46)</f>
        <v>73920</v>
      </c>
      <c r="M47" s="119">
        <f>M46+M45</f>
        <v>104920</v>
      </c>
    </row>
    <row r="51" spans="1:10" ht="15.75" thickBot="1" x14ac:dyDescent="0.3">
      <c r="A51" s="5"/>
      <c r="B51" s="5"/>
      <c r="C51" s="5"/>
      <c r="D51" s="5"/>
      <c r="E51" s="5"/>
      <c r="F51" s="5"/>
      <c r="G51" s="5"/>
    </row>
    <row r="52" spans="1:10" ht="24.95" customHeight="1" thickBot="1" x14ac:dyDescent="0.3">
      <c r="A52" s="127" t="s">
        <v>21</v>
      </c>
      <c r="B52" s="127"/>
      <c r="C52" s="127"/>
      <c r="D52" s="127" t="s">
        <v>36</v>
      </c>
      <c r="E52" s="127"/>
      <c r="F52" s="127" t="s">
        <v>90</v>
      </c>
      <c r="G52" s="127"/>
    </row>
    <row r="53" spans="1:10" ht="23.1" customHeight="1" thickBot="1" x14ac:dyDescent="0.3">
      <c r="A53" s="122" t="s">
        <v>45</v>
      </c>
      <c r="B53" s="122"/>
      <c r="C53" s="122"/>
      <c r="D53" s="180">
        <v>8000000</v>
      </c>
      <c r="E53" s="181"/>
      <c r="F53" s="182">
        <f>+J22+J33+J45</f>
        <v>2905000</v>
      </c>
      <c r="G53" s="182"/>
      <c r="J53" s="44" t="s">
        <v>19</v>
      </c>
    </row>
    <row r="54" spans="1:10" ht="23.1" customHeight="1" thickBot="1" x14ac:dyDescent="0.3">
      <c r="A54" s="122" t="s">
        <v>22</v>
      </c>
      <c r="B54" s="122"/>
      <c r="C54" s="122"/>
      <c r="D54" s="153">
        <v>57</v>
      </c>
      <c r="E54" s="153"/>
      <c r="F54" s="174">
        <f>+A15+A17+A19+A21+A33+A43</f>
        <v>7</v>
      </c>
      <c r="G54" s="174"/>
    </row>
    <row r="55" spans="1:10" ht="23.1" customHeight="1" thickBot="1" x14ac:dyDescent="0.3">
      <c r="A55" s="154" t="s">
        <v>23</v>
      </c>
      <c r="B55" s="155"/>
      <c r="C55" s="156"/>
      <c r="D55" s="157">
        <v>19</v>
      </c>
      <c r="E55" s="158"/>
      <c r="F55" s="157">
        <f>+A16+A18+A20+A42+A44</f>
        <v>8</v>
      </c>
      <c r="G55" s="158"/>
    </row>
    <row r="56" spans="1:10" ht="23.1" customHeight="1" thickBot="1" x14ac:dyDescent="0.3">
      <c r="A56" s="122" t="s">
        <v>24</v>
      </c>
      <c r="B56" s="122"/>
      <c r="C56" s="122"/>
      <c r="D56" s="149">
        <v>1710</v>
      </c>
      <c r="E56" s="149"/>
      <c r="F56" s="153">
        <f>+H22+I22+H33+I33+H45+I45</f>
        <v>420</v>
      </c>
      <c r="G56" s="153"/>
    </row>
    <row r="57" spans="1:10" ht="23.1" customHeight="1" thickBot="1" x14ac:dyDescent="0.3">
      <c r="A57" s="122" t="s">
        <v>37</v>
      </c>
      <c r="B57" s="122"/>
      <c r="C57" s="122"/>
      <c r="D57" s="149">
        <v>720</v>
      </c>
      <c r="E57" s="149"/>
      <c r="F57" s="149">
        <f>+G22+G33+G45</f>
        <v>336</v>
      </c>
      <c r="G57" s="149"/>
    </row>
    <row r="58" spans="1:10" ht="23.1" customHeight="1" thickBot="1" x14ac:dyDescent="0.3">
      <c r="A58" s="145" t="s">
        <v>25</v>
      </c>
      <c r="B58" s="145"/>
      <c r="C58" s="145"/>
      <c r="D58" s="123">
        <v>2280000</v>
      </c>
      <c r="E58" s="123"/>
      <c r="F58" s="123">
        <f>+K22+K33+K45</f>
        <v>569000</v>
      </c>
      <c r="G58" s="123"/>
    </row>
    <row r="59" spans="1:10" ht="23.1" customHeight="1" thickBot="1" x14ac:dyDescent="0.3">
      <c r="A59" s="145" t="s">
        <v>26</v>
      </c>
      <c r="B59" s="145"/>
      <c r="C59" s="145"/>
      <c r="D59" s="123">
        <v>1824000</v>
      </c>
      <c r="E59" s="123"/>
      <c r="F59" s="123">
        <f>+L22+L33+L45</f>
        <v>344400</v>
      </c>
      <c r="G59" s="123"/>
      <c r="I59" s="44" t="s">
        <v>19</v>
      </c>
    </row>
    <row r="60" spans="1:10" ht="23.1" customHeight="1" thickBot="1" x14ac:dyDescent="0.3">
      <c r="A60" s="145" t="s">
        <v>27</v>
      </c>
      <c r="B60" s="145"/>
      <c r="C60" s="145"/>
      <c r="D60" s="123">
        <f>+D59*0.1</f>
        <v>182400</v>
      </c>
      <c r="E60" s="123"/>
      <c r="F60" s="123">
        <f>+L23+L34+L46</f>
        <v>34440</v>
      </c>
      <c r="G60" s="123"/>
    </row>
    <row r="61" spans="1:10" ht="24.95" customHeight="1" thickBot="1" x14ac:dyDescent="0.3">
      <c r="A61" s="176" t="s">
        <v>64</v>
      </c>
      <c r="B61" s="176"/>
      <c r="C61" s="176"/>
      <c r="D61" s="152">
        <f>+D58+D59+D60</f>
        <v>4286400</v>
      </c>
      <c r="E61" s="152"/>
      <c r="F61" s="177">
        <f>+F58+F59+F60</f>
        <v>947840</v>
      </c>
      <c r="G61" s="177"/>
    </row>
    <row r="62" spans="1:10" x14ac:dyDescent="0.25">
      <c r="A62" s="5"/>
      <c r="B62" s="5"/>
      <c r="C62" s="5"/>
      <c r="D62" s="5"/>
      <c r="E62" s="5"/>
      <c r="F62" s="5"/>
      <c r="G62" s="5"/>
    </row>
    <row r="63" spans="1:10" x14ac:dyDescent="0.25">
      <c r="A63" s="5"/>
      <c r="B63" s="5"/>
      <c r="C63" s="5"/>
      <c r="D63" s="5"/>
      <c r="E63" s="5"/>
      <c r="F63" s="5"/>
      <c r="G63" s="5"/>
    </row>
  </sheetData>
  <mergeCells count="88">
    <mergeCell ref="E12:E14"/>
    <mergeCell ref="F12:F14"/>
    <mergeCell ref="G12:G14"/>
    <mergeCell ref="H12:I12"/>
    <mergeCell ref="M28:M30"/>
    <mergeCell ref="H29:H30"/>
    <mergeCell ref="H28:I28"/>
    <mergeCell ref="J28:J30"/>
    <mergeCell ref="K28:K30"/>
    <mergeCell ref="K12:K14"/>
    <mergeCell ref="L12:L14"/>
    <mergeCell ref="M12:M14"/>
    <mergeCell ref="I29:I30"/>
    <mergeCell ref="A27:K27"/>
    <mergeCell ref="A28:A30"/>
    <mergeCell ref="B28:C29"/>
    <mergeCell ref="L28:L30"/>
    <mergeCell ref="B22:F22"/>
    <mergeCell ref="A23:G23"/>
    <mergeCell ref="A24:G24"/>
    <mergeCell ref="H13:H14"/>
    <mergeCell ref="I13:I14"/>
    <mergeCell ref="A12:A14"/>
    <mergeCell ref="B12:C13"/>
    <mergeCell ref="D12:D14"/>
    <mergeCell ref="C1:M1"/>
    <mergeCell ref="A9:M9"/>
    <mergeCell ref="A2:N2"/>
    <mergeCell ref="A3:N3"/>
    <mergeCell ref="A4:N4"/>
    <mergeCell ref="A58:C58"/>
    <mergeCell ref="D58:E58"/>
    <mergeCell ref="F58:G58"/>
    <mergeCell ref="A5:M5"/>
    <mergeCell ref="A6:M7"/>
    <mergeCell ref="A11:M11"/>
    <mergeCell ref="H39:I39"/>
    <mergeCell ref="A38:M38"/>
    <mergeCell ref="B45:F45"/>
    <mergeCell ref="A46:G46"/>
    <mergeCell ref="A47:G47"/>
    <mergeCell ref="A35:G35"/>
    <mergeCell ref="K39:K41"/>
    <mergeCell ref="L39:L41"/>
    <mergeCell ref="M39:M41"/>
    <mergeCell ref="J12:J14"/>
    <mergeCell ref="H40:H41"/>
    <mergeCell ref="I40:I41"/>
    <mergeCell ref="A39:A41"/>
    <mergeCell ref="B39:C40"/>
    <mergeCell ref="D39:D41"/>
    <mergeCell ref="E39:E41"/>
    <mergeCell ref="F39:F41"/>
    <mergeCell ref="G39:G41"/>
    <mergeCell ref="A61:C61"/>
    <mergeCell ref="D61:E61"/>
    <mergeCell ref="F61:G61"/>
    <mergeCell ref="A59:C59"/>
    <mergeCell ref="D59:E59"/>
    <mergeCell ref="F59:G59"/>
    <mergeCell ref="A60:C60"/>
    <mergeCell ref="D60:E60"/>
    <mergeCell ref="F60:G60"/>
    <mergeCell ref="A57:C57"/>
    <mergeCell ref="D57:E57"/>
    <mergeCell ref="B33:F33"/>
    <mergeCell ref="A34:G34"/>
    <mergeCell ref="D28:D30"/>
    <mergeCell ref="E28:E30"/>
    <mergeCell ref="F28:F30"/>
    <mergeCell ref="G28:G30"/>
    <mergeCell ref="F57:G57"/>
    <mergeCell ref="J39:J41"/>
    <mergeCell ref="F56:G56"/>
    <mergeCell ref="A53:C53"/>
    <mergeCell ref="D53:E53"/>
    <mergeCell ref="F53:G53"/>
    <mergeCell ref="A54:C54"/>
    <mergeCell ref="D54:E54"/>
    <mergeCell ref="F54:G54"/>
    <mergeCell ref="A52:C52"/>
    <mergeCell ref="D52:E52"/>
    <mergeCell ref="F52:G52"/>
    <mergeCell ref="A55:C55"/>
    <mergeCell ref="D55:E55"/>
    <mergeCell ref="F55:G55"/>
    <mergeCell ref="A56:C56"/>
    <mergeCell ref="D56:E56"/>
  </mergeCells>
  <pageMargins left="0.23622047244094491" right="0.23622047244094491" top="0.74803149606299213" bottom="0.74803149606299213" header="0.31496062992125984" footer="0.31496062992125984"/>
  <pageSetup scale="68" orientation="landscape" r:id="rId1"/>
  <rowBreaks count="2" manualBreakCount="2">
    <brk id="25" max="13" man="1"/>
    <brk id="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JULIO-SEPT</vt:lpstr>
      <vt:lpstr>JULIO</vt:lpstr>
      <vt:lpstr>AGOSTO</vt:lpstr>
      <vt:lpstr>SEPT.</vt:lpstr>
      <vt:lpstr>AGOSTO!Área_de_impresión</vt:lpstr>
      <vt:lpstr>JULIO!Área_de_impresión</vt:lpstr>
      <vt:lpstr>'JULIO-SEPT'!Área_de_impresión</vt:lpstr>
      <vt:lpstr>SEPT.!Área_de_impresión</vt:lpstr>
      <vt:lpstr>AGOSTO!Títulos_a_imprimir</vt:lpstr>
      <vt:lpstr>JULIO!Títulos_a_imprimir</vt:lpstr>
      <vt:lpstr>'JULIO-SEPT'!Títulos_a_imprimir</vt:lpstr>
      <vt:lpstr>SEPT.!Títulos_a_imprimir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2022-09-12T18:57:35Z</cp:lastPrinted>
  <dcterms:created xsi:type="dcterms:W3CDTF">2020-06-29T12:43:52Z</dcterms:created>
  <dcterms:modified xsi:type="dcterms:W3CDTF">2022-09-13T19:33:47Z</dcterms:modified>
</cp:coreProperties>
</file>