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229\coniaf\Planificación y Desarrollo -\1. 2022 CARMEN\TRANSPARENCIA 2022\"/>
    </mc:Choice>
  </mc:AlternateContent>
  <xr:revisionPtr revIDLastSave="0" documentId="13_ncr:1_{2101276D-3D7B-462E-8188-22AF511962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-JUNIO" sheetId="1" r:id="rId1"/>
    <sheet name="ABRIL" sheetId="2" r:id="rId2"/>
    <sheet name="MAYO" sheetId="3" r:id="rId3"/>
    <sheet name="JUNIO" sheetId="4" r:id="rId4"/>
  </sheets>
  <definedNames>
    <definedName name="_xlnm.Print_Area" localSheetId="1">ABRIL!$A$1:$M$37</definedName>
    <definedName name="_xlnm.Print_Area" localSheetId="0">'ABRIL-JUNIO'!$A$1:$M$101</definedName>
    <definedName name="_xlnm.Print_Area" localSheetId="3">JUNIO!$A$1:$N$69</definedName>
    <definedName name="_xlnm.Print_Area" localSheetId="2">MAYO!$A$1:$M$59</definedName>
    <definedName name="_xlnm.Print_Titles" localSheetId="1">ABRIL!$1:$8</definedName>
    <definedName name="_xlnm.Print_Titles" localSheetId="0">'ABRIL-JUNIO'!$1:$11</definedName>
    <definedName name="_xlnm.Print_Titles" localSheetId="3">JUNIO!$1:$9</definedName>
    <definedName name="_xlnm.Print_Titles" localSheetId="2">MAYO!$1:$8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4" l="1"/>
  <c r="F62" i="4"/>
  <c r="F56" i="3"/>
  <c r="F55" i="3"/>
  <c r="F54" i="3"/>
  <c r="F53" i="3"/>
  <c r="F52" i="3"/>
  <c r="F51" i="3"/>
  <c r="F50" i="3"/>
  <c r="F49" i="3"/>
  <c r="K54" i="1"/>
  <c r="K28" i="4"/>
  <c r="K30" i="4" s="1"/>
  <c r="A28" i="4"/>
  <c r="L30" i="4"/>
  <c r="L29" i="4"/>
  <c r="M29" i="4" s="1"/>
  <c r="M28" i="4"/>
  <c r="G28" i="4"/>
  <c r="H28" i="4"/>
  <c r="I28" i="4"/>
  <c r="J28" i="4"/>
  <c r="L27" i="4"/>
  <c r="M27" i="4"/>
  <c r="M54" i="1"/>
  <c r="M56" i="1" s="1"/>
  <c r="M53" i="1"/>
  <c r="L53" i="1"/>
  <c r="M52" i="4"/>
  <c r="M40" i="3"/>
  <c r="M39" i="3"/>
  <c r="A86" i="1"/>
  <c r="M85" i="1"/>
  <c r="M83" i="1"/>
  <c r="M18" i="4"/>
  <c r="M17" i="4"/>
  <c r="K16" i="4"/>
  <c r="M16" i="4" s="1"/>
  <c r="M15" i="4"/>
  <c r="M16" i="3"/>
  <c r="M15" i="3"/>
  <c r="M17" i="3"/>
  <c r="M13" i="2"/>
  <c r="L44" i="1"/>
  <c r="J44" i="1"/>
  <c r="I44" i="1"/>
  <c r="H44" i="1"/>
  <c r="A44" i="1"/>
  <c r="K42" i="1"/>
  <c r="K44" i="1" s="1"/>
  <c r="M43" i="1"/>
  <c r="G44" i="1"/>
  <c r="L42" i="4"/>
  <c r="M42" i="4" s="1"/>
  <c r="M41" i="4"/>
  <c r="M40" i="4"/>
  <c r="M39" i="4"/>
  <c r="L38" i="4"/>
  <c r="M38" i="4" s="1"/>
  <c r="L37" i="4"/>
  <c r="M37" i="4" s="1"/>
  <c r="L28" i="3"/>
  <c r="L29" i="3" s="1"/>
  <c r="M29" i="3" s="1"/>
  <c r="L23" i="2"/>
  <c r="M23" i="2" s="1"/>
  <c r="A74" i="1"/>
  <c r="K74" i="1"/>
  <c r="K76" i="1" s="1"/>
  <c r="J74" i="1"/>
  <c r="I74" i="1"/>
  <c r="H74" i="1"/>
  <c r="G74" i="1"/>
  <c r="L73" i="1"/>
  <c r="M73" i="1" s="1"/>
  <c r="M72" i="1"/>
  <c r="M71" i="1"/>
  <c r="M70" i="1"/>
  <c r="L69" i="1"/>
  <c r="M69" i="1" s="1"/>
  <c r="L68" i="1"/>
  <c r="M68" i="1" s="1"/>
  <c r="L66" i="1"/>
  <c r="L67" i="1" s="1"/>
  <c r="M67" i="1" s="1"/>
  <c r="L65" i="1"/>
  <c r="M65" i="1" s="1"/>
  <c r="M30" i="4" l="1"/>
  <c r="M42" i="1"/>
  <c r="L74" i="1"/>
  <c r="M28" i="3"/>
  <c r="M66" i="1"/>
  <c r="M74" i="1" s="1"/>
  <c r="L19" i="4" l="1"/>
  <c r="K19" i="4"/>
  <c r="K21" i="4" s="1"/>
  <c r="J19" i="4"/>
  <c r="I19" i="4"/>
  <c r="H19" i="4"/>
  <c r="G19" i="4"/>
  <c r="A19" i="4"/>
  <c r="L41" i="3"/>
  <c r="L42" i="3" s="1"/>
  <c r="K41" i="3"/>
  <c r="K43" i="3" s="1"/>
  <c r="J41" i="3"/>
  <c r="I41" i="3"/>
  <c r="H41" i="3"/>
  <c r="G41" i="3"/>
  <c r="A41" i="3"/>
  <c r="J30" i="3"/>
  <c r="I30" i="3"/>
  <c r="H30" i="3"/>
  <c r="G30" i="3"/>
  <c r="A30" i="3"/>
  <c r="L18" i="3"/>
  <c r="L19" i="3" s="1"/>
  <c r="M19" i="3" s="1"/>
  <c r="K18" i="3"/>
  <c r="K20" i="3" s="1"/>
  <c r="J18" i="3"/>
  <c r="I18" i="3"/>
  <c r="H18" i="3"/>
  <c r="G18" i="3"/>
  <c r="A18" i="3"/>
  <c r="J24" i="2"/>
  <c r="I24" i="2"/>
  <c r="H24" i="2"/>
  <c r="G24" i="2"/>
  <c r="A24" i="2"/>
  <c r="L14" i="2"/>
  <c r="K14" i="2"/>
  <c r="K16" i="2" s="1"/>
  <c r="I14" i="2"/>
  <c r="H14" i="2"/>
  <c r="G14" i="2"/>
  <c r="G33" i="2" s="1"/>
  <c r="A14" i="2"/>
  <c r="L20" i="4" l="1"/>
  <c r="G34" i="2"/>
  <c r="G31" i="2"/>
  <c r="F95" i="1" s="1"/>
  <c r="G30" i="2"/>
  <c r="F94" i="1" s="1"/>
  <c r="G32" i="2"/>
  <c r="M19" i="4"/>
  <c r="L21" i="4"/>
  <c r="M20" i="4"/>
  <c r="M18" i="3"/>
  <c r="M20" i="3" s="1"/>
  <c r="M30" i="3"/>
  <c r="M41" i="3"/>
  <c r="L43" i="3"/>
  <c r="M42" i="3"/>
  <c r="L20" i="3"/>
  <c r="K30" i="3"/>
  <c r="K32" i="3" s="1"/>
  <c r="L30" i="3"/>
  <c r="L24" i="2"/>
  <c r="L25" i="2" s="1"/>
  <c r="M25" i="2" s="1"/>
  <c r="K24" i="2"/>
  <c r="K26" i="2" s="1"/>
  <c r="M14" i="2"/>
  <c r="L15" i="2"/>
  <c r="M15" i="2" l="1"/>
  <c r="M16" i="2" s="1"/>
  <c r="G29" i="2" s="1"/>
  <c r="G36" i="2"/>
  <c r="G35" i="2"/>
  <c r="M21" i="4"/>
  <c r="M43" i="3"/>
  <c r="L31" i="3"/>
  <c r="M31" i="3" s="1"/>
  <c r="M32" i="3" s="1"/>
  <c r="M24" i="2"/>
  <c r="M26" i="2" s="1"/>
  <c r="L26" i="2"/>
  <c r="L16" i="2"/>
  <c r="E36" i="2"/>
  <c r="E37" i="2" s="1"/>
  <c r="D56" i="3"/>
  <c r="D57" i="3" s="1"/>
  <c r="D100" i="1"/>
  <c r="D101" i="1" s="1"/>
  <c r="D68" i="4"/>
  <c r="D69" i="4" s="1"/>
  <c r="J43" i="4"/>
  <c r="I43" i="4"/>
  <c r="H43" i="4"/>
  <c r="G43" i="4"/>
  <c r="A43" i="4"/>
  <c r="G37" i="2" l="1"/>
  <c r="L32" i="3"/>
  <c r="K43" i="4"/>
  <c r="K45" i="4" s="1"/>
  <c r="L43" i="4"/>
  <c r="L44" i="4" l="1"/>
  <c r="M43" i="4"/>
  <c r="L45" i="4"/>
  <c r="M39" i="1"/>
  <c r="M38" i="1"/>
  <c r="M36" i="1"/>
  <c r="M44" i="4" l="1"/>
  <c r="M45" i="4" s="1"/>
  <c r="M40" i="1"/>
  <c r="L45" i="1"/>
  <c r="M41" i="1"/>
  <c r="M37" i="1"/>
  <c r="M44" i="1" l="1"/>
  <c r="M45" i="1"/>
  <c r="L46" i="1"/>
  <c r="K46" i="1"/>
  <c r="M46" i="1" l="1"/>
  <c r="L55" i="1" l="1"/>
  <c r="M55" i="1" s="1"/>
  <c r="K56" i="1"/>
  <c r="A54" i="1"/>
  <c r="L56" i="1" l="1"/>
  <c r="L86" i="1" l="1"/>
  <c r="L87" i="1" s="1"/>
  <c r="K86" i="1"/>
  <c r="J86" i="1"/>
  <c r="I86" i="1"/>
  <c r="H86" i="1"/>
  <c r="G86" i="1"/>
  <c r="M84" i="1"/>
  <c r="L53" i="4"/>
  <c r="F67" i="4" s="1"/>
  <c r="F99" i="1" s="1"/>
  <c r="K53" i="4"/>
  <c r="J53" i="4"/>
  <c r="I53" i="4"/>
  <c r="H53" i="4"/>
  <c r="G53" i="4"/>
  <c r="F65" i="4" s="1"/>
  <c r="F97" i="1" s="1"/>
  <c r="A53" i="4"/>
  <c r="F64" i="4" l="1"/>
  <c r="F96" i="1" s="1"/>
  <c r="L54" i="4"/>
  <c r="F68" i="4" s="1"/>
  <c r="F100" i="1" s="1"/>
  <c r="M86" i="1"/>
  <c r="L88" i="1"/>
  <c r="K88" i="1"/>
  <c r="M53" i="4"/>
  <c r="K55" i="4"/>
  <c r="F66" i="4" s="1"/>
  <c r="F98" i="1" s="1"/>
  <c r="L55" i="4"/>
  <c r="M54" i="4" l="1"/>
  <c r="M55" i="4" s="1"/>
  <c r="F61" i="4" s="1"/>
  <c r="F93" i="1" s="1"/>
  <c r="F57" i="3"/>
  <c r="M87" i="1"/>
  <c r="L75" i="1"/>
  <c r="M75" i="1" s="1"/>
  <c r="F69" i="4" l="1"/>
  <c r="F101" i="1" s="1"/>
  <c r="M88" i="1"/>
  <c r="M76" i="1"/>
  <c r="L76" i="1"/>
</calcChain>
</file>

<file path=xl/sharedStrings.xml><?xml version="1.0" encoding="utf-8"?>
<sst xmlns="http://schemas.openxmlformats.org/spreadsheetml/2006/main" count="591" uniqueCount="148">
  <si>
    <t>CONSEJO NACIONAL DE INVESTIGACIONES AGROPECUARIAS Y FORESTALES (CONIAF)</t>
  </si>
  <si>
    <t>DIRECCIÓN EJECUTIVA</t>
  </si>
  <si>
    <t>Objetivos:</t>
  </si>
  <si>
    <t>exportación como de la canasta básica.</t>
  </si>
  <si>
    <t xml:space="preserve">Está vinculado con el objetivo específico de la END 3.3.4: “Fortalecer el sistema nacional de ciencia, tecnología e innovación para dar respuesta a las demandas económicas, sociales y culturales </t>
  </si>
  <si>
    <t>de la nación y propiciar la inserción en la sociedad y economía del conocimiento”.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</si>
  <si>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</si>
  <si>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</si>
  <si>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</si>
  <si>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</si>
  <si>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</si>
  <si>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</si>
  <si>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 xml:space="preserve">COSTO LOGÍSTICO       </t>
  </si>
  <si>
    <t>COSTO TOTAL TALLER</t>
  </si>
  <si>
    <t xml:space="preserve"> FACILITADORES</t>
  </si>
  <si>
    <t>NOMBRE DE LA ACTIVIDAD</t>
  </si>
  <si>
    <t>SUB-TOTAL</t>
  </si>
  <si>
    <t>Legislación  ISR (10% sobre costo  facilitadores)</t>
  </si>
  <si>
    <t xml:space="preserve">TOTAL </t>
  </si>
  <si>
    <t xml:space="preserve"> </t>
  </si>
  <si>
    <t>TOTAL</t>
  </si>
  <si>
    <t>DEPARTAMENTO DE  PROTECCION AL MEDIO AMBIENTE Y RECURSOS NATURALES</t>
  </si>
  <si>
    <t>José A. Nova</t>
  </si>
  <si>
    <t xml:space="preserve">RESUMEN PROGRAMACIÓN </t>
  </si>
  <si>
    <t>TRANSFERENCIAS</t>
  </si>
  <si>
    <t>INSTALACIÓN PARCELAS DE VALIDACIÓN</t>
  </si>
  <si>
    <t>TECNICOS BENEFICIADOS</t>
  </si>
  <si>
    <t xml:space="preserve">COSTO LOGÍSTICO         (RD$) </t>
  </si>
  <si>
    <t xml:space="preserve">COSTO FACILITADORES (RD$) </t>
  </si>
  <si>
    <t>OTROS COSTOS (Ley ISR)</t>
  </si>
  <si>
    <t>José Cepeda</t>
  </si>
  <si>
    <t>Victor Payano/Maldané Cuello</t>
  </si>
  <si>
    <t>TÉCNICOS BENEFICIADOS</t>
  </si>
  <si>
    <t>HOMBRES</t>
  </si>
  <si>
    <t>MUJERES</t>
  </si>
  <si>
    <t xml:space="preserve">COSTO FACILITADORES  </t>
  </si>
  <si>
    <t>PRESUPUESTO TOTAL 2022 (RD$)</t>
  </si>
  <si>
    <t>HORAS TRANSFE-RENCIA</t>
  </si>
  <si>
    <t>META AÑO 2022</t>
  </si>
  <si>
    <t>HORAS DE TRANSFERENCIA</t>
  </si>
  <si>
    <t xml:space="preserve"> César Montero y Bienvenido Carvajal</t>
  </si>
  <si>
    <t xml:space="preserve">DEPARTAMENTO DE REDUCCIÓN DE LA POBREZA RURAL </t>
  </si>
  <si>
    <t>productividad, la competitividad y  el desarrollo de los territorios rurales.</t>
  </si>
  <si>
    <r>
      <rPr>
        <b/>
        <sz val="11"/>
        <rFont val="Cambria"/>
        <family val="1"/>
      </rPr>
      <t>General:</t>
    </r>
    <r>
      <rPr>
        <sz val="11"/>
        <rFont val="Cambria"/>
        <family val="1"/>
      </rPr>
      <t xml:space="preserve"> ejecutar un programa de transferencia contínua a técnicos extensionistas para fortalecer el proceso de transferencia de tecnologías generadas y/o validadas para incrementar la </t>
    </r>
  </si>
  <si>
    <t>PROGRAMACIÓN  DE ACTIVIDADES  PROYECTOS INVERSIÓN PÚBLICA</t>
  </si>
  <si>
    <t>ACTUALIZACIÓN PARA LA INNOVACIÓN TECNOLÓGICA Y COMPETITIVIDAD AGROALIMENTARIA Y  DE FOMENTO A LA EXPORTACIÓN EN LA REPÚBLICA DOMINICANA</t>
  </si>
  <si>
    <t>PRESUPUESTO ENERO (RD$)</t>
  </si>
  <si>
    <t xml:space="preserve">PRESUPUESTO TOTAL </t>
  </si>
  <si>
    <t>DIVISIÓN DE PLANIFICACIÓN  Y  DESARROLLO</t>
  </si>
  <si>
    <t xml:space="preserve">                                                                               CONSEJO NACIONAL DE INVESTIGACIONES AGROPECUARIAS Y FORESTALES (CONIAF)</t>
  </si>
  <si>
    <t xml:space="preserve">                                                CONSEJO NACIONAL DE INVESTIGACIONES AGROPECUARIAS Y FORESTALES (CONIAF)</t>
  </si>
  <si>
    <r>
      <rPr>
        <b/>
        <sz val="11"/>
        <rFont val="Cambria"/>
        <family val="1"/>
      </rPr>
      <t>Específico:</t>
    </r>
    <r>
      <rPr>
        <sz val="11"/>
        <rFont val="Cambria"/>
        <family val="1"/>
      </rPr>
      <t xml:space="preserve"> transferir tecnologías validadas y asistir técnicamente a técnicos extensionistas del sector agropecuario en todo el país en cuanto a la innovación en los rubros tanto de </t>
    </r>
  </si>
  <si>
    <t>DEPARTAMENTO DE  CIENCIAS MODERNAS</t>
  </si>
  <si>
    <t>San Juan</t>
  </si>
  <si>
    <t xml:space="preserve">HORAS </t>
  </si>
  <si>
    <t xml:space="preserve">COSTO TOTAL </t>
  </si>
  <si>
    <t>DEPARTAMENTO DE ACCESO A LAS CIENCIAS MODERNAS</t>
  </si>
  <si>
    <t>Ing. Victor Landa</t>
  </si>
  <si>
    <t>Ing. Juan Cedano</t>
  </si>
  <si>
    <t>Barahona y Neyba</t>
  </si>
  <si>
    <t>Henry Ricardo y Miguel A. Rodriguez</t>
  </si>
  <si>
    <t>Instalación dos parcelas de guandul</t>
  </si>
  <si>
    <t>---</t>
  </si>
  <si>
    <t>Juan Valdez</t>
  </si>
  <si>
    <t>Atiles Peguero</t>
  </si>
  <si>
    <t>Dajabón</t>
  </si>
  <si>
    <t xml:space="preserve">COSTO TOTAL      (RD$) </t>
  </si>
  <si>
    <t xml:space="preserve">COSTO TOTAL (RD$) </t>
  </si>
  <si>
    <t xml:space="preserve">  </t>
  </si>
  <si>
    <t>TRIMESTRE:  ABRIL-JUNIO 2022</t>
  </si>
  <si>
    <t>Meta de los proyectos para el trimestre ABRIL-JUNIO 2022:</t>
  </si>
  <si>
    <t>META ABRIL-JUNIO</t>
  </si>
  <si>
    <t>META ABRIL</t>
  </si>
  <si>
    <t>META MAYO</t>
  </si>
  <si>
    <t>META JUNIO</t>
  </si>
  <si>
    <t>MES:  JUNIO 2022</t>
  </si>
  <si>
    <t>MES: ABRIL  2022</t>
  </si>
  <si>
    <t>MES:  MAYO 2022</t>
  </si>
  <si>
    <t xml:space="preserve">   </t>
  </si>
  <si>
    <t>Mella</t>
  </si>
  <si>
    <t xml:space="preserve">Instalación parcela de yuca </t>
  </si>
  <si>
    <t>17 de mayo</t>
  </si>
  <si>
    <t>18 de mayo</t>
  </si>
  <si>
    <t>06 de junio</t>
  </si>
  <si>
    <t>Neyba</t>
  </si>
  <si>
    <t>7 de junio</t>
  </si>
  <si>
    <r>
      <t xml:space="preserve">Transferencia Tecnológica en cultivo de agroexportación </t>
    </r>
    <r>
      <rPr>
        <b/>
        <sz val="10"/>
        <rFont val="Cambria"/>
        <family val="1"/>
      </rPr>
      <t>MANGO</t>
    </r>
  </si>
  <si>
    <r>
      <t>Transferencia Tecnológica en el cultivo de</t>
    </r>
    <r>
      <rPr>
        <b/>
        <sz val="10"/>
        <rFont val="Cambria"/>
        <family val="1"/>
      </rPr>
      <t xml:space="preserve"> YUCA </t>
    </r>
  </si>
  <si>
    <r>
      <t xml:space="preserve">Transferencia Tecnológica en el cultivo de </t>
    </r>
    <r>
      <rPr>
        <b/>
        <sz val="10"/>
        <rFont val="Cambria"/>
        <family val="1"/>
      </rPr>
      <t xml:space="preserve">YUCA </t>
    </r>
  </si>
  <si>
    <r>
      <t xml:space="preserve">Transferencia Tecnológica en cultivo de agroexportación </t>
    </r>
    <r>
      <rPr>
        <b/>
        <sz val="10"/>
        <rFont val="Cambria"/>
        <family val="1"/>
      </rPr>
      <t>AGUACATE</t>
    </r>
  </si>
  <si>
    <t>Por definir</t>
  </si>
  <si>
    <t>17 de junio</t>
  </si>
  <si>
    <t>Batey 4</t>
  </si>
  <si>
    <t>18 y 19 de junio</t>
  </si>
  <si>
    <t>22 de junio</t>
  </si>
  <si>
    <t>La Descubierta</t>
  </si>
  <si>
    <r>
      <t xml:space="preserve">Transferencia Tecnológica en </t>
    </r>
    <r>
      <rPr>
        <b/>
        <sz val="10"/>
        <rFont val="Cambria"/>
        <family val="1"/>
      </rPr>
      <t>LECHE Y CARNE BOVINA Y PORCINA</t>
    </r>
    <r>
      <rPr>
        <sz val="10"/>
        <rFont val="Cambria"/>
        <family val="1"/>
      </rPr>
      <t xml:space="preserve"> (Inducción al cultivo de pastos)</t>
    </r>
  </si>
  <si>
    <t>22 y 23 de junio</t>
  </si>
  <si>
    <t xml:space="preserve">Instalación parcelas de yuca </t>
  </si>
  <si>
    <t xml:space="preserve">Instalación de parcelas de producción de pastos </t>
  </si>
  <si>
    <t xml:space="preserve">Transferencia Tecnológica en el cultivo de YUCA </t>
  </si>
  <si>
    <r>
      <t xml:space="preserve">Transferencia Tecnológica en el cultivo de </t>
    </r>
    <r>
      <rPr>
        <b/>
        <sz val="11"/>
        <rFont val="Cambria"/>
        <family val="1"/>
      </rPr>
      <t xml:space="preserve">YUCA </t>
    </r>
  </si>
  <si>
    <r>
      <rPr>
        <b/>
        <sz val="14"/>
        <rFont val="Cambria"/>
        <family val="1"/>
      </rPr>
      <t xml:space="preserve">Nombre de los Proyectos: </t>
    </r>
    <r>
      <rPr>
        <sz val="14"/>
        <rFont val="Cambria"/>
        <family val="1"/>
      </rPr>
      <t xml:space="preserve"> Actualización para la Innovación Tecnológica y Competitividad Agroalimentaria en la Rep. Dominicana  y Actualización de Tecnologías para la Competitividad del Sector Agroexportador en la R.D.</t>
    </r>
  </si>
  <si>
    <r>
      <rPr>
        <b/>
        <sz val="11"/>
        <rFont val="Cambria"/>
        <family val="1"/>
      </rPr>
      <t xml:space="preserve">Descripción: </t>
    </r>
    <r>
      <rPr>
        <sz val="11"/>
        <rFont val="Cambria"/>
        <family val="1"/>
      </rPr>
      <t>se describe como un proceso mediante el cual se fortalecen los conocimientos de los técnicos extensionistas del Sistema Nacional de Investigaciones Agropecuarias y Forestales.</t>
    </r>
  </si>
  <si>
    <t xml:space="preserve"> ---</t>
  </si>
  <si>
    <r>
      <t xml:space="preserve">CÓDIGOS SNIP: 14187 y 14186, </t>
    </r>
    <r>
      <rPr>
        <sz val="12"/>
        <rFont val="Cambria"/>
        <family val="1"/>
      </rPr>
      <t>respectivamente</t>
    </r>
    <r>
      <rPr>
        <b/>
        <sz val="12"/>
        <rFont val="Cambria"/>
        <family val="1"/>
      </rPr>
      <t>.</t>
    </r>
  </si>
  <si>
    <r>
      <t xml:space="preserve">Transferencia Tecnológica en el cultivo de </t>
    </r>
    <r>
      <rPr>
        <b/>
        <sz val="11"/>
        <rFont val="Cambria"/>
        <family val="1"/>
      </rPr>
      <t>PLÁTANO</t>
    </r>
  </si>
  <si>
    <t xml:space="preserve"> Mayo 26</t>
  </si>
  <si>
    <t xml:space="preserve"> Junio 23 y 24</t>
  </si>
  <si>
    <r>
      <t xml:space="preserve">Transferencia Tecnológica en el cultivo de </t>
    </r>
    <r>
      <rPr>
        <b/>
        <sz val="11"/>
        <rFont val="Cambria"/>
        <family val="1"/>
      </rPr>
      <t>BATATA</t>
    </r>
  </si>
  <si>
    <t xml:space="preserve"> Junio 29 y 30</t>
  </si>
  <si>
    <t xml:space="preserve"> Junio 10</t>
  </si>
  <si>
    <r>
      <t xml:space="preserve">Transferencia Tecnológica en el cultivo de </t>
    </r>
    <r>
      <rPr>
        <b/>
        <sz val="11"/>
        <rFont val="Cambria"/>
        <family val="1"/>
      </rPr>
      <t>GUANDUL</t>
    </r>
  </si>
  <si>
    <t xml:space="preserve"> Mayo 12</t>
  </si>
  <si>
    <t xml:space="preserve"> Abril 7 y 8</t>
  </si>
  <si>
    <t>Instalación dos parcelas de plátano (siembra)</t>
  </si>
  <si>
    <t>Instalación dos parcelas de batata (siembra)</t>
  </si>
  <si>
    <t xml:space="preserve">Barahona </t>
  </si>
  <si>
    <t>Benjamín Toral y Tony Luciano</t>
  </si>
  <si>
    <r>
      <t xml:space="preserve">Transferencia Tecnológica en el cultivo de </t>
    </r>
    <r>
      <rPr>
        <b/>
        <sz val="11"/>
        <rFont val="Cambria"/>
        <family val="1"/>
      </rPr>
      <t>CAFÉ EXPORTABLE</t>
    </r>
  </si>
  <si>
    <t xml:space="preserve"> Junio 15</t>
  </si>
  <si>
    <t xml:space="preserve"> Mayo 19</t>
  </si>
  <si>
    <t>Instalación dos parcelas de café (adecuación)</t>
  </si>
  <si>
    <t xml:space="preserve">Junio 22 y 23 </t>
  </si>
  <si>
    <t xml:space="preserve"> Junio 22</t>
  </si>
  <si>
    <t xml:space="preserve"> Junio 18 y 19</t>
  </si>
  <si>
    <t xml:space="preserve"> Junio 17</t>
  </si>
  <si>
    <t xml:space="preserve"> Junio 7</t>
  </si>
  <si>
    <t xml:space="preserve"> Junio 6</t>
  </si>
  <si>
    <t xml:space="preserve"> Mayo 18</t>
  </si>
  <si>
    <t xml:space="preserve"> Mayo 17</t>
  </si>
  <si>
    <t xml:space="preserve"> Abril 26</t>
  </si>
  <si>
    <t xml:space="preserve"> Abril 27</t>
  </si>
  <si>
    <t>COSTO TOTAL</t>
  </si>
  <si>
    <t>Bernardo Mateo</t>
  </si>
  <si>
    <r>
      <t xml:space="preserve">Transferencia Tecnológica en el cultivo de </t>
    </r>
    <r>
      <rPr>
        <b/>
        <sz val="11"/>
        <rFont val="Cambria"/>
        <family val="1"/>
      </rPr>
      <t>MAIZ</t>
    </r>
  </si>
  <si>
    <t xml:space="preserve"> Mayo 20</t>
  </si>
  <si>
    <t>Instalación parcela de maiz</t>
  </si>
  <si>
    <t xml:space="preserve"> Mayo 11</t>
  </si>
  <si>
    <t>Instalación parcela de banano</t>
  </si>
  <si>
    <t xml:space="preserve"> Junio 3</t>
  </si>
  <si>
    <t>Valverde, Mao</t>
  </si>
  <si>
    <t>Domingo Rengifo y Carlos Céspedes</t>
  </si>
  <si>
    <r>
      <t xml:space="preserve">Transferencia Tecnológica en </t>
    </r>
    <r>
      <rPr>
        <b/>
        <sz val="11"/>
        <rFont val="Cambria"/>
        <family val="1"/>
      </rPr>
      <t>CULTIVOS BAJO AMBIENTE CONTROLADO</t>
    </r>
  </si>
  <si>
    <t xml:space="preserve"> Junio 21 y 22</t>
  </si>
  <si>
    <t>Olga Peralta, Joselyn Cuevas y Aquiles Amile</t>
  </si>
  <si>
    <t>Jarabacoa</t>
  </si>
  <si>
    <t>Realizar 38 eventos de transferencias de tecnología a nivel nacional para beneficiar al menos a 626 técnicos extensionistas con 264 horas de transferencia.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</si>
</sst>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mbria"/>
      <family val="1"/>
    </font>
    <font>
      <b/>
      <sz val="14"/>
      <name val="Cambria"/>
      <family val="1"/>
    </font>
    <font>
      <sz val="11"/>
      <name val="Cambria"/>
      <family val="1"/>
    </font>
    <font>
      <b/>
      <u/>
      <sz val="11"/>
      <name val="Cambria"/>
      <family val="1"/>
    </font>
    <font>
      <b/>
      <sz val="11"/>
      <name val="Cambria"/>
      <family val="1"/>
    </font>
    <font>
      <sz val="11"/>
      <color rgb="FFFF0000"/>
      <name val="Cambria"/>
      <family val="1"/>
    </font>
    <font>
      <b/>
      <sz val="12"/>
      <name val="Cambria"/>
      <family val="1"/>
    </font>
    <font>
      <b/>
      <u/>
      <sz val="14"/>
      <name val="Cambria"/>
      <family val="1"/>
    </font>
    <font>
      <b/>
      <sz val="11"/>
      <color rgb="FFFF0000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u/>
      <sz val="11"/>
      <color rgb="FFFF0000"/>
      <name val="Cambria"/>
      <family val="1"/>
    </font>
    <font>
      <sz val="12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" fontId="5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7" fillId="2" borderId="1" xfId="0" applyFont="1" applyFill="1" applyBorder="1" applyAlignment="1">
      <alignment horizontal="center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/>
    </xf>
    <xf numFmtId="0" fontId="5" fillId="2" borderId="13" xfId="0" applyFont="1" applyFill="1" applyBorder="1" applyAlignment="1">
      <alignment wrapText="1"/>
    </xf>
    <xf numFmtId="0" fontId="5" fillId="2" borderId="13" xfId="0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5" fillId="2" borderId="0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5" fillId="0" borderId="13" xfId="0" applyFont="1" applyBorder="1" applyAlignment="1">
      <alignment wrapText="1"/>
    </xf>
    <xf numFmtId="4" fontId="7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4" fontId="7" fillId="2" borderId="0" xfId="0" applyNumberFormat="1" applyFont="1" applyFill="1" applyAlignment="1">
      <alignment horizontal="right" vertical="center" wrapText="1"/>
    </xf>
    <xf numFmtId="43" fontId="7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4" fillId="0" borderId="0" xfId="1" applyFont="1" applyBorder="1" applyAlignment="1"/>
    <xf numFmtId="0" fontId="4" fillId="2" borderId="0" xfId="0" applyFont="1" applyFill="1" applyAlignment="1">
      <alignment wrapText="1"/>
    </xf>
    <xf numFmtId="0" fontId="4" fillId="0" borderId="0" xfId="0" applyFont="1" applyAlignment="1"/>
    <xf numFmtId="4" fontId="7" fillId="2" borderId="0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wrapText="1"/>
    </xf>
    <xf numFmtId="4" fontId="11" fillId="2" borderId="0" xfId="0" applyNumberFormat="1" applyFont="1" applyFill="1" applyAlignment="1">
      <alignment horizontal="right" vertical="center" wrapText="1"/>
    </xf>
    <xf numFmtId="43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wrapText="1"/>
    </xf>
    <xf numFmtId="0" fontId="8" fillId="2" borderId="16" xfId="0" applyFont="1" applyFill="1" applyBorder="1" applyAlignment="1">
      <alignment horizontal="right" wrapText="1"/>
    </xf>
    <xf numFmtId="4" fontId="11" fillId="2" borderId="16" xfId="0" applyNumberFormat="1" applyFont="1" applyFill="1" applyBorder="1" applyAlignment="1">
      <alignment horizontal="right" wrapText="1"/>
    </xf>
    <xf numFmtId="43" fontId="11" fillId="2" borderId="16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right" wrapText="1"/>
    </xf>
    <xf numFmtId="4" fontId="11" fillId="2" borderId="0" xfId="0" applyNumberFormat="1" applyFont="1" applyFill="1" applyBorder="1" applyAlignment="1">
      <alignment horizontal="right" wrapText="1"/>
    </xf>
    <xf numFmtId="43" fontId="11" fillId="2" borderId="0" xfId="0" applyNumberFormat="1" applyFont="1" applyFill="1" applyBorder="1" applyAlignment="1">
      <alignment horizontal="right"/>
    </xf>
    <xf numFmtId="0" fontId="11" fillId="2" borderId="14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43" fontId="7" fillId="2" borderId="1" xfId="1" applyFont="1" applyFill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4" fontId="0" fillId="0" borderId="0" xfId="0" applyNumberFormat="1"/>
    <xf numFmtId="43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10" fillId="0" borderId="0" xfId="0" applyFont="1" applyAlignment="1">
      <alignment wrapText="1"/>
    </xf>
    <xf numFmtId="0" fontId="12" fillId="3" borderId="2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right" wrapText="1"/>
    </xf>
    <xf numFmtId="0" fontId="7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wrapText="1"/>
    </xf>
    <xf numFmtId="0" fontId="5" fillId="0" borderId="16" xfId="0" applyFont="1" applyBorder="1" applyAlignment="1">
      <alignment horizontal="right" wrapText="1"/>
    </xf>
    <xf numFmtId="4" fontId="7" fillId="0" borderId="16" xfId="0" applyNumberFormat="1" applyFont="1" applyBorder="1" applyAlignment="1">
      <alignment horizontal="right" wrapText="1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/>
    </xf>
    <xf numFmtId="4" fontId="13" fillId="4" borderId="1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4" fontId="13" fillId="2" borderId="12" xfId="0" applyNumberFormat="1" applyFont="1" applyFill="1" applyBorder="1" applyAlignment="1">
      <alignment horizontal="center" vertical="center"/>
    </xf>
    <xf numFmtId="43" fontId="7" fillId="2" borderId="12" xfId="1" applyFont="1" applyFill="1" applyBorder="1" applyAlignment="1">
      <alignment vertical="center"/>
    </xf>
    <xf numFmtId="43" fontId="7" fillId="2" borderId="15" xfId="1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4" fontId="5" fillId="4" borderId="12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4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wrapText="1"/>
    </xf>
    <xf numFmtId="4" fontId="7" fillId="2" borderId="0" xfId="0" applyNumberFormat="1" applyFont="1" applyFill="1" applyBorder="1" applyAlignment="1">
      <alignment horizontal="right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14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10" fillId="3" borderId="0" xfId="0" applyFont="1" applyFill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9" fontId="7" fillId="2" borderId="12" xfId="0" applyNumberFormat="1" applyFont="1" applyFill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center" wrapText="1"/>
    </xf>
    <xf numFmtId="9" fontId="7" fillId="2" borderId="15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center" wrapText="1"/>
    </xf>
    <xf numFmtId="0" fontId="7" fillId="0" borderId="15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3" fontId="7" fillId="0" borderId="1" xfId="0" applyNumberFormat="1" applyFont="1" applyFill="1" applyBorder="1" applyAlignment="1">
      <alignment horizontal="center" wrapText="1"/>
    </xf>
    <xf numFmtId="0" fontId="13" fillId="3" borderId="1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vertical="center"/>
    </xf>
    <xf numFmtId="43" fontId="7" fillId="2" borderId="15" xfId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7" fillId="2" borderId="12" xfId="1" applyFont="1" applyFill="1" applyBorder="1" applyAlignment="1">
      <alignment horizontal="center" vertical="center"/>
    </xf>
    <xf numFmtId="43" fontId="7" fillId="2" borderId="15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/>
    </xf>
    <xf numFmtId="4" fontId="7" fillId="3" borderId="1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wrapText="1"/>
    </xf>
    <xf numFmtId="0" fontId="7" fillId="0" borderId="13" xfId="0" applyFont="1" applyBorder="1" applyAlignment="1">
      <alignment horizontal="center" vertical="center" wrapText="1"/>
    </xf>
    <xf numFmtId="9" fontId="7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7326A6DF-B939-484B-88BF-03ECD649A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58153" cy="1036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5" name="Picture 1" descr="Logo CONIAF">
          <a:extLst>
            <a:ext uri="{FF2B5EF4-FFF2-40B4-BE49-F238E27FC236}">
              <a16:creationId xmlns:a16="http://schemas.microsoft.com/office/drawing/2014/main" id="{C888FBB8-9AD4-45B4-83AA-EC27411E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2</xdr:col>
      <xdr:colOff>466328</xdr:colOff>
      <xdr:row>3</xdr:row>
      <xdr:rowOff>277812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167D80C8-76B8-4736-BDD7-B09FBEB6A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973534" cy="902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0</xdr:rowOff>
    </xdr:from>
    <xdr:to>
      <xdr:col>1</xdr:col>
      <xdr:colOff>1047749</xdr:colOff>
      <xdr:row>3</xdr:row>
      <xdr:rowOff>224755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E4B35F30-9162-4FFE-8577-FCA525129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" y="0"/>
          <a:ext cx="1285875" cy="910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7226CDB7-6E37-4ECE-B62E-C3D755471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F285185A-32FC-474A-A855-C8E5EAD07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28574</xdr:colOff>
      <xdr:row>0</xdr:row>
      <xdr:rowOff>0</xdr:rowOff>
    </xdr:from>
    <xdr:to>
      <xdr:col>1</xdr:col>
      <xdr:colOff>1047749</xdr:colOff>
      <xdr:row>3</xdr:row>
      <xdr:rowOff>224755</xdr:rowOff>
    </xdr:to>
    <xdr:pic>
      <xdr:nvPicPr>
        <xdr:cNvPr id="4" name="Picture 1" descr="Logo CONIAF">
          <a:extLst>
            <a:ext uri="{FF2B5EF4-FFF2-40B4-BE49-F238E27FC236}">
              <a16:creationId xmlns:a16="http://schemas.microsoft.com/office/drawing/2014/main" id="{B01E9FA3-9206-442A-9480-D7185C6ED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" y="0"/>
          <a:ext cx="1285875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7"/>
  <sheetViews>
    <sheetView tabSelected="1" zoomScaleNormal="100" workbookViewId="0">
      <selection activeCell="F95" sqref="F95:G95"/>
    </sheetView>
  </sheetViews>
  <sheetFormatPr baseColWidth="10" defaultRowHeight="15" x14ac:dyDescent="0.25"/>
  <cols>
    <col min="1" max="1" width="4" customWidth="1"/>
    <col min="2" max="2" width="16" customWidth="1"/>
    <col min="3" max="3" width="24.28515625" customWidth="1"/>
    <col min="4" max="4" width="16.85546875" customWidth="1"/>
    <col min="5" max="5" width="11.28515625" customWidth="1"/>
    <col min="6" max="6" width="12.5703125" customWidth="1"/>
    <col min="7" max="8" width="10.5703125" customWidth="1"/>
    <col min="9" max="9" width="11.140625" customWidth="1"/>
    <col min="10" max="10" width="15.7109375" customWidth="1"/>
    <col min="11" max="11" width="15" customWidth="1"/>
    <col min="12" max="12" width="15.5703125" customWidth="1"/>
    <col min="13" max="13" width="17.5703125" customWidth="1"/>
    <col min="15" max="15" width="12" customWidth="1"/>
  </cols>
  <sheetData>
    <row r="1" spans="1:13" ht="18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3" ht="6.7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5.75" x14ac:dyDescent="0.25">
      <c r="A3" s="141" t="s">
        <v>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ht="15.75" x14ac:dyDescent="0.25">
      <c r="A4" s="141" t="s">
        <v>48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5" spans="1:13" ht="6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ht="18" x14ac:dyDescent="0.25">
      <c r="A6" s="142" t="s">
        <v>44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</row>
    <row r="7" spans="1:13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18" customHeight="1" x14ac:dyDescent="0.25">
      <c r="A8" s="145" t="s">
        <v>45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39"/>
    </row>
    <row r="9" spans="1:13" ht="18" customHeight="1" x14ac:dyDescent="0.25">
      <c r="A9" s="145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39"/>
    </row>
    <row r="10" spans="1:13" ht="18" customHeight="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ht="18" customHeight="1" x14ac:dyDescent="0.25">
      <c r="A11" s="144" t="s">
        <v>69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78"/>
    </row>
    <row r="12" spans="1:13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36.75" customHeight="1" x14ac:dyDescent="0.25">
      <c r="A13" s="143" t="s">
        <v>102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4"/>
    </row>
    <row r="14" spans="1:13" ht="21" customHeight="1" x14ac:dyDescent="0.25">
      <c r="A14" s="137" t="s">
        <v>105</v>
      </c>
      <c r="B14" s="137"/>
      <c r="C14" s="137"/>
      <c r="D14" s="137"/>
      <c r="E14" s="1"/>
      <c r="F14" s="1"/>
      <c r="G14" s="1"/>
      <c r="H14" s="1"/>
      <c r="I14" s="1"/>
      <c r="J14" s="1"/>
      <c r="K14" s="1"/>
      <c r="L14" s="1"/>
      <c r="M14" s="4"/>
    </row>
    <row r="15" spans="1:13" ht="21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6" spans="1:13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</row>
    <row r="17" spans="1:13" x14ac:dyDescent="0.25">
      <c r="A17" s="139" t="s">
        <v>43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</row>
    <row r="18" spans="1:13" x14ac:dyDescent="0.25">
      <c r="A18" s="139" t="s">
        <v>42</v>
      </c>
      <c r="B18" s="139"/>
      <c r="C18" s="139"/>
      <c r="D18" s="139"/>
      <c r="E18" s="139"/>
      <c r="F18" s="139"/>
      <c r="G18" s="1"/>
      <c r="H18" s="1"/>
      <c r="I18" s="1"/>
      <c r="J18" s="1"/>
      <c r="K18" s="1"/>
      <c r="L18" s="1"/>
      <c r="M18" s="1"/>
    </row>
    <row r="19" spans="1:13" ht="11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39" t="s">
        <v>51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</row>
    <row r="21" spans="1:13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6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39" t="s">
        <v>103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39" t="s">
        <v>4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</row>
    <row r="26" spans="1:13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4"/>
    </row>
    <row r="28" spans="1:13" x14ac:dyDescent="0.25">
      <c r="A28" s="3" t="s">
        <v>70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4"/>
    </row>
    <row r="29" spans="1:13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4"/>
    </row>
    <row r="30" spans="1:13" ht="15" customHeight="1" x14ac:dyDescent="0.25">
      <c r="A30" s="146" t="s">
        <v>147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</row>
    <row r="31" spans="1:13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4"/>
    </row>
    <row r="32" spans="1:13" ht="15.75" customHeight="1" thickBot="1" x14ac:dyDescent="0.3">
      <c r="A32" s="138" t="s">
        <v>6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</row>
    <row r="33" spans="1:15" ht="27" customHeight="1" thickBot="1" x14ac:dyDescent="0.3">
      <c r="A33" s="154" t="s">
        <v>7</v>
      </c>
      <c r="B33" s="131" t="s">
        <v>8</v>
      </c>
      <c r="C33" s="132"/>
      <c r="D33" s="133" t="s">
        <v>9</v>
      </c>
      <c r="E33" s="133" t="s">
        <v>10</v>
      </c>
      <c r="F33" s="133" t="s">
        <v>11</v>
      </c>
      <c r="G33" s="133" t="s">
        <v>37</v>
      </c>
      <c r="H33" s="131" t="s">
        <v>32</v>
      </c>
      <c r="I33" s="132"/>
      <c r="J33" s="133" t="s">
        <v>36</v>
      </c>
      <c r="K33" s="133" t="s">
        <v>12</v>
      </c>
      <c r="L33" s="133" t="s">
        <v>35</v>
      </c>
      <c r="M33" s="159" t="s">
        <v>55</v>
      </c>
    </row>
    <row r="34" spans="1:15" ht="2.25" customHeight="1" thickBot="1" x14ac:dyDescent="0.3">
      <c r="A34" s="155"/>
      <c r="B34" s="150"/>
      <c r="C34" s="151"/>
      <c r="D34" s="136"/>
      <c r="E34" s="136"/>
      <c r="F34" s="136"/>
      <c r="G34" s="134"/>
      <c r="H34" s="79" t="s">
        <v>19</v>
      </c>
      <c r="I34" s="133" t="s">
        <v>34</v>
      </c>
      <c r="J34" s="156"/>
      <c r="K34" s="156"/>
      <c r="L34" s="136"/>
      <c r="M34" s="160"/>
    </row>
    <row r="35" spans="1:15" ht="26.25" customHeight="1" thickBot="1" x14ac:dyDescent="0.3">
      <c r="A35" s="155"/>
      <c r="B35" s="80" t="s">
        <v>14</v>
      </c>
      <c r="C35" s="81" t="s">
        <v>15</v>
      </c>
      <c r="D35" s="136"/>
      <c r="E35" s="136"/>
      <c r="F35" s="136"/>
      <c r="G35" s="135"/>
      <c r="H35" s="82" t="s">
        <v>33</v>
      </c>
      <c r="I35" s="148"/>
      <c r="J35" s="156"/>
      <c r="K35" s="156"/>
      <c r="L35" s="148"/>
      <c r="M35" s="161"/>
    </row>
    <row r="36" spans="1:15" ht="43.5" thickBot="1" x14ac:dyDescent="0.3">
      <c r="A36" s="83">
        <v>1</v>
      </c>
      <c r="B36" s="109" t="s">
        <v>60</v>
      </c>
      <c r="C36" s="109" t="s">
        <v>106</v>
      </c>
      <c r="D36" s="76" t="s">
        <v>31</v>
      </c>
      <c r="E36" s="111" t="s">
        <v>107</v>
      </c>
      <c r="F36" s="109" t="s">
        <v>59</v>
      </c>
      <c r="G36" s="112">
        <v>8</v>
      </c>
      <c r="H36" s="112">
        <v>20</v>
      </c>
      <c r="I36" s="112">
        <v>10</v>
      </c>
      <c r="J36" s="113">
        <v>600000</v>
      </c>
      <c r="K36" s="114">
        <v>25000</v>
      </c>
      <c r="L36" s="114">
        <v>19000</v>
      </c>
      <c r="M36" s="113">
        <f t="shared" ref="M36:M42" si="0">SUM(K36:L36)</f>
        <v>44000</v>
      </c>
    </row>
    <row r="37" spans="1:15" ht="43.5" thickBot="1" x14ac:dyDescent="0.3">
      <c r="A37" s="83">
        <v>2</v>
      </c>
      <c r="B37" s="109" t="s">
        <v>60</v>
      </c>
      <c r="C37" s="109" t="s">
        <v>115</v>
      </c>
      <c r="D37" s="76" t="s">
        <v>31</v>
      </c>
      <c r="E37" s="115" t="s">
        <v>108</v>
      </c>
      <c r="F37" s="109" t="s">
        <v>59</v>
      </c>
      <c r="G37" s="112">
        <v>16</v>
      </c>
      <c r="H37" s="112">
        <v>25</v>
      </c>
      <c r="I37" s="112">
        <v>5</v>
      </c>
      <c r="J37" s="116" t="s">
        <v>62</v>
      </c>
      <c r="K37" s="114">
        <v>50000</v>
      </c>
      <c r="L37" s="114">
        <v>38000</v>
      </c>
      <c r="M37" s="113">
        <f t="shared" si="0"/>
        <v>88000</v>
      </c>
    </row>
    <row r="38" spans="1:15" ht="43.5" thickBot="1" x14ac:dyDescent="0.3">
      <c r="A38" s="83">
        <v>1</v>
      </c>
      <c r="B38" s="109" t="s">
        <v>57</v>
      </c>
      <c r="C38" s="109" t="s">
        <v>109</v>
      </c>
      <c r="D38" s="109" t="s">
        <v>31</v>
      </c>
      <c r="E38" s="111" t="s">
        <v>111</v>
      </c>
      <c r="F38" s="109" t="s">
        <v>53</v>
      </c>
      <c r="G38" s="112">
        <v>8</v>
      </c>
      <c r="H38" s="112">
        <v>25</v>
      </c>
      <c r="I38" s="112">
        <v>5</v>
      </c>
      <c r="J38" s="113">
        <v>195000</v>
      </c>
      <c r="K38" s="114">
        <v>25000</v>
      </c>
      <c r="L38" s="114">
        <v>10000</v>
      </c>
      <c r="M38" s="113">
        <f t="shared" si="0"/>
        <v>35000</v>
      </c>
    </row>
    <row r="39" spans="1:15" ht="44.25" customHeight="1" thickBot="1" x14ac:dyDescent="0.3">
      <c r="A39" s="83">
        <v>2</v>
      </c>
      <c r="B39" s="110" t="s">
        <v>57</v>
      </c>
      <c r="C39" s="109" t="s">
        <v>116</v>
      </c>
      <c r="D39" s="76" t="s">
        <v>31</v>
      </c>
      <c r="E39" s="111" t="s">
        <v>110</v>
      </c>
      <c r="F39" s="110" t="s">
        <v>53</v>
      </c>
      <c r="G39" s="112">
        <v>16</v>
      </c>
      <c r="H39" s="112">
        <v>25</v>
      </c>
      <c r="I39" s="112">
        <v>5</v>
      </c>
      <c r="J39" s="116" t="s">
        <v>62</v>
      </c>
      <c r="K39" s="114">
        <v>50000</v>
      </c>
      <c r="L39" s="114">
        <v>19000</v>
      </c>
      <c r="M39" s="113">
        <f t="shared" si="0"/>
        <v>69000</v>
      </c>
    </row>
    <row r="40" spans="1:15" ht="43.5" thickBot="1" x14ac:dyDescent="0.3">
      <c r="A40" s="83">
        <v>1</v>
      </c>
      <c r="B40" s="110" t="s">
        <v>58</v>
      </c>
      <c r="C40" s="110" t="s">
        <v>112</v>
      </c>
      <c r="D40" s="76" t="s">
        <v>31</v>
      </c>
      <c r="E40" s="115" t="s">
        <v>113</v>
      </c>
      <c r="F40" s="110" t="s">
        <v>53</v>
      </c>
      <c r="G40" s="112">
        <v>8</v>
      </c>
      <c r="H40" s="112">
        <v>25</v>
      </c>
      <c r="I40" s="112">
        <v>5</v>
      </c>
      <c r="J40" s="113">
        <v>205000</v>
      </c>
      <c r="K40" s="114">
        <v>25000</v>
      </c>
      <c r="L40" s="114">
        <v>10000</v>
      </c>
      <c r="M40" s="113">
        <f t="shared" si="0"/>
        <v>35000</v>
      </c>
    </row>
    <row r="41" spans="1:15" ht="44.25" customHeight="1" thickBot="1" x14ac:dyDescent="0.3">
      <c r="A41" s="83">
        <v>2</v>
      </c>
      <c r="B41" s="110" t="s">
        <v>58</v>
      </c>
      <c r="C41" s="110" t="s">
        <v>61</v>
      </c>
      <c r="D41" s="76" t="s">
        <v>31</v>
      </c>
      <c r="E41" s="115" t="s">
        <v>114</v>
      </c>
      <c r="F41" s="110" t="s">
        <v>53</v>
      </c>
      <c r="G41" s="112">
        <v>16</v>
      </c>
      <c r="H41" s="112">
        <v>25</v>
      </c>
      <c r="I41" s="112">
        <v>5</v>
      </c>
      <c r="J41" s="116" t="s">
        <v>62</v>
      </c>
      <c r="K41" s="114">
        <v>50000</v>
      </c>
      <c r="L41" s="114">
        <v>19000</v>
      </c>
      <c r="M41" s="113">
        <f t="shared" si="0"/>
        <v>69000</v>
      </c>
    </row>
    <row r="42" spans="1:15" ht="44.25" customHeight="1" thickBot="1" x14ac:dyDescent="0.3">
      <c r="A42" s="83">
        <v>1</v>
      </c>
      <c r="B42" s="43" t="s">
        <v>118</v>
      </c>
      <c r="C42" s="43" t="s">
        <v>119</v>
      </c>
      <c r="D42" s="43" t="s">
        <v>31</v>
      </c>
      <c r="E42" s="43" t="s">
        <v>120</v>
      </c>
      <c r="F42" s="43" t="s">
        <v>117</v>
      </c>
      <c r="G42" s="18">
        <v>8</v>
      </c>
      <c r="H42" s="18">
        <v>40</v>
      </c>
      <c r="I42" s="18">
        <v>10</v>
      </c>
      <c r="J42" s="5">
        <v>580000</v>
      </c>
      <c r="K42" s="19">
        <f>30000+50000</f>
        <v>80000</v>
      </c>
      <c r="L42" s="5">
        <v>17000</v>
      </c>
      <c r="M42" s="113">
        <f t="shared" si="0"/>
        <v>97000</v>
      </c>
    </row>
    <row r="43" spans="1:15" ht="44.25" customHeight="1" thickBot="1" x14ac:dyDescent="0.3">
      <c r="A43" s="83">
        <v>2</v>
      </c>
      <c r="B43" s="43" t="s">
        <v>118</v>
      </c>
      <c r="C43" s="110" t="s">
        <v>122</v>
      </c>
      <c r="D43" s="43" t="s">
        <v>31</v>
      </c>
      <c r="E43" s="43" t="s">
        <v>121</v>
      </c>
      <c r="F43" s="43" t="s">
        <v>117</v>
      </c>
      <c r="G43" s="18">
        <v>16</v>
      </c>
      <c r="H43" s="18">
        <v>40</v>
      </c>
      <c r="I43" s="18">
        <v>10</v>
      </c>
      <c r="J43" s="116" t="s">
        <v>62</v>
      </c>
      <c r="K43" s="19">
        <v>30000</v>
      </c>
      <c r="L43" s="5">
        <v>17000</v>
      </c>
      <c r="M43" s="113">
        <f t="shared" ref="M43" si="1">SUM(K43:L43)</f>
        <v>47000</v>
      </c>
    </row>
    <row r="44" spans="1:15" ht="15.75" customHeight="1" thickBot="1" x14ac:dyDescent="0.3">
      <c r="A44" s="84">
        <f>SUM(A36:A43)</f>
        <v>12</v>
      </c>
      <c r="B44" s="184" t="s">
        <v>16</v>
      </c>
      <c r="C44" s="184"/>
      <c r="D44" s="184"/>
      <c r="E44" s="184"/>
      <c r="F44" s="184"/>
      <c r="G44" s="7">
        <f>SUM(G36:G43)</f>
        <v>96</v>
      </c>
      <c r="H44" s="7">
        <f t="shared" ref="H44:I44" si="2">SUM(H36:H43)</f>
        <v>225</v>
      </c>
      <c r="I44" s="7">
        <f t="shared" si="2"/>
        <v>55</v>
      </c>
      <c r="J44" s="69">
        <f>SUM(J36:J43)</f>
        <v>1580000</v>
      </c>
      <c r="K44" s="69">
        <f t="shared" ref="K44:M44" si="3">SUM(K36:K43)</f>
        <v>335000</v>
      </c>
      <c r="L44" s="69">
        <f t="shared" si="3"/>
        <v>149000</v>
      </c>
      <c r="M44" s="23">
        <f t="shared" si="3"/>
        <v>484000</v>
      </c>
      <c r="N44" s="74" t="s">
        <v>19</v>
      </c>
    </row>
    <row r="45" spans="1:15" ht="15.75" customHeight="1" thickBot="1" x14ac:dyDescent="0.3">
      <c r="A45" s="157" t="s">
        <v>17</v>
      </c>
      <c r="B45" s="158"/>
      <c r="C45" s="158"/>
      <c r="D45" s="158"/>
      <c r="E45" s="158"/>
      <c r="F45" s="158"/>
      <c r="G45" s="158"/>
      <c r="H45" s="70"/>
      <c r="I45" s="70"/>
      <c r="J45" s="71"/>
      <c r="K45" s="23">
        <v>0</v>
      </c>
      <c r="L45" s="23">
        <f>L44*0.1</f>
        <v>14900</v>
      </c>
      <c r="M45" s="23">
        <f>L45</f>
        <v>14900</v>
      </c>
      <c r="O45" s="75" t="s">
        <v>19</v>
      </c>
    </row>
    <row r="46" spans="1:15" ht="15.75" customHeight="1" thickBot="1" x14ac:dyDescent="0.3">
      <c r="A46" s="184" t="s">
        <v>18</v>
      </c>
      <c r="B46" s="184"/>
      <c r="C46" s="184"/>
      <c r="D46" s="184"/>
      <c r="E46" s="184"/>
      <c r="F46" s="184"/>
      <c r="G46" s="184"/>
      <c r="H46" s="72"/>
      <c r="I46" s="72"/>
      <c r="J46" s="73"/>
      <c r="K46" s="23">
        <f>SUM(K44:K45)</f>
        <v>335000</v>
      </c>
      <c r="L46" s="23">
        <f>SUM(L44:L45)</f>
        <v>163900</v>
      </c>
      <c r="M46" s="23">
        <f>M45+M44</f>
        <v>498900</v>
      </c>
    </row>
    <row r="47" spans="1:15" x14ac:dyDescent="0.25">
      <c r="A47" s="48"/>
      <c r="B47" s="48"/>
      <c r="C47" s="48"/>
      <c r="D47" s="48"/>
      <c r="E47" s="48"/>
      <c r="F47" s="48"/>
      <c r="G47" s="48"/>
      <c r="H47" s="49"/>
      <c r="I47" s="49"/>
      <c r="J47" s="50"/>
      <c r="K47" s="50"/>
      <c r="L47" s="50"/>
      <c r="M47" s="51"/>
    </row>
    <row r="48" spans="1:15" x14ac:dyDescent="0.25">
      <c r="A48" s="48"/>
      <c r="B48" s="48"/>
      <c r="C48" s="48"/>
      <c r="D48" s="48"/>
      <c r="E48" s="48"/>
      <c r="F48" s="48"/>
      <c r="G48" s="48"/>
      <c r="H48" s="49"/>
      <c r="I48" s="49"/>
      <c r="J48" s="50"/>
      <c r="K48" s="50"/>
      <c r="L48" s="50"/>
      <c r="M48" s="51"/>
    </row>
    <row r="49" spans="1:14" ht="15.75" customHeight="1" thickBot="1" x14ac:dyDescent="0.3">
      <c r="A49" s="149" t="s">
        <v>21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52"/>
      <c r="M49" s="52"/>
    </row>
    <row r="50" spans="1:14" ht="24.75" customHeight="1" thickBot="1" x14ac:dyDescent="0.3">
      <c r="A50" s="133" t="s">
        <v>7</v>
      </c>
      <c r="B50" s="131" t="s">
        <v>8</v>
      </c>
      <c r="C50" s="132"/>
      <c r="D50" s="133" t="s">
        <v>9</v>
      </c>
      <c r="E50" s="133" t="s">
        <v>10</v>
      </c>
      <c r="F50" s="133" t="s">
        <v>11</v>
      </c>
      <c r="G50" s="133" t="s">
        <v>37</v>
      </c>
      <c r="H50" s="152" t="s">
        <v>32</v>
      </c>
      <c r="I50" s="153"/>
      <c r="J50" s="133" t="s">
        <v>36</v>
      </c>
      <c r="K50" s="133" t="s">
        <v>12</v>
      </c>
      <c r="L50" s="133" t="s">
        <v>35</v>
      </c>
      <c r="M50" s="133" t="s">
        <v>55</v>
      </c>
    </row>
    <row r="51" spans="1:14" ht="3.75" customHeight="1" thickBot="1" x14ac:dyDescent="0.3">
      <c r="A51" s="136"/>
      <c r="B51" s="150"/>
      <c r="C51" s="151"/>
      <c r="D51" s="136"/>
      <c r="E51" s="136"/>
      <c r="F51" s="136"/>
      <c r="G51" s="136"/>
      <c r="H51" s="133" t="s">
        <v>33</v>
      </c>
      <c r="I51" s="133" t="s">
        <v>34</v>
      </c>
      <c r="J51" s="136"/>
      <c r="K51" s="136"/>
      <c r="L51" s="136"/>
      <c r="M51" s="136"/>
    </row>
    <row r="52" spans="1:14" ht="24" customHeight="1" thickBot="1" x14ac:dyDescent="0.3">
      <c r="A52" s="148"/>
      <c r="B52" s="125" t="s">
        <v>14</v>
      </c>
      <c r="C52" s="126" t="s">
        <v>15</v>
      </c>
      <c r="D52" s="148"/>
      <c r="E52" s="148"/>
      <c r="F52" s="148"/>
      <c r="G52" s="148"/>
      <c r="H52" s="148"/>
      <c r="I52" s="148"/>
      <c r="J52" s="148"/>
      <c r="K52" s="148"/>
      <c r="L52" s="148"/>
      <c r="M52" s="148"/>
    </row>
    <row r="53" spans="1:14" ht="60.75" customHeight="1" thickBot="1" x14ac:dyDescent="0.3">
      <c r="A53" s="123">
        <v>1</v>
      </c>
      <c r="B53" s="43" t="s">
        <v>145</v>
      </c>
      <c r="C53" s="43" t="s">
        <v>143</v>
      </c>
      <c r="D53" s="43" t="s">
        <v>22</v>
      </c>
      <c r="E53" s="43" t="s">
        <v>144</v>
      </c>
      <c r="F53" s="43" t="s">
        <v>146</v>
      </c>
      <c r="G53" s="18">
        <v>16</v>
      </c>
      <c r="H53" s="18">
        <v>20</v>
      </c>
      <c r="I53" s="18">
        <v>5</v>
      </c>
      <c r="J53" s="114">
        <v>570000</v>
      </c>
      <c r="K53" s="19">
        <v>54000</v>
      </c>
      <c r="L53" s="5">
        <f>22800+11400+22800</f>
        <v>57000</v>
      </c>
      <c r="M53" s="5">
        <f t="shared" ref="M53" si="4">SUM(L53:L53)</f>
        <v>57000</v>
      </c>
    </row>
    <row r="54" spans="1:14" ht="15.75" thickBot="1" x14ac:dyDescent="0.3">
      <c r="A54" s="84" t="e">
        <f>SUM(#REF!)</f>
        <v>#REF!</v>
      </c>
      <c r="B54" s="162" t="s">
        <v>16</v>
      </c>
      <c r="C54" s="163"/>
      <c r="D54" s="163"/>
      <c r="E54" s="163"/>
      <c r="F54" s="164"/>
      <c r="G54" s="7">
        <v>16</v>
      </c>
      <c r="H54" s="7">
        <v>20</v>
      </c>
      <c r="I54" s="7">
        <v>5</v>
      </c>
      <c r="J54" s="69">
        <v>570000</v>
      </c>
      <c r="K54" s="15">
        <f>+K53</f>
        <v>54000</v>
      </c>
      <c r="L54" s="15">
        <v>57000</v>
      </c>
      <c r="M54" s="15">
        <f>+K54+L54</f>
        <v>111000</v>
      </c>
    </row>
    <row r="55" spans="1:14" ht="15.75" thickBot="1" x14ac:dyDescent="0.3">
      <c r="A55" s="165" t="s">
        <v>17</v>
      </c>
      <c r="B55" s="166"/>
      <c r="C55" s="166"/>
      <c r="D55" s="166"/>
      <c r="E55" s="166"/>
      <c r="F55" s="166"/>
      <c r="G55" s="166"/>
      <c r="H55" s="8"/>
      <c r="I55" s="9"/>
      <c r="J55" s="10"/>
      <c r="K55" s="15">
        <v>0</v>
      </c>
      <c r="L55" s="15">
        <f>L54*0.1</f>
        <v>5700</v>
      </c>
      <c r="M55" s="15">
        <f>L55</f>
        <v>5700</v>
      </c>
    </row>
    <row r="56" spans="1:14" ht="19.5" customHeight="1" thickBot="1" x14ac:dyDescent="0.3">
      <c r="A56" s="162" t="s">
        <v>20</v>
      </c>
      <c r="B56" s="163"/>
      <c r="C56" s="163"/>
      <c r="D56" s="163"/>
      <c r="E56" s="163"/>
      <c r="F56" s="163"/>
      <c r="G56" s="163"/>
      <c r="H56" s="13"/>
      <c r="I56" s="13"/>
      <c r="J56" s="14"/>
      <c r="K56" s="15">
        <f>SUM(K54:K55)</f>
        <v>54000</v>
      </c>
      <c r="L56" s="15">
        <f>SUM(L54:L55)</f>
        <v>62700</v>
      </c>
      <c r="M56" s="15">
        <f>+M54+M55</f>
        <v>116700</v>
      </c>
    </row>
    <row r="57" spans="1:14" x14ac:dyDescent="0.25">
      <c r="A57" s="53"/>
      <c r="B57" s="53"/>
      <c r="C57" s="53"/>
      <c r="D57" s="53"/>
      <c r="E57" s="53"/>
      <c r="F57" s="53"/>
      <c r="G57" s="53"/>
      <c r="H57" s="54"/>
      <c r="I57" s="54"/>
      <c r="J57" s="55"/>
      <c r="K57" s="56"/>
      <c r="L57" s="57"/>
      <c r="M57" s="57"/>
    </row>
    <row r="58" spans="1:14" x14ac:dyDescent="0.25">
      <c r="A58" s="58"/>
      <c r="B58" s="58"/>
      <c r="C58" s="58"/>
      <c r="D58" s="58"/>
      <c r="E58" s="58"/>
      <c r="F58" s="58"/>
      <c r="G58" s="58"/>
      <c r="H58" s="59"/>
      <c r="I58" s="59"/>
      <c r="J58" s="60"/>
      <c r="K58" s="61"/>
      <c r="L58" s="62"/>
      <c r="M58" s="62"/>
    </row>
    <row r="59" spans="1:14" x14ac:dyDescent="0.25">
      <c r="A59" s="58"/>
      <c r="B59" s="58"/>
      <c r="C59" s="58"/>
      <c r="D59" s="58"/>
      <c r="E59" s="58"/>
      <c r="F59" s="58"/>
      <c r="G59" s="58"/>
      <c r="H59" s="59"/>
      <c r="I59" s="59"/>
      <c r="J59" s="60"/>
      <c r="K59" s="61"/>
      <c r="L59" s="62"/>
      <c r="M59" s="62"/>
    </row>
    <row r="60" spans="1:14" ht="16.5" customHeight="1" thickBot="1" x14ac:dyDescent="0.3">
      <c r="A60" s="149" t="s">
        <v>41</v>
      </c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63"/>
      <c r="M60" s="63"/>
    </row>
    <row r="61" spans="1:14" ht="23.25" customHeight="1" thickBot="1" x14ac:dyDescent="0.3">
      <c r="A61" s="154" t="s">
        <v>7</v>
      </c>
      <c r="B61" s="131" t="s">
        <v>8</v>
      </c>
      <c r="C61" s="132"/>
      <c r="D61" s="133" t="s">
        <v>9</v>
      </c>
      <c r="E61" s="133" t="s">
        <v>10</v>
      </c>
      <c r="F61" s="133" t="s">
        <v>11</v>
      </c>
      <c r="G61" s="133" t="s">
        <v>54</v>
      </c>
      <c r="H61" s="131" t="s">
        <v>32</v>
      </c>
      <c r="I61" s="132"/>
      <c r="J61" s="133" t="s">
        <v>36</v>
      </c>
      <c r="K61" s="133" t="s">
        <v>12</v>
      </c>
      <c r="L61" s="133" t="s">
        <v>35</v>
      </c>
      <c r="M61" s="159" t="s">
        <v>55</v>
      </c>
    </row>
    <row r="62" spans="1:14" ht="0.75" customHeight="1" thickBot="1" x14ac:dyDescent="0.3">
      <c r="A62" s="155"/>
      <c r="B62" s="150"/>
      <c r="C62" s="151"/>
      <c r="D62" s="136"/>
      <c r="E62" s="136"/>
      <c r="F62" s="136"/>
      <c r="G62" s="134"/>
      <c r="H62" s="133" t="s">
        <v>33</v>
      </c>
      <c r="I62" s="133" t="s">
        <v>34</v>
      </c>
      <c r="J62" s="156"/>
      <c r="K62" s="156"/>
      <c r="L62" s="136"/>
      <c r="M62" s="160"/>
    </row>
    <row r="63" spans="1:14" ht="18" customHeight="1" thickBot="1" x14ac:dyDescent="0.3">
      <c r="A63" s="155"/>
      <c r="B63" s="86" t="s">
        <v>14</v>
      </c>
      <c r="C63" s="81" t="s">
        <v>15</v>
      </c>
      <c r="D63" s="136"/>
      <c r="E63" s="136"/>
      <c r="F63" s="136"/>
      <c r="G63" s="135"/>
      <c r="H63" s="148"/>
      <c r="I63" s="148"/>
      <c r="J63" s="156"/>
      <c r="K63" s="156"/>
      <c r="L63" s="148"/>
      <c r="M63" s="161"/>
    </row>
    <row r="64" spans="1:14" ht="36" customHeight="1" thickBot="1" x14ac:dyDescent="0.3">
      <c r="A64" s="102">
        <v>1</v>
      </c>
      <c r="B64" s="93" t="s">
        <v>63</v>
      </c>
      <c r="C64" s="93" t="s">
        <v>87</v>
      </c>
      <c r="D64" s="93" t="s">
        <v>40</v>
      </c>
      <c r="E64" s="93" t="s">
        <v>131</v>
      </c>
      <c r="F64" s="93" t="s">
        <v>79</v>
      </c>
      <c r="G64" s="92">
        <v>8</v>
      </c>
      <c r="H64" s="92">
        <v>27</v>
      </c>
      <c r="I64" s="92">
        <v>3</v>
      </c>
      <c r="J64" s="94">
        <v>500000</v>
      </c>
      <c r="K64" s="95">
        <v>15000</v>
      </c>
      <c r="L64" s="94">
        <v>18200</v>
      </c>
      <c r="M64" s="94">
        <v>33200</v>
      </c>
      <c r="N64" s="74" t="s">
        <v>19</v>
      </c>
    </row>
    <row r="65" spans="1:15" ht="33" customHeight="1" thickBot="1" x14ac:dyDescent="0.3">
      <c r="A65" s="102">
        <v>2</v>
      </c>
      <c r="B65" s="93" t="s">
        <v>63</v>
      </c>
      <c r="C65" s="93" t="s">
        <v>98</v>
      </c>
      <c r="D65" s="93" t="s">
        <v>40</v>
      </c>
      <c r="E65" s="93" t="s">
        <v>132</v>
      </c>
      <c r="F65" s="93" t="s">
        <v>79</v>
      </c>
      <c r="G65" s="92">
        <v>8</v>
      </c>
      <c r="H65" s="92">
        <v>27</v>
      </c>
      <c r="I65" s="92">
        <v>3</v>
      </c>
      <c r="J65" s="98" t="s">
        <v>104</v>
      </c>
      <c r="K65" s="95">
        <v>15000</v>
      </c>
      <c r="L65" s="94">
        <f>+L64</f>
        <v>18200</v>
      </c>
      <c r="M65" s="94">
        <f>+K65+L65</f>
        <v>33200</v>
      </c>
      <c r="N65" s="74"/>
    </row>
    <row r="66" spans="1:15" ht="32.25" customHeight="1" thickBot="1" x14ac:dyDescent="0.3">
      <c r="A66" s="102">
        <v>1</v>
      </c>
      <c r="B66" s="93" t="s">
        <v>63</v>
      </c>
      <c r="C66" s="93" t="s">
        <v>88</v>
      </c>
      <c r="D66" s="93" t="s">
        <v>40</v>
      </c>
      <c r="E66" s="93" t="s">
        <v>130</v>
      </c>
      <c r="F66" s="93" t="s">
        <v>65</v>
      </c>
      <c r="G66" s="92">
        <v>8</v>
      </c>
      <c r="H66" s="92">
        <v>27</v>
      </c>
      <c r="I66" s="92">
        <v>3</v>
      </c>
      <c r="J66" s="98" t="s">
        <v>104</v>
      </c>
      <c r="K66" s="95">
        <v>15000</v>
      </c>
      <c r="L66" s="94">
        <f>12000+775*8</f>
        <v>18200</v>
      </c>
      <c r="M66" s="94">
        <f>+K66+L66</f>
        <v>33200</v>
      </c>
    </row>
    <row r="67" spans="1:15" ht="32.25" customHeight="1" thickBot="1" x14ac:dyDescent="0.3">
      <c r="A67" s="102">
        <v>2</v>
      </c>
      <c r="B67" s="93" t="s">
        <v>63</v>
      </c>
      <c r="C67" s="93" t="s">
        <v>98</v>
      </c>
      <c r="D67" s="93" t="s">
        <v>40</v>
      </c>
      <c r="E67" s="93" t="s">
        <v>129</v>
      </c>
      <c r="F67" s="93" t="s">
        <v>65</v>
      </c>
      <c r="G67" s="92">
        <v>8</v>
      </c>
      <c r="H67" s="92">
        <v>27</v>
      </c>
      <c r="I67" s="92">
        <v>3</v>
      </c>
      <c r="J67" s="98" t="s">
        <v>104</v>
      </c>
      <c r="K67" s="95">
        <v>26000</v>
      </c>
      <c r="L67" s="94">
        <f>+L66</f>
        <v>18200</v>
      </c>
      <c r="M67" s="94">
        <f>+K67+L67</f>
        <v>44200</v>
      </c>
    </row>
    <row r="68" spans="1:15" ht="33.75" customHeight="1" thickBot="1" x14ac:dyDescent="0.3">
      <c r="A68" s="102">
        <v>1</v>
      </c>
      <c r="B68" s="97" t="s">
        <v>90</v>
      </c>
      <c r="C68" s="97" t="s">
        <v>86</v>
      </c>
      <c r="D68" s="97" t="s">
        <v>40</v>
      </c>
      <c r="E68" s="97" t="s">
        <v>128</v>
      </c>
      <c r="F68" s="97" t="s">
        <v>84</v>
      </c>
      <c r="G68" s="96">
        <v>8</v>
      </c>
      <c r="H68" s="96">
        <v>5</v>
      </c>
      <c r="I68" s="96">
        <v>0</v>
      </c>
      <c r="J68" s="98">
        <v>570000</v>
      </c>
      <c r="K68" s="99">
        <v>0</v>
      </c>
      <c r="L68" s="98">
        <f>12000</f>
        <v>12000</v>
      </c>
      <c r="M68" s="98">
        <f t="shared" ref="M68:M73" si="5">+K68+L68</f>
        <v>12000</v>
      </c>
    </row>
    <row r="69" spans="1:15" ht="31.5" customHeight="1" thickBot="1" x14ac:dyDescent="0.3">
      <c r="A69" s="102">
        <v>1</v>
      </c>
      <c r="B69" s="97" t="s">
        <v>90</v>
      </c>
      <c r="C69" s="97" t="s">
        <v>89</v>
      </c>
      <c r="D69" s="97" t="s">
        <v>40</v>
      </c>
      <c r="E69" s="97" t="s">
        <v>127</v>
      </c>
      <c r="F69" s="97" t="s">
        <v>84</v>
      </c>
      <c r="G69" s="96">
        <v>8</v>
      </c>
      <c r="H69" s="96">
        <v>5</v>
      </c>
      <c r="I69" s="96">
        <v>0</v>
      </c>
      <c r="J69" s="98">
        <v>570000</v>
      </c>
      <c r="K69" s="99">
        <v>0</v>
      </c>
      <c r="L69" s="98">
        <f>12000</f>
        <v>12000</v>
      </c>
      <c r="M69" s="98">
        <f t="shared" si="5"/>
        <v>12000</v>
      </c>
    </row>
    <row r="70" spans="1:15" ht="56.25" customHeight="1" thickBot="1" x14ac:dyDescent="0.3">
      <c r="A70" s="102">
        <v>1</v>
      </c>
      <c r="B70" s="97" t="s">
        <v>64</v>
      </c>
      <c r="C70" s="97" t="s">
        <v>96</v>
      </c>
      <c r="D70" s="97" t="s">
        <v>40</v>
      </c>
      <c r="E70" s="97" t="s">
        <v>126</v>
      </c>
      <c r="F70" s="97" t="s">
        <v>92</v>
      </c>
      <c r="G70" s="96">
        <v>8</v>
      </c>
      <c r="H70" s="96">
        <v>25</v>
      </c>
      <c r="I70" s="96">
        <v>5</v>
      </c>
      <c r="J70" s="98">
        <v>500000</v>
      </c>
      <c r="K70" s="99">
        <v>15000</v>
      </c>
      <c r="L70" s="98">
        <v>12000</v>
      </c>
      <c r="M70" s="98">
        <f t="shared" si="5"/>
        <v>27000</v>
      </c>
    </row>
    <row r="71" spans="1:15" ht="39.75" customHeight="1" thickBot="1" x14ac:dyDescent="0.3">
      <c r="A71" s="102">
        <v>4</v>
      </c>
      <c r="B71" s="97" t="s">
        <v>64</v>
      </c>
      <c r="C71" s="93" t="s">
        <v>99</v>
      </c>
      <c r="D71" s="97" t="s">
        <v>40</v>
      </c>
      <c r="E71" s="97" t="s">
        <v>125</v>
      </c>
      <c r="F71" s="97" t="s">
        <v>92</v>
      </c>
      <c r="G71" s="96">
        <v>16</v>
      </c>
      <c r="H71" s="96">
        <v>25</v>
      </c>
      <c r="I71" s="96">
        <v>5</v>
      </c>
      <c r="J71" s="98" t="s">
        <v>104</v>
      </c>
      <c r="K71" s="99">
        <v>352450</v>
      </c>
      <c r="L71" s="98">
        <v>24000</v>
      </c>
      <c r="M71" s="98">
        <f t="shared" si="5"/>
        <v>376450</v>
      </c>
    </row>
    <row r="72" spans="1:15" ht="56.25" customHeight="1" thickBot="1" x14ac:dyDescent="0.3">
      <c r="A72" s="102">
        <v>1</v>
      </c>
      <c r="B72" s="93" t="s">
        <v>64</v>
      </c>
      <c r="C72" s="93" t="s">
        <v>96</v>
      </c>
      <c r="D72" s="93" t="s">
        <v>40</v>
      </c>
      <c r="E72" s="93" t="s">
        <v>124</v>
      </c>
      <c r="F72" s="93" t="s">
        <v>95</v>
      </c>
      <c r="G72" s="92">
        <v>8</v>
      </c>
      <c r="H72" s="92">
        <v>25</v>
      </c>
      <c r="I72" s="92">
        <v>5</v>
      </c>
      <c r="J72" s="98" t="s">
        <v>104</v>
      </c>
      <c r="K72" s="95">
        <v>15000</v>
      </c>
      <c r="L72" s="94">
        <v>12000</v>
      </c>
      <c r="M72" s="94">
        <f t="shared" si="5"/>
        <v>27000</v>
      </c>
    </row>
    <row r="73" spans="1:15" ht="40.5" customHeight="1" thickBot="1" x14ac:dyDescent="0.3">
      <c r="A73" s="102">
        <v>4</v>
      </c>
      <c r="B73" s="93" t="s">
        <v>64</v>
      </c>
      <c r="C73" s="93" t="s">
        <v>99</v>
      </c>
      <c r="D73" s="93" t="s">
        <v>40</v>
      </c>
      <c r="E73" s="93" t="s">
        <v>123</v>
      </c>
      <c r="F73" s="93" t="s">
        <v>95</v>
      </c>
      <c r="G73" s="92">
        <v>16</v>
      </c>
      <c r="H73" s="92">
        <v>25</v>
      </c>
      <c r="I73" s="92">
        <v>5</v>
      </c>
      <c r="J73" s="98" t="s">
        <v>104</v>
      </c>
      <c r="K73" s="95">
        <v>352450</v>
      </c>
      <c r="L73" s="94">
        <f>2*12000</f>
        <v>24000</v>
      </c>
      <c r="M73" s="94">
        <f t="shared" si="5"/>
        <v>376450</v>
      </c>
      <c r="O73" s="75"/>
    </row>
    <row r="74" spans="1:15" ht="15.75" thickBot="1" x14ac:dyDescent="0.3">
      <c r="A74" s="85">
        <f>SUM(A64:A73)</f>
        <v>18</v>
      </c>
      <c r="B74" s="162" t="s">
        <v>16</v>
      </c>
      <c r="C74" s="163"/>
      <c r="D74" s="163"/>
      <c r="E74" s="163"/>
      <c r="F74" s="164"/>
      <c r="G74" s="42">
        <f t="shared" ref="G74:M74" si="6">SUM(G64:G73)</f>
        <v>96</v>
      </c>
      <c r="H74" s="42">
        <f t="shared" si="6"/>
        <v>218</v>
      </c>
      <c r="I74" s="42">
        <f t="shared" si="6"/>
        <v>32</v>
      </c>
      <c r="J74" s="25">
        <f t="shared" si="6"/>
        <v>2140000</v>
      </c>
      <c r="K74" s="25">
        <f t="shared" si="6"/>
        <v>805900</v>
      </c>
      <c r="L74" s="25">
        <f t="shared" si="6"/>
        <v>168800</v>
      </c>
      <c r="M74" s="25">
        <f t="shared" si="6"/>
        <v>974700</v>
      </c>
      <c r="N74" s="74" t="s">
        <v>19</v>
      </c>
    </row>
    <row r="75" spans="1:15" ht="15.75" thickBot="1" x14ac:dyDescent="0.3">
      <c r="A75" s="165" t="s">
        <v>17</v>
      </c>
      <c r="B75" s="166"/>
      <c r="C75" s="166"/>
      <c r="D75" s="166"/>
      <c r="E75" s="166"/>
      <c r="F75" s="166"/>
      <c r="G75" s="167"/>
      <c r="H75" s="65"/>
      <c r="I75" s="65"/>
      <c r="J75" s="64"/>
      <c r="K75" s="11">
        <v>0</v>
      </c>
      <c r="L75" s="11">
        <f>0.1*L74</f>
        <v>16880</v>
      </c>
      <c r="M75" s="12">
        <f>SUM(L75:L75)</f>
        <v>16880</v>
      </c>
    </row>
    <row r="76" spans="1:15" ht="15.75" thickBot="1" x14ac:dyDescent="0.3">
      <c r="A76" s="162" t="s">
        <v>20</v>
      </c>
      <c r="B76" s="163"/>
      <c r="C76" s="163"/>
      <c r="D76" s="163"/>
      <c r="E76" s="163"/>
      <c r="F76" s="163"/>
      <c r="G76" s="164"/>
      <c r="H76" s="66"/>
      <c r="I76" s="66"/>
      <c r="J76" s="64"/>
      <c r="K76" s="11">
        <f>SUM(K74:K75)</f>
        <v>805900</v>
      </c>
      <c r="L76" s="11">
        <f>SUM(L74:L75)</f>
        <v>185680</v>
      </c>
      <c r="M76" s="11">
        <f>SUM(M74:M75)</f>
        <v>991580</v>
      </c>
    </row>
    <row r="77" spans="1:15" x14ac:dyDescent="0.25">
      <c r="A77" s="48"/>
      <c r="B77" s="48"/>
      <c r="C77" s="48"/>
      <c r="D77" s="48"/>
      <c r="E77" s="48"/>
      <c r="F77" s="48"/>
      <c r="G77" s="48"/>
      <c r="H77" s="49"/>
      <c r="I77" s="49"/>
      <c r="J77" s="50"/>
      <c r="K77" s="50"/>
      <c r="L77" s="50"/>
      <c r="M77" s="51"/>
    </row>
    <row r="78" spans="1:15" x14ac:dyDescent="0.25">
      <c r="A78" s="28"/>
      <c r="B78" s="28"/>
      <c r="C78" s="28"/>
      <c r="D78" s="28"/>
      <c r="E78" s="28"/>
      <c r="F78" s="28"/>
      <c r="G78" s="28"/>
      <c r="H78" s="29"/>
      <c r="I78" s="29"/>
      <c r="J78" s="30"/>
      <c r="K78" s="30"/>
      <c r="L78" s="30"/>
      <c r="M78" s="31"/>
    </row>
    <row r="79" spans="1:15" ht="15.75" customHeight="1" thickBot="1" x14ac:dyDescent="0.3">
      <c r="A79" s="149" t="s">
        <v>56</v>
      </c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33"/>
      <c r="M79" s="33"/>
    </row>
    <row r="80" spans="1:15" ht="23.25" customHeight="1" thickBot="1" x14ac:dyDescent="0.3">
      <c r="A80" s="154" t="s">
        <v>7</v>
      </c>
      <c r="B80" s="131" t="s">
        <v>8</v>
      </c>
      <c r="C80" s="132"/>
      <c r="D80" s="133" t="s">
        <v>9</v>
      </c>
      <c r="E80" s="133" t="s">
        <v>10</v>
      </c>
      <c r="F80" s="133" t="s">
        <v>11</v>
      </c>
      <c r="G80" s="133" t="s">
        <v>54</v>
      </c>
      <c r="H80" s="131" t="s">
        <v>32</v>
      </c>
      <c r="I80" s="132"/>
      <c r="J80" s="133" t="s">
        <v>36</v>
      </c>
      <c r="K80" s="133" t="s">
        <v>12</v>
      </c>
      <c r="L80" s="133" t="s">
        <v>35</v>
      </c>
      <c r="M80" s="159" t="s">
        <v>55</v>
      </c>
    </row>
    <row r="81" spans="1:13" ht="2.25" customHeight="1" thickBot="1" x14ac:dyDescent="0.3">
      <c r="A81" s="155"/>
      <c r="B81" s="150"/>
      <c r="C81" s="151"/>
      <c r="D81" s="134"/>
      <c r="E81" s="134"/>
      <c r="F81" s="134"/>
      <c r="G81" s="134"/>
      <c r="H81" s="133" t="s">
        <v>33</v>
      </c>
      <c r="I81" s="133" t="s">
        <v>34</v>
      </c>
      <c r="J81" s="156"/>
      <c r="K81" s="156"/>
      <c r="L81" s="136"/>
      <c r="M81" s="160"/>
    </row>
    <row r="82" spans="1:13" ht="28.5" customHeight="1" thickBot="1" x14ac:dyDescent="0.3">
      <c r="A82" s="155"/>
      <c r="B82" s="118" t="s">
        <v>14</v>
      </c>
      <c r="C82" s="119" t="s">
        <v>15</v>
      </c>
      <c r="D82" s="135"/>
      <c r="E82" s="135"/>
      <c r="F82" s="135"/>
      <c r="G82" s="135"/>
      <c r="H82" s="148"/>
      <c r="I82" s="148"/>
      <c r="J82" s="183"/>
      <c r="K82" s="156"/>
      <c r="L82" s="148"/>
      <c r="M82" s="161"/>
    </row>
    <row r="83" spans="1:13" ht="39" customHeight="1" thickBot="1" x14ac:dyDescent="0.3">
      <c r="A83" s="123">
        <v>1</v>
      </c>
      <c r="B83" s="43" t="s">
        <v>134</v>
      </c>
      <c r="C83" s="93" t="s">
        <v>137</v>
      </c>
      <c r="D83" s="43" t="s">
        <v>30</v>
      </c>
      <c r="E83" s="120" t="s">
        <v>138</v>
      </c>
      <c r="F83" s="43" t="s">
        <v>53</v>
      </c>
      <c r="G83" s="121">
        <v>24</v>
      </c>
      <c r="H83" s="124">
        <v>22</v>
      </c>
      <c r="I83" s="124">
        <v>3</v>
      </c>
      <c r="J83" s="122" t="s">
        <v>104</v>
      </c>
      <c r="K83" s="19">
        <v>292856</v>
      </c>
      <c r="L83" s="19">
        <v>22400</v>
      </c>
      <c r="M83" s="5">
        <f t="shared" ref="M83:M85" si="7">SUM(K83:L83)</f>
        <v>315256</v>
      </c>
    </row>
    <row r="84" spans="1:13" ht="43.5" thickBot="1" x14ac:dyDescent="0.3">
      <c r="A84" s="123">
        <v>1</v>
      </c>
      <c r="B84" s="43" t="s">
        <v>134</v>
      </c>
      <c r="C84" s="43" t="s">
        <v>135</v>
      </c>
      <c r="D84" s="43" t="s">
        <v>30</v>
      </c>
      <c r="E84" s="120" t="s">
        <v>136</v>
      </c>
      <c r="F84" s="43" t="s">
        <v>53</v>
      </c>
      <c r="G84" s="18">
        <v>8</v>
      </c>
      <c r="H84" s="18">
        <v>21</v>
      </c>
      <c r="I84" s="18">
        <v>4</v>
      </c>
      <c r="J84" s="5">
        <v>400000</v>
      </c>
      <c r="K84" s="19">
        <v>31000</v>
      </c>
      <c r="L84" s="5">
        <v>22400</v>
      </c>
      <c r="M84" s="5">
        <f t="shared" si="7"/>
        <v>53400</v>
      </c>
    </row>
    <row r="85" spans="1:13" ht="48.75" customHeight="1" thickBot="1" x14ac:dyDescent="0.3">
      <c r="A85" s="123">
        <v>1</v>
      </c>
      <c r="B85" s="43" t="s">
        <v>142</v>
      </c>
      <c r="C85" s="93" t="s">
        <v>139</v>
      </c>
      <c r="D85" s="43" t="s">
        <v>30</v>
      </c>
      <c r="E85" s="43" t="s">
        <v>140</v>
      </c>
      <c r="F85" s="43" t="s">
        <v>141</v>
      </c>
      <c r="G85" s="18">
        <v>24</v>
      </c>
      <c r="H85" s="123">
        <v>18</v>
      </c>
      <c r="I85" s="123">
        <v>3</v>
      </c>
      <c r="J85" s="5">
        <v>670000</v>
      </c>
      <c r="K85" s="19">
        <v>275000</v>
      </c>
      <c r="L85" s="5">
        <v>22000</v>
      </c>
      <c r="M85" s="5">
        <f t="shared" si="7"/>
        <v>297000</v>
      </c>
    </row>
    <row r="86" spans="1:13" ht="13.5" customHeight="1" thickBot="1" x14ac:dyDescent="0.3">
      <c r="A86" s="85">
        <f>SUM(A83:A85)</f>
        <v>3</v>
      </c>
      <c r="B86" s="162" t="s">
        <v>16</v>
      </c>
      <c r="C86" s="163"/>
      <c r="D86" s="163"/>
      <c r="E86" s="163"/>
      <c r="F86" s="164"/>
      <c r="G86" s="42">
        <f t="shared" ref="G86:M86" si="8">SUM(G84:G84)</f>
        <v>8</v>
      </c>
      <c r="H86" s="42">
        <f t="shared" si="8"/>
        <v>21</v>
      </c>
      <c r="I86" s="42">
        <f t="shared" si="8"/>
        <v>4</v>
      </c>
      <c r="J86" s="25">
        <f t="shared" si="8"/>
        <v>400000</v>
      </c>
      <c r="K86" s="25">
        <f t="shared" si="8"/>
        <v>31000</v>
      </c>
      <c r="L86" s="25">
        <f t="shared" si="8"/>
        <v>22400</v>
      </c>
      <c r="M86" s="25">
        <f t="shared" si="8"/>
        <v>53400</v>
      </c>
    </row>
    <row r="87" spans="1:13" ht="13.5" customHeight="1" thickBot="1" x14ac:dyDescent="0.3">
      <c r="A87" s="165" t="s">
        <v>17</v>
      </c>
      <c r="B87" s="166"/>
      <c r="C87" s="166"/>
      <c r="D87" s="166"/>
      <c r="E87" s="166"/>
      <c r="F87" s="166"/>
      <c r="G87" s="167"/>
      <c r="H87" s="26"/>
      <c r="I87" s="26"/>
      <c r="J87" s="11"/>
      <c r="K87" s="11">
        <v>0</v>
      </c>
      <c r="L87" s="11">
        <f>0.1*L86</f>
        <v>2240</v>
      </c>
      <c r="M87" s="12">
        <f>SUM(L87:L87)</f>
        <v>2240</v>
      </c>
    </row>
    <row r="88" spans="1:13" ht="14.25" customHeight="1" thickBot="1" x14ac:dyDescent="0.3">
      <c r="A88" s="162" t="s">
        <v>20</v>
      </c>
      <c r="B88" s="163"/>
      <c r="C88" s="163"/>
      <c r="D88" s="163"/>
      <c r="E88" s="163"/>
      <c r="F88" s="163"/>
      <c r="G88" s="164"/>
      <c r="H88" s="27"/>
      <c r="I88" s="27"/>
      <c r="J88" s="11"/>
      <c r="K88" s="11">
        <f>SUM(K86:K87)</f>
        <v>31000</v>
      </c>
      <c r="L88" s="11">
        <f>SUM(L86:L87)</f>
        <v>24640</v>
      </c>
      <c r="M88" s="11">
        <f>SUM(M86:M87)</f>
        <v>55640</v>
      </c>
    </row>
    <row r="89" spans="1:13" x14ac:dyDescent="0.25">
      <c r="A89" s="28"/>
      <c r="B89" s="28"/>
      <c r="C89" s="28"/>
      <c r="D89" s="28"/>
      <c r="E89" s="28"/>
      <c r="F89" s="28"/>
      <c r="G89" s="28"/>
      <c r="H89" s="29"/>
      <c r="I89" s="29"/>
      <c r="J89" s="30"/>
      <c r="K89" s="30"/>
      <c r="L89" s="30"/>
      <c r="M89" s="31"/>
    </row>
    <row r="90" spans="1:13" x14ac:dyDescent="0.25">
      <c r="A90" s="28"/>
      <c r="B90" s="28"/>
      <c r="C90" s="28"/>
      <c r="D90" s="28"/>
      <c r="E90" s="28"/>
      <c r="F90" s="28"/>
      <c r="G90" s="28"/>
      <c r="H90" s="29"/>
      <c r="I90" s="29"/>
      <c r="J90" s="30"/>
      <c r="K90" s="30"/>
      <c r="L90" s="30" t="s">
        <v>19</v>
      </c>
      <c r="M90" s="31"/>
    </row>
    <row r="91" spans="1:13" ht="15.75" thickBot="1" x14ac:dyDescent="0.3">
      <c r="A91" s="28"/>
      <c r="B91" s="28"/>
      <c r="C91" s="28"/>
      <c r="D91" s="28"/>
      <c r="E91" s="28"/>
      <c r="F91" s="28"/>
      <c r="G91" s="28"/>
      <c r="H91" s="29"/>
      <c r="I91" s="29"/>
      <c r="J91" s="30"/>
      <c r="K91" s="30"/>
      <c r="L91" s="30"/>
      <c r="M91" s="31"/>
    </row>
    <row r="92" spans="1:13" ht="30.75" customHeight="1" thickBot="1" x14ac:dyDescent="0.3">
      <c r="A92" s="168" t="s">
        <v>23</v>
      </c>
      <c r="B92" s="168"/>
      <c r="C92" s="168"/>
      <c r="D92" s="168" t="s">
        <v>38</v>
      </c>
      <c r="E92" s="168"/>
      <c r="F92" s="168" t="s">
        <v>71</v>
      </c>
      <c r="G92" s="168"/>
      <c r="H92" s="29"/>
      <c r="I92" s="29"/>
      <c r="J92" s="30"/>
      <c r="K92" s="30"/>
      <c r="L92" s="30"/>
      <c r="M92" s="31"/>
    </row>
    <row r="93" spans="1:13" ht="24.75" customHeight="1" thickBot="1" x14ac:dyDescent="0.3">
      <c r="A93" s="181" t="s">
        <v>47</v>
      </c>
      <c r="B93" s="181"/>
      <c r="C93" s="181"/>
      <c r="D93" s="100">
        <v>8000000</v>
      </c>
      <c r="E93" s="101"/>
      <c r="F93" s="171">
        <f>+ABRIL!G29+MAYO!F49+JUNIO!F61</f>
        <v>2279516</v>
      </c>
      <c r="G93" s="171"/>
      <c r="H93" s="29"/>
      <c r="I93" s="29"/>
      <c r="J93" s="30"/>
      <c r="K93" s="30"/>
      <c r="L93" s="30"/>
      <c r="M93" s="31"/>
    </row>
    <row r="94" spans="1:13" ht="20.100000000000001" customHeight="1" thickBot="1" x14ac:dyDescent="0.3">
      <c r="A94" s="181" t="s">
        <v>24</v>
      </c>
      <c r="B94" s="181"/>
      <c r="C94" s="181"/>
      <c r="D94" s="174">
        <v>57</v>
      </c>
      <c r="E94" s="174"/>
      <c r="F94" s="175">
        <f>+ABRIL!G30+MAYO!F50+JUNIO!F62</f>
        <v>16</v>
      </c>
      <c r="G94" s="175"/>
      <c r="H94" s="29"/>
      <c r="I94" s="29"/>
      <c r="J94" s="30"/>
      <c r="K94" s="30"/>
      <c r="L94" s="30"/>
      <c r="M94" s="31"/>
    </row>
    <row r="95" spans="1:13" ht="20.100000000000001" customHeight="1" thickBot="1" x14ac:dyDescent="0.3">
      <c r="A95" s="176" t="s">
        <v>25</v>
      </c>
      <c r="B95" s="177"/>
      <c r="C95" s="178"/>
      <c r="D95" s="179">
        <v>19</v>
      </c>
      <c r="E95" s="180"/>
      <c r="F95" s="175">
        <f>+ABRIL!G31+MAYO!F51+JUNIO!F63</f>
        <v>22</v>
      </c>
      <c r="G95" s="175"/>
      <c r="H95" s="29"/>
      <c r="I95" s="29"/>
      <c r="J95" s="30"/>
      <c r="K95" s="30"/>
      <c r="L95" s="30"/>
      <c r="M95" s="31"/>
    </row>
    <row r="96" spans="1:13" ht="20.100000000000001" customHeight="1" thickBot="1" x14ac:dyDescent="0.3">
      <c r="A96" s="181" t="s">
        <v>26</v>
      </c>
      <c r="B96" s="181"/>
      <c r="C96" s="181"/>
      <c r="D96" s="182">
        <v>1710</v>
      </c>
      <c r="E96" s="182"/>
      <c r="F96" s="175">
        <f>+ABRIL!G32+MAYO!F52+JUNIO!F64</f>
        <v>626</v>
      </c>
      <c r="G96" s="175"/>
      <c r="H96" s="29"/>
      <c r="I96" s="29"/>
      <c r="J96" s="30"/>
      <c r="K96" s="30"/>
      <c r="L96" s="30"/>
      <c r="M96" s="31"/>
    </row>
    <row r="97" spans="1:13" ht="20.100000000000001" customHeight="1" thickBot="1" x14ac:dyDescent="0.3">
      <c r="A97" s="181" t="s">
        <v>39</v>
      </c>
      <c r="B97" s="181"/>
      <c r="C97" s="181"/>
      <c r="D97" s="182">
        <v>720</v>
      </c>
      <c r="E97" s="182"/>
      <c r="F97" s="175">
        <f>+ABRIL!G33+MAYO!F53+JUNIO!F65</f>
        <v>264</v>
      </c>
      <c r="G97" s="175"/>
      <c r="H97" s="29"/>
      <c r="I97" s="29"/>
      <c r="J97" s="30"/>
      <c r="K97" s="30"/>
      <c r="L97" s="30"/>
      <c r="M97" s="31"/>
    </row>
    <row r="98" spans="1:13" ht="20.100000000000001" customHeight="1" thickBot="1" x14ac:dyDescent="0.3">
      <c r="A98" s="169" t="s">
        <v>27</v>
      </c>
      <c r="B98" s="169"/>
      <c r="C98" s="169"/>
      <c r="D98" s="170">
        <v>2280000</v>
      </c>
      <c r="E98" s="170"/>
      <c r="F98" s="171">
        <f>+ABRIL!G34+MAYO!F54+JUNIO!F66</f>
        <v>1793756</v>
      </c>
      <c r="G98" s="171"/>
      <c r="H98" s="32" t="s">
        <v>19</v>
      </c>
      <c r="I98" s="29"/>
      <c r="J98" s="30"/>
      <c r="K98" s="108"/>
      <c r="L98" s="30"/>
      <c r="M98" s="31"/>
    </row>
    <row r="99" spans="1:13" ht="20.100000000000001" customHeight="1" thickBot="1" x14ac:dyDescent="0.3">
      <c r="A99" s="169" t="s">
        <v>28</v>
      </c>
      <c r="B99" s="169"/>
      <c r="C99" s="169"/>
      <c r="D99" s="170">
        <v>1824000</v>
      </c>
      <c r="E99" s="170"/>
      <c r="F99" s="171">
        <f>+ABRIL!G35+MAYO!F55+JUNIO!F67</f>
        <v>441600</v>
      </c>
      <c r="G99" s="171"/>
      <c r="H99" s="29"/>
      <c r="I99" s="29"/>
      <c r="J99" s="30"/>
      <c r="K99" s="30"/>
      <c r="L99" s="30"/>
      <c r="M99" s="31"/>
    </row>
    <row r="100" spans="1:13" ht="20.100000000000001" customHeight="1" thickBot="1" x14ac:dyDescent="0.3">
      <c r="A100" s="169" t="s">
        <v>29</v>
      </c>
      <c r="B100" s="169"/>
      <c r="C100" s="169"/>
      <c r="D100" s="170">
        <f>+D99*0.1</f>
        <v>182400</v>
      </c>
      <c r="E100" s="170"/>
      <c r="F100" s="171">
        <f>+ABRIL!G36+MAYO!F56+JUNIO!F68</f>
        <v>44160</v>
      </c>
      <c r="G100" s="171"/>
      <c r="H100" s="32" t="s">
        <v>19</v>
      </c>
      <c r="I100" s="29"/>
      <c r="J100" s="30"/>
      <c r="K100" s="30"/>
      <c r="L100" s="30"/>
      <c r="M100" s="31"/>
    </row>
    <row r="101" spans="1:13" ht="20.100000000000001" customHeight="1" thickBot="1" x14ac:dyDescent="0.3">
      <c r="A101" s="172" t="s">
        <v>66</v>
      </c>
      <c r="B101" s="172"/>
      <c r="C101" s="172"/>
      <c r="D101" s="173">
        <f>+D98+D99+D100</f>
        <v>4286400</v>
      </c>
      <c r="E101" s="173"/>
      <c r="F101" s="173">
        <f>+MAYO!F57+JUNIO!F69</f>
        <v>2138576</v>
      </c>
      <c r="G101" s="173"/>
      <c r="H101" s="32" t="s">
        <v>19</v>
      </c>
      <c r="I101" s="32" t="s">
        <v>19</v>
      </c>
      <c r="J101" s="30"/>
      <c r="K101" s="30"/>
      <c r="L101" s="30"/>
      <c r="M101" s="31"/>
    </row>
    <row r="102" spans="1:13" ht="20.100000000000001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36" t="s">
        <v>19</v>
      </c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3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3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3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3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</row>
    <row r="165" spans="1:13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</row>
    <row r="166" spans="1:13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</row>
    <row r="167" spans="1:13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</row>
  </sheetData>
  <mergeCells count="110">
    <mergeCell ref="B44:F44"/>
    <mergeCell ref="A46:G46"/>
    <mergeCell ref="D61:D63"/>
    <mergeCell ref="E61:E63"/>
    <mergeCell ref="F61:F63"/>
    <mergeCell ref="G61:G63"/>
    <mergeCell ref="A93:C93"/>
    <mergeCell ref="F93:G93"/>
    <mergeCell ref="A79:K79"/>
    <mergeCell ref="H80:I80"/>
    <mergeCell ref="J80:J82"/>
    <mergeCell ref="K80:K82"/>
    <mergeCell ref="B54:F54"/>
    <mergeCell ref="A55:G55"/>
    <mergeCell ref="A56:G56"/>
    <mergeCell ref="H62:H63"/>
    <mergeCell ref="I62:I63"/>
    <mergeCell ref="A60:K60"/>
    <mergeCell ref="A61:A63"/>
    <mergeCell ref="B61:C62"/>
    <mergeCell ref="L80:L82"/>
    <mergeCell ref="M80:M82"/>
    <mergeCell ref="H81:H82"/>
    <mergeCell ref="I81:I82"/>
    <mergeCell ref="A100:C100"/>
    <mergeCell ref="D100:E100"/>
    <mergeCell ref="F100:G100"/>
    <mergeCell ref="A101:C101"/>
    <mergeCell ref="D101:E101"/>
    <mergeCell ref="F101:G101"/>
    <mergeCell ref="D94:E94"/>
    <mergeCell ref="F94:G94"/>
    <mergeCell ref="A95:C95"/>
    <mergeCell ref="D95:E95"/>
    <mergeCell ref="F95:G95"/>
    <mergeCell ref="A98:C98"/>
    <mergeCell ref="D98:E98"/>
    <mergeCell ref="F98:G98"/>
    <mergeCell ref="A99:C99"/>
    <mergeCell ref="D99:E99"/>
    <mergeCell ref="F99:G99"/>
    <mergeCell ref="A97:C97"/>
    <mergeCell ref="D97:E97"/>
    <mergeCell ref="F97:G97"/>
    <mergeCell ref="A96:C96"/>
    <mergeCell ref="D96:E96"/>
    <mergeCell ref="F96:G96"/>
    <mergeCell ref="A94:C94"/>
    <mergeCell ref="A45:G45"/>
    <mergeCell ref="M33:M35"/>
    <mergeCell ref="L33:L35"/>
    <mergeCell ref="K33:K35"/>
    <mergeCell ref="B74:F74"/>
    <mergeCell ref="A75:G75"/>
    <mergeCell ref="A76:G76"/>
    <mergeCell ref="A92:C92"/>
    <mergeCell ref="D92:E92"/>
    <mergeCell ref="F92:G92"/>
    <mergeCell ref="A80:A82"/>
    <mergeCell ref="B80:C81"/>
    <mergeCell ref="D80:D82"/>
    <mergeCell ref="E80:E82"/>
    <mergeCell ref="F80:F82"/>
    <mergeCell ref="G80:G82"/>
    <mergeCell ref="B86:F86"/>
    <mergeCell ref="A87:G87"/>
    <mergeCell ref="A88:G88"/>
    <mergeCell ref="H61:I61"/>
    <mergeCell ref="J61:J63"/>
    <mergeCell ref="K61:K63"/>
    <mergeCell ref="L61:L63"/>
    <mergeCell ref="M61:M63"/>
    <mergeCell ref="K50:K52"/>
    <mergeCell ref="L50:L52"/>
    <mergeCell ref="M50:M52"/>
    <mergeCell ref="H51:H52"/>
    <mergeCell ref="I51:I52"/>
    <mergeCell ref="A49:K49"/>
    <mergeCell ref="B50:C51"/>
    <mergeCell ref="D50:D52"/>
    <mergeCell ref="E50:E52"/>
    <mergeCell ref="F50:F52"/>
    <mergeCell ref="G50:G52"/>
    <mergeCell ref="A50:A52"/>
    <mergeCell ref="H50:I50"/>
    <mergeCell ref="J50:J52"/>
    <mergeCell ref="H33:I33"/>
    <mergeCell ref="G33:G35"/>
    <mergeCell ref="F33:F35"/>
    <mergeCell ref="A14:D14"/>
    <mergeCell ref="A32:M32"/>
    <mergeCell ref="A17:M17"/>
    <mergeCell ref="A20:M20"/>
    <mergeCell ref="A1:M1"/>
    <mergeCell ref="A3:M3"/>
    <mergeCell ref="A4:M4"/>
    <mergeCell ref="A6:M6"/>
    <mergeCell ref="A18:F18"/>
    <mergeCell ref="A13:L13"/>
    <mergeCell ref="A11:L11"/>
    <mergeCell ref="A8:L9"/>
    <mergeCell ref="A23:M23"/>
    <mergeCell ref="A25:M25"/>
    <mergeCell ref="A30:M30"/>
    <mergeCell ref="E33:E35"/>
    <mergeCell ref="D33:D35"/>
    <mergeCell ref="B33:C34"/>
    <mergeCell ref="A33:A35"/>
    <mergeCell ref="I34:I35"/>
    <mergeCell ref="J33:J35"/>
  </mergeCells>
  <pageMargins left="0.25" right="0.25" top="0.75" bottom="0.75" header="0.3" footer="0.3"/>
  <pageSetup scale="70" orientation="landscape" r:id="rId1"/>
  <rowBreaks count="4" manualBreakCount="4">
    <brk id="30" max="12" man="1"/>
    <brk id="47" max="13" man="1"/>
    <brk id="58" max="12" man="1"/>
    <brk id="77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7"/>
  <sheetViews>
    <sheetView topLeftCell="A28" zoomScale="130" zoomScaleNormal="130" workbookViewId="0">
      <selection activeCell="B10" sqref="B10:C11"/>
    </sheetView>
  </sheetViews>
  <sheetFormatPr baseColWidth="10" defaultRowHeight="15" x14ac:dyDescent="0.25"/>
  <cols>
    <col min="1" max="1" width="4" customWidth="1"/>
    <col min="2" max="2" width="16" customWidth="1"/>
    <col min="3" max="3" width="24.28515625" customWidth="1"/>
    <col min="4" max="4" width="16.85546875" customWidth="1"/>
    <col min="5" max="5" width="11.28515625" customWidth="1"/>
    <col min="6" max="6" width="12.5703125" customWidth="1"/>
    <col min="7" max="8" width="10.5703125" customWidth="1"/>
    <col min="9" max="9" width="11.140625" customWidth="1"/>
    <col min="10" max="10" width="15.7109375" customWidth="1"/>
    <col min="11" max="11" width="15" customWidth="1"/>
    <col min="12" max="12" width="15.5703125" customWidth="1"/>
    <col min="13" max="13" width="17.5703125" customWidth="1"/>
  </cols>
  <sheetData>
    <row r="1" spans="1:19" ht="18" x14ac:dyDescent="0.25">
      <c r="A1" s="46" t="s">
        <v>49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9" ht="15.75" customHeight="1" x14ac:dyDescent="0.25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9" ht="15.75" customHeight="1" x14ac:dyDescent="0.25">
      <c r="A3" s="141" t="s">
        <v>48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9" ht="26.25" customHeight="1" x14ac:dyDescent="0.25">
      <c r="A4" s="142" t="s">
        <v>44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S4" t="s">
        <v>78</v>
      </c>
    </row>
    <row r="5" spans="1:19" ht="9" customHeight="1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9" ht="11.25" customHeight="1" x14ac:dyDescent="0.25">
      <c r="A6" s="145" t="s">
        <v>45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</row>
    <row r="7" spans="1:19" ht="25.5" customHeight="1" x14ac:dyDescent="0.25">
      <c r="A7" s="145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</row>
    <row r="8" spans="1:19" ht="27.75" customHeight="1" x14ac:dyDescent="0.25">
      <c r="A8" s="188" t="s">
        <v>76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</row>
    <row r="9" spans="1:19" ht="21.75" customHeight="1" thickBot="1" x14ac:dyDescent="0.3">
      <c r="A9" s="138" t="s">
        <v>6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</row>
    <row r="10" spans="1:19" ht="26.25" customHeight="1" thickBot="1" x14ac:dyDescent="0.3">
      <c r="A10" s="154" t="s">
        <v>7</v>
      </c>
      <c r="B10" s="131" t="s">
        <v>8</v>
      </c>
      <c r="C10" s="132"/>
      <c r="D10" s="133" t="s">
        <v>9</v>
      </c>
      <c r="E10" s="133" t="s">
        <v>10</v>
      </c>
      <c r="F10" s="133" t="s">
        <v>11</v>
      </c>
      <c r="G10" s="133" t="s">
        <v>37</v>
      </c>
      <c r="H10" s="131" t="s">
        <v>32</v>
      </c>
      <c r="I10" s="132"/>
      <c r="J10" s="133" t="s">
        <v>36</v>
      </c>
      <c r="K10" s="133" t="s">
        <v>12</v>
      </c>
      <c r="L10" s="133" t="s">
        <v>35</v>
      </c>
      <c r="M10" s="159" t="s">
        <v>133</v>
      </c>
    </row>
    <row r="11" spans="1:19" ht="0.75" customHeight="1" thickBot="1" x14ac:dyDescent="0.3">
      <c r="A11" s="155"/>
      <c r="B11" s="150"/>
      <c r="C11" s="151"/>
      <c r="D11" s="136"/>
      <c r="E11" s="136"/>
      <c r="F11" s="136"/>
      <c r="G11" s="134"/>
      <c r="H11" s="133" t="s">
        <v>33</v>
      </c>
      <c r="I11" s="133" t="s">
        <v>34</v>
      </c>
      <c r="J11" s="156"/>
      <c r="K11" s="156"/>
      <c r="L11" s="136"/>
      <c r="M11" s="160"/>
    </row>
    <row r="12" spans="1:19" ht="15.75" customHeight="1" thickBot="1" x14ac:dyDescent="0.3">
      <c r="A12" s="155"/>
      <c r="B12" s="80" t="s">
        <v>14</v>
      </c>
      <c r="C12" s="81" t="s">
        <v>15</v>
      </c>
      <c r="D12" s="136"/>
      <c r="E12" s="136"/>
      <c r="F12" s="136"/>
      <c r="G12" s="135"/>
      <c r="H12" s="148"/>
      <c r="I12" s="148"/>
      <c r="J12" s="156"/>
      <c r="K12" s="156"/>
      <c r="L12" s="148"/>
      <c r="M12" s="161"/>
    </row>
    <row r="13" spans="1:19" ht="46.5" customHeight="1" thickBot="1" x14ac:dyDescent="0.3">
      <c r="A13" s="123">
        <v>2</v>
      </c>
      <c r="B13" s="117" t="s">
        <v>58</v>
      </c>
      <c r="C13" s="117" t="s">
        <v>61</v>
      </c>
      <c r="D13" s="117" t="s">
        <v>31</v>
      </c>
      <c r="E13" s="115" t="s">
        <v>114</v>
      </c>
      <c r="F13" s="117" t="s">
        <v>53</v>
      </c>
      <c r="G13" s="112">
        <v>16</v>
      </c>
      <c r="H13" s="112">
        <v>25</v>
      </c>
      <c r="I13" s="112">
        <v>5</v>
      </c>
      <c r="J13" s="116" t="s">
        <v>62</v>
      </c>
      <c r="K13" s="114">
        <v>50000</v>
      </c>
      <c r="L13" s="114">
        <v>19000</v>
      </c>
      <c r="M13" s="113">
        <f t="shared" ref="M13" si="0">SUM(K13:L13)</f>
        <v>69000</v>
      </c>
    </row>
    <row r="14" spans="1:19" ht="17.25" customHeight="1" thickBot="1" x14ac:dyDescent="0.3">
      <c r="A14" s="84">
        <f>SUM(A13:A13)</f>
        <v>2</v>
      </c>
      <c r="B14" s="184" t="s">
        <v>16</v>
      </c>
      <c r="C14" s="184"/>
      <c r="D14" s="184"/>
      <c r="E14" s="184"/>
      <c r="F14" s="184"/>
      <c r="G14" s="7">
        <f>SUM(G13:G13)</f>
        <v>16</v>
      </c>
      <c r="H14" s="7">
        <f>SUM(H13:H13)</f>
        <v>25</v>
      </c>
      <c r="I14" s="7">
        <f>SUM(I13:I13)</f>
        <v>5</v>
      </c>
      <c r="J14" s="116" t="s">
        <v>62</v>
      </c>
      <c r="K14" s="23">
        <f>SUM(K13:K13)</f>
        <v>50000</v>
      </c>
      <c r="L14" s="23">
        <f>SUM(L13:L13)</f>
        <v>19000</v>
      </c>
      <c r="M14" s="23">
        <f>SUM(M13:M13)</f>
        <v>69000</v>
      </c>
    </row>
    <row r="15" spans="1:19" ht="15" customHeight="1" thickBot="1" x14ac:dyDescent="0.3">
      <c r="A15" s="157" t="s">
        <v>17</v>
      </c>
      <c r="B15" s="158"/>
      <c r="C15" s="158"/>
      <c r="D15" s="158"/>
      <c r="E15" s="158"/>
      <c r="F15" s="158"/>
      <c r="G15" s="158"/>
      <c r="H15" s="70"/>
      <c r="I15" s="70"/>
      <c r="J15" s="71"/>
      <c r="K15" s="23">
        <v>0</v>
      </c>
      <c r="L15" s="23">
        <f>L14*0.1</f>
        <v>1900</v>
      </c>
      <c r="M15" s="23">
        <f>L15</f>
        <v>1900</v>
      </c>
    </row>
    <row r="16" spans="1:19" ht="17.25" customHeight="1" thickBot="1" x14ac:dyDescent="0.3">
      <c r="A16" s="184" t="s">
        <v>18</v>
      </c>
      <c r="B16" s="184"/>
      <c r="C16" s="184"/>
      <c r="D16" s="184"/>
      <c r="E16" s="184"/>
      <c r="F16" s="184"/>
      <c r="G16" s="184"/>
      <c r="H16" s="72"/>
      <c r="I16" s="72"/>
      <c r="J16" s="73"/>
      <c r="K16" s="23">
        <f>SUM(K14:K15)</f>
        <v>50000</v>
      </c>
      <c r="L16" s="23">
        <f>SUM(L14:L15)</f>
        <v>20900</v>
      </c>
      <c r="M16" s="23">
        <f>M15+M14</f>
        <v>70900</v>
      </c>
    </row>
    <row r="17" spans="1:13" ht="16.5" customHeight="1" x14ac:dyDescent="0.25">
      <c r="A17" s="53"/>
      <c r="B17" s="53"/>
      <c r="C17" s="53"/>
      <c r="D17" s="53"/>
      <c r="E17" s="53"/>
      <c r="F17" s="53"/>
      <c r="G17" s="53"/>
      <c r="H17" s="54"/>
      <c r="I17" s="54"/>
      <c r="J17" s="55"/>
      <c r="K17" s="56"/>
      <c r="L17" s="57"/>
      <c r="M17" s="57"/>
    </row>
    <row r="18" spans="1:13" ht="27.75" customHeight="1" thickBot="1" x14ac:dyDescent="0.3">
      <c r="A18" s="149" t="s">
        <v>41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63"/>
      <c r="M18" s="63"/>
    </row>
    <row r="19" spans="1:13" ht="24" customHeight="1" thickBot="1" x14ac:dyDescent="0.3">
      <c r="A19" s="154" t="s">
        <v>7</v>
      </c>
      <c r="B19" s="131" t="s">
        <v>8</v>
      </c>
      <c r="C19" s="132"/>
      <c r="D19" s="133" t="s">
        <v>9</v>
      </c>
      <c r="E19" s="133" t="s">
        <v>10</v>
      </c>
      <c r="F19" s="133" t="s">
        <v>11</v>
      </c>
      <c r="G19" s="133" t="s">
        <v>54</v>
      </c>
      <c r="H19" s="131" t="s">
        <v>32</v>
      </c>
      <c r="I19" s="132"/>
      <c r="J19" s="133" t="s">
        <v>36</v>
      </c>
      <c r="K19" s="133" t="s">
        <v>12</v>
      </c>
      <c r="L19" s="133" t="s">
        <v>35</v>
      </c>
      <c r="M19" s="159" t="s">
        <v>55</v>
      </c>
    </row>
    <row r="20" spans="1:13" ht="1.5" customHeight="1" thickBot="1" x14ac:dyDescent="0.3">
      <c r="A20" s="155"/>
      <c r="B20" s="150"/>
      <c r="C20" s="151"/>
      <c r="D20" s="136"/>
      <c r="E20" s="136"/>
      <c r="F20" s="136"/>
      <c r="G20" s="134"/>
      <c r="H20" s="133" t="s">
        <v>33</v>
      </c>
      <c r="I20" s="133" t="s">
        <v>34</v>
      </c>
      <c r="J20" s="156"/>
      <c r="K20" s="156"/>
      <c r="L20" s="136"/>
      <c r="M20" s="160"/>
    </row>
    <row r="21" spans="1:13" ht="27.75" customHeight="1" thickBot="1" x14ac:dyDescent="0.3">
      <c r="A21" s="155"/>
      <c r="B21" s="86" t="s">
        <v>14</v>
      </c>
      <c r="C21" s="81" t="s">
        <v>15</v>
      </c>
      <c r="D21" s="136"/>
      <c r="E21" s="136"/>
      <c r="F21" s="136"/>
      <c r="G21" s="135"/>
      <c r="H21" s="148"/>
      <c r="I21" s="148"/>
      <c r="J21" s="156"/>
      <c r="K21" s="156"/>
      <c r="L21" s="148"/>
      <c r="M21" s="161"/>
    </row>
    <row r="22" spans="1:13" ht="42.75" customHeight="1" thickBot="1" x14ac:dyDescent="0.3">
      <c r="A22" s="123">
        <v>1</v>
      </c>
      <c r="B22" s="43" t="s">
        <v>63</v>
      </c>
      <c r="C22" s="43" t="s">
        <v>100</v>
      </c>
      <c r="D22" s="43" t="s">
        <v>40</v>
      </c>
      <c r="E22" s="43" t="s">
        <v>131</v>
      </c>
      <c r="F22" s="43" t="s">
        <v>79</v>
      </c>
      <c r="G22" s="18">
        <v>8</v>
      </c>
      <c r="H22" s="18">
        <v>27</v>
      </c>
      <c r="I22" s="18">
        <v>3</v>
      </c>
      <c r="J22" s="5">
        <v>500000</v>
      </c>
      <c r="K22" s="19">
        <v>15000</v>
      </c>
      <c r="L22" s="5">
        <v>18200</v>
      </c>
      <c r="M22" s="5">
        <v>33200</v>
      </c>
    </row>
    <row r="23" spans="1:13" ht="47.45" customHeight="1" thickBot="1" x14ac:dyDescent="0.3">
      <c r="A23" s="123">
        <v>2</v>
      </c>
      <c r="B23" s="43" t="s">
        <v>63</v>
      </c>
      <c r="C23" s="43" t="s">
        <v>80</v>
      </c>
      <c r="D23" s="43" t="s">
        <v>40</v>
      </c>
      <c r="E23" s="43" t="s">
        <v>132</v>
      </c>
      <c r="F23" s="43" t="s">
        <v>79</v>
      </c>
      <c r="G23" s="103">
        <v>8</v>
      </c>
      <c r="H23" s="103">
        <v>27</v>
      </c>
      <c r="I23" s="103">
        <v>3</v>
      </c>
      <c r="J23" s="5" t="s">
        <v>104</v>
      </c>
      <c r="K23" s="19">
        <v>15000</v>
      </c>
      <c r="L23" s="5">
        <f>+L22</f>
        <v>18200</v>
      </c>
      <c r="M23" s="5">
        <f>+K23+L23</f>
        <v>33200</v>
      </c>
    </row>
    <row r="24" spans="1:13" ht="15.75" customHeight="1" thickBot="1" x14ac:dyDescent="0.3">
      <c r="A24" s="85">
        <f>SUM(A22:A23)</f>
        <v>3</v>
      </c>
      <c r="B24" s="162" t="s">
        <v>16</v>
      </c>
      <c r="C24" s="163"/>
      <c r="D24" s="163"/>
      <c r="E24" s="163"/>
      <c r="F24" s="164"/>
      <c r="G24" s="42">
        <f t="shared" ref="G24:M24" si="1">SUM(G22:G23)</f>
        <v>16</v>
      </c>
      <c r="H24" s="42">
        <f t="shared" si="1"/>
        <v>54</v>
      </c>
      <c r="I24" s="42">
        <f t="shared" si="1"/>
        <v>6</v>
      </c>
      <c r="J24" s="25">
        <f t="shared" si="1"/>
        <v>500000</v>
      </c>
      <c r="K24" s="11">
        <f t="shared" si="1"/>
        <v>30000</v>
      </c>
      <c r="L24" s="11">
        <f t="shared" si="1"/>
        <v>36400</v>
      </c>
      <c r="M24" s="11">
        <f t="shared" si="1"/>
        <v>66400</v>
      </c>
    </row>
    <row r="25" spans="1:13" ht="16.5" customHeight="1" thickBot="1" x14ac:dyDescent="0.3">
      <c r="A25" s="165" t="s">
        <v>17</v>
      </c>
      <c r="B25" s="166"/>
      <c r="C25" s="166"/>
      <c r="D25" s="166"/>
      <c r="E25" s="166"/>
      <c r="F25" s="166"/>
      <c r="G25" s="167"/>
      <c r="H25" s="65"/>
      <c r="I25" s="65"/>
      <c r="J25" s="64"/>
      <c r="K25" s="11">
        <v>0</v>
      </c>
      <c r="L25" s="11">
        <f>0.1*L24</f>
        <v>3640</v>
      </c>
      <c r="M25" s="12">
        <f>SUM(L25:L25)</f>
        <v>3640</v>
      </c>
    </row>
    <row r="26" spans="1:13" ht="15.75" customHeight="1" thickBot="1" x14ac:dyDescent="0.3">
      <c r="A26" s="162" t="s">
        <v>20</v>
      </c>
      <c r="B26" s="163"/>
      <c r="C26" s="163"/>
      <c r="D26" s="163"/>
      <c r="E26" s="163"/>
      <c r="F26" s="163"/>
      <c r="G26" s="164"/>
      <c r="H26" s="66"/>
      <c r="I26" s="66"/>
      <c r="J26" s="64"/>
      <c r="K26" s="11">
        <f>SUM(K24:K25)</f>
        <v>30000</v>
      </c>
      <c r="L26" s="11">
        <f>SUM(L24:L25)</f>
        <v>40040</v>
      </c>
      <c r="M26" s="11">
        <f>SUM(M24:M25)</f>
        <v>70040</v>
      </c>
    </row>
    <row r="27" spans="1:13" ht="15.75" thickBot="1" x14ac:dyDescent="0.3"/>
    <row r="28" spans="1:13" ht="19.5" customHeight="1" thickBot="1" x14ac:dyDescent="0.3">
      <c r="B28" s="168" t="s">
        <v>23</v>
      </c>
      <c r="C28" s="168"/>
      <c r="D28" s="168"/>
      <c r="E28" s="168" t="s">
        <v>38</v>
      </c>
      <c r="F28" s="168"/>
      <c r="G28" s="168" t="s">
        <v>72</v>
      </c>
      <c r="H28" s="168"/>
    </row>
    <row r="29" spans="1:13" ht="17.25" customHeight="1" thickBot="1" x14ac:dyDescent="0.3">
      <c r="B29" s="181" t="s">
        <v>47</v>
      </c>
      <c r="C29" s="181"/>
      <c r="D29" s="181"/>
      <c r="E29" s="186">
        <v>8000000</v>
      </c>
      <c r="F29" s="187"/>
      <c r="G29" s="171">
        <f>+M16+M26</f>
        <v>140940</v>
      </c>
      <c r="H29" s="171"/>
      <c r="J29" t="s">
        <v>19</v>
      </c>
    </row>
    <row r="30" spans="1:13" ht="18" customHeight="1" thickBot="1" x14ac:dyDescent="0.3">
      <c r="B30" s="181" t="s">
        <v>24</v>
      </c>
      <c r="C30" s="181"/>
      <c r="D30" s="181"/>
      <c r="E30" s="174">
        <v>57</v>
      </c>
      <c r="F30" s="174"/>
      <c r="G30" s="185">
        <f>+A14+A24</f>
        <v>5</v>
      </c>
      <c r="H30" s="185"/>
    </row>
    <row r="31" spans="1:13" ht="15.75" customHeight="1" thickBot="1" x14ac:dyDescent="0.3">
      <c r="B31" s="176" t="s">
        <v>25</v>
      </c>
      <c r="C31" s="177"/>
      <c r="D31" s="178"/>
      <c r="E31" s="179">
        <v>19</v>
      </c>
      <c r="F31" s="180"/>
      <c r="G31" s="185">
        <f>+A14+A23</f>
        <v>4</v>
      </c>
      <c r="H31" s="185"/>
    </row>
    <row r="32" spans="1:13" ht="15.75" customHeight="1" thickBot="1" x14ac:dyDescent="0.3">
      <c r="B32" s="181" t="s">
        <v>26</v>
      </c>
      <c r="C32" s="181"/>
      <c r="D32" s="181"/>
      <c r="E32" s="182">
        <v>1710</v>
      </c>
      <c r="F32" s="182"/>
      <c r="G32" s="185">
        <f>+H14+I14+H24+I24</f>
        <v>90</v>
      </c>
      <c r="H32" s="185"/>
    </row>
    <row r="33" spans="2:8" ht="17.25" customHeight="1" thickBot="1" x14ac:dyDescent="0.3">
      <c r="B33" s="181" t="s">
        <v>39</v>
      </c>
      <c r="C33" s="181"/>
      <c r="D33" s="181"/>
      <c r="E33" s="182">
        <v>720</v>
      </c>
      <c r="F33" s="182"/>
      <c r="G33" s="185">
        <f>+G14+G24</f>
        <v>32</v>
      </c>
      <c r="H33" s="185"/>
    </row>
    <row r="34" spans="2:8" ht="15.75" customHeight="1" thickBot="1" x14ac:dyDescent="0.3">
      <c r="B34" s="169" t="s">
        <v>27</v>
      </c>
      <c r="C34" s="169"/>
      <c r="D34" s="169"/>
      <c r="E34" s="170">
        <v>2280000</v>
      </c>
      <c r="F34" s="170"/>
      <c r="G34" s="171">
        <f>+K16+K24</f>
        <v>80000</v>
      </c>
      <c r="H34" s="185"/>
    </row>
    <row r="35" spans="2:8" ht="17.25" customHeight="1" thickBot="1" x14ac:dyDescent="0.3">
      <c r="B35" s="169" t="s">
        <v>28</v>
      </c>
      <c r="C35" s="169"/>
      <c r="D35" s="169"/>
      <c r="E35" s="170">
        <v>1824000</v>
      </c>
      <c r="F35" s="170"/>
      <c r="G35" s="171">
        <f>+L14+L24</f>
        <v>55400</v>
      </c>
      <c r="H35" s="185"/>
    </row>
    <row r="36" spans="2:8" ht="18" customHeight="1" thickBot="1" x14ac:dyDescent="0.3">
      <c r="B36" s="169" t="s">
        <v>29</v>
      </c>
      <c r="C36" s="169"/>
      <c r="D36" s="169"/>
      <c r="E36" s="170">
        <f>+E35*0.1</f>
        <v>182400</v>
      </c>
      <c r="F36" s="170"/>
      <c r="G36" s="171">
        <f>+L15+L25</f>
        <v>5540</v>
      </c>
      <c r="H36" s="185"/>
    </row>
    <row r="37" spans="2:8" ht="18.75" customHeight="1" thickBot="1" x14ac:dyDescent="0.3">
      <c r="B37" s="172" t="s">
        <v>66</v>
      </c>
      <c r="C37" s="172"/>
      <c r="D37" s="172"/>
      <c r="E37" s="173">
        <f>+E34+E35+E36</f>
        <v>4286400</v>
      </c>
      <c r="F37" s="173"/>
      <c r="G37" s="173">
        <f>+G34+G35+G36</f>
        <v>140940</v>
      </c>
      <c r="H37" s="173"/>
    </row>
  </sheetData>
  <mergeCells count="69">
    <mergeCell ref="A9:M9"/>
    <mergeCell ref="A10:A12"/>
    <mergeCell ref="B10:C11"/>
    <mergeCell ref="D10:D12"/>
    <mergeCell ref="E10:E12"/>
    <mergeCell ref="F10:F12"/>
    <mergeCell ref="G10:G12"/>
    <mergeCell ref="H10:I10"/>
    <mergeCell ref="J10:J12"/>
    <mergeCell ref="K10:K12"/>
    <mergeCell ref="L10:L12"/>
    <mergeCell ref="M10:M12"/>
    <mergeCell ref="I11:I12"/>
    <mergeCell ref="H11:H12"/>
    <mergeCell ref="A2:M2"/>
    <mergeCell ref="A3:M3"/>
    <mergeCell ref="A6:M7"/>
    <mergeCell ref="A8:M8"/>
    <mergeCell ref="A4:M4"/>
    <mergeCell ref="E31:F31"/>
    <mergeCell ref="G31:H31"/>
    <mergeCell ref="B28:D28"/>
    <mergeCell ref="E28:F28"/>
    <mergeCell ref="G28:H28"/>
    <mergeCell ref="B29:D29"/>
    <mergeCell ref="E29:F29"/>
    <mergeCell ref="G29:H29"/>
    <mergeCell ref="B37:D37"/>
    <mergeCell ref="E37:F37"/>
    <mergeCell ref="G37:H37"/>
    <mergeCell ref="B34:D34"/>
    <mergeCell ref="E34:F34"/>
    <mergeCell ref="G34:H34"/>
    <mergeCell ref="B35:D35"/>
    <mergeCell ref="E35:F35"/>
    <mergeCell ref="G35:H35"/>
    <mergeCell ref="B14:F14"/>
    <mergeCell ref="A15:G15"/>
    <mergeCell ref="A16:G16"/>
    <mergeCell ref="B36:D36"/>
    <mergeCell ref="E36:F36"/>
    <mergeCell ref="G36:H36"/>
    <mergeCell ref="B32:D32"/>
    <mergeCell ref="E32:F32"/>
    <mergeCell ref="G32:H32"/>
    <mergeCell ref="B33:D33"/>
    <mergeCell ref="E33:F33"/>
    <mergeCell ref="G33:H33"/>
    <mergeCell ref="B30:D30"/>
    <mergeCell ref="E30:F30"/>
    <mergeCell ref="G30:H30"/>
    <mergeCell ref="B31:D31"/>
    <mergeCell ref="A18:K18"/>
    <mergeCell ref="A19:A21"/>
    <mergeCell ref="B19:C20"/>
    <mergeCell ref="D19:D21"/>
    <mergeCell ref="E19:E21"/>
    <mergeCell ref="F19:F21"/>
    <mergeCell ref="G19:G21"/>
    <mergeCell ref="H19:I19"/>
    <mergeCell ref="J19:J21"/>
    <mergeCell ref="K19:K21"/>
    <mergeCell ref="A25:G25"/>
    <mergeCell ref="A26:G26"/>
    <mergeCell ref="L19:L21"/>
    <mergeCell ref="M19:M21"/>
    <mergeCell ref="H20:H21"/>
    <mergeCell ref="I20:I21"/>
    <mergeCell ref="B24:F24"/>
  </mergeCells>
  <pageMargins left="0.25" right="0.25" top="0.75" bottom="0.75" header="0.3" footer="0.3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7"/>
  <sheetViews>
    <sheetView topLeftCell="A31" zoomScale="130" zoomScaleNormal="130" workbookViewId="0">
      <selection activeCell="A28" sqref="A28:A29"/>
    </sheetView>
  </sheetViews>
  <sheetFormatPr baseColWidth="10" defaultRowHeight="15" x14ac:dyDescent="0.25"/>
  <cols>
    <col min="1" max="1" width="4" customWidth="1"/>
    <col min="2" max="2" width="16" customWidth="1"/>
    <col min="3" max="3" width="24.28515625" customWidth="1"/>
    <col min="4" max="4" width="16.85546875" customWidth="1"/>
    <col min="5" max="5" width="11.28515625" customWidth="1"/>
    <col min="6" max="6" width="12.5703125" customWidth="1"/>
    <col min="7" max="8" width="10.5703125" customWidth="1"/>
    <col min="9" max="9" width="11.140625" customWidth="1"/>
    <col min="10" max="10" width="15.7109375" customWidth="1"/>
    <col min="11" max="11" width="15" customWidth="1"/>
    <col min="12" max="12" width="15.5703125" customWidth="1"/>
    <col min="13" max="13" width="17.5703125" customWidth="1"/>
  </cols>
  <sheetData>
    <row r="1" spans="1:14" ht="18" x14ac:dyDescent="0.25">
      <c r="A1" s="46"/>
      <c r="B1" s="46"/>
      <c r="C1" s="46" t="s">
        <v>50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ht="20.25" customHeight="1" x14ac:dyDescent="0.25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4" ht="15.75" x14ac:dyDescent="0.25">
      <c r="A3" s="141" t="s">
        <v>48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4" ht="18" x14ac:dyDescent="0.25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4" ht="18" x14ac:dyDescent="0.25">
      <c r="A5" s="142" t="s">
        <v>44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4" ht="31.5" customHeight="1" x14ac:dyDescent="0.25">
      <c r="A6" s="145" t="s">
        <v>45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</row>
    <row r="7" spans="1:14" ht="21.75" customHeight="1" x14ac:dyDescent="0.25">
      <c r="A7" s="145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</row>
    <row r="8" spans="1:14" ht="24.75" customHeight="1" x14ac:dyDescent="0.25">
      <c r="A8" s="189" t="s">
        <v>77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</row>
    <row r="9" spans="1:14" ht="10.5" customHeight="1" x14ac:dyDescent="0.25"/>
    <row r="10" spans="1:14" ht="8.25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14" ht="17.25" customHeight="1" thickBot="1" x14ac:dyDescent="0.3">
      <c r="A11" s="138" t="s">
        <v>6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</row>
    <row r="12" spans="1:14" ht="24" customHeight="1" thickBot="1" x14ac:dyDescent="0.3">
      <c r="A12" s="154" t="s">
        <v>7</v>
      </c>
      <c r="B12" s="131" t="s">
        <v>8</v>
      </c>
      <c r="C12" s="132"/>
      <c r="D12" s="133" t="s">
        <v>9</v>
      </c>
      <c r="E12" s="133" t="s">
        <v>10</v>
      </c>
      <c r="F12" s="133" t="s">
        <v>11</v>
      </c>
      <c r="G12" s="133" t="s">
        <v>37</v>
      </c>
      <c r="H12" s="154" t="s">
        <v>32</v>
      </c>
      <c r="I12" s="154"/>
      <c r="J12" s="133" t="s">
        <v>36</v>
      </c>
      <c r="K12" s="133" t="s">
        <v>12</v>
      </c>
      <c r="L12" s="133" t="s">
        <v>35</v>
      </c>
      <c r="M12" s="159" t="s">
        <v>13</v>
      </c>
    </row>
    <row r="13" spans="1:14" ht="15.75" thickBot="1" x14ac:dyDescent="0.3">
      <c r="A13" s="155"/>
      <c r="B13" s="150"/>
      <c r="C13" s="151"/>
      <c r="D13" s="136"/>
      <c r="E13" s="136"/>
      <c r="F13" s="136"/>
      <c r="G13" s="134"/>
      <c r="H13" s="136" t="s">
        <v>33</v>
      </c>
      <c r="I13" s="136" t="s">
        <v>34</v>
      </c>
      <c r="J13" s="156"/>
      <c r="K13" s="156"/>
      <c r="L13" s="136"/>
      <c r="M13" s="160"/>
    </row>
    <row r="14" spans="1:14" ht="26.25" thickBot="1" x14ac:dyDescent="0.3">
      <c r="A14" s="155"/>
      <c r="B14" s="80" t="s">
        <v>14</v>
      </c>
      <c r="C14" s="81" t="s">
        <v>15</v>
      </c>
      <c r="D14" s="136"/>
      <c r="E14" s="136"/>
      <c r="F14" s="136"/>
      <c r="G14" s="135"/>
      <c r="H14" s="148"/>
      <c r="I14" s="148"/>
      <c r="J14" s="156"/>
      <c r="K14" s="156"/>
      <c r="L14" s="148"/>
      <c r="M14" s="161"/>
    </row>
    <row r="15" spans="1:14" ht="43.5" thickBot="1" x14ac:dyDescent="0.3">
      <c r="A15" s="123">
        <v>1</v>
      </c>
      <c r="B15" s="117" t="s">
        <v>58</v>
      </c>
      <c r="C15" s="117" t="s">
        <v>112</v>
      </c>
      <c r="D15" s="117" t="s">
        <v>31</v>
      </c>
      <c r="E15" s="115" t="s">
        <v>113</v>
      </c>
      <c r="F15" s="117" t="s">
        <v>53</v>
      </c>
      <c r="G15" s="112">
        <v>8</v>
      </c>
      <c r="H15" s="112">
        <v>25</v>
      </c>
      <c r="I15" s="112">
        <v>5</v>
      </c>
      <c r="J15" s="113">
        <v>205000</v>
      </c>
      <c r="K15" s="114">
        <v>25000</v>
      </c>
      <c r="L15" s="114">
        <v>10000</v>
      </c>
      <c r="M15" s="113">
        <f t="shared" ref="M15:M16" si="0">SUM(K15:L15)</f>
        <v>35000</v>
      </c>
    </row>
    <row r="16" spans="1:14" ht="43.5" thickBot="1" x14ac:dyDescent="0.3">
      <c r="A16" s="123">
        <v>2</v>
      </c>
      <c r="B16" s="43" t="s">
        <v>118</v>
      </c>
      <c r="C16" s="117" t="s">
        <v>122</v>
      </c>
      <c r="D16" s="43" t="s">
        <v>31</v>
      </c>
      <c r="E16" s="43" t="s">
        <v>121</v>
      </c>
      <c r="F16" s="43" t="s">
        <v>117</v>
      </c>
      <c r="G16" s="18">
        <v>16</v>
      </c>
      <c r="H16" s="18">
        <v>40</v>
      </c>
      <c r="I16" s="18">
        <v>10</v>
      </c>
      <c r="J16" s="116" t="s">
        <v>62</v>
      </c>
      <c r="K16" s="19">
        <v>30000</v>
      </c>
      <c r="L16" s="5">
        <v>17000</v>
      </c>
      <c r="M16" s="113">
        <f t="shared" si="0"/>
        <v>47000</v>
      </c>
    </row>
    <row r="17" spans="1:13" ht="43.5" thickBot="1" x14ac:dyDescent="0.3">
      <c r="A17" s="123">
        <v>1</v>
      </c>
      <c r="B17" s="117" t="s">
        <v>60</v>
      </c>
      <c r="C17" s="117" t="s">
        <v>106</v>
      </c>
      <c r="D17" s="117" t="s">
        <v>31</v>
      </c>
      <c r="E17" s="111" t="s">
        <v>107</v>
      </c>
      <c r="F17" s="117" t="s">
        <v>59</v>
      </c>
      <c r="G17" s="112">
        <v>8</v>
      </c>
      <c r="H17" s="112">
        <v>20</v>
      </c>
      <c r="I17" s="112">
        <v>10</v>
      </c>
      <c r="J17" s="113">
        <v>600000</v>
      </c>
      <c r="K17" s="114">
        <v>25000</v>
      </c>
      <c r="L17" s="114">
        <v>19000</v>
      </c>
      <c r="M17" s="113">
        <f t="shared" ref="M17" si="1">SUM(K17:L17)</f>
        <v>44000</v>
      </c>
    </row>
    <row r="18" spans="1:13" ht="15.75" customHeight="1" thickBot="1" x14ac:dyDescent="0.3">
      <c r="A18" s="84">
        <f>SUM(A15:A17)</f>
        <v>4</v>
      </c>
      <c r="B18" s="184" t="s">
        <v>16</v>
      </c>
      <c r="C18" s="184"/>
      <c r="D18" s="184"/>
      <c r="E18" s="184"/>
      <c r="F18" s="184"/>
      <c r="G18" s="7">
        <f t="shared" ref="G18:M18" si="2">SUM(G15:G17)</f>
        <v>32</v>
      </c>
      <c r="H18" s="7">
        <f t="shared" si="2"/>
        <v>85</v>
      </c>
      <c r="I18" s="7">
        <f t="shared" si="2"/>
        <v>25</v>
      </c>
      <c r="J18" s="69">
        <f t="shared" si="2"/>
        <v>805000</v>
      </c>
      <c r="K18" s="23">
        <f t="shared" si="2"/>
        <v>80000</v>
      </c>
      <c r="L18" s="23">
        <f t="shared" si="2"/>
        <v>46000</v>
      </c>
      <c r="M18" s="23">
        <f t="shared" si="2"/>
        <v>126000</v>
      </c>
    </row>
    <row r="19" spans="1:13" ht="15.75" thickBot="1" x14ac:dyDescent="0.3">
      <c r="A19" s="157" t="s">
        <v>17</v>
      </c>
      <c r="B19" s="158"/>
      <c r="C19" s="158"/>
      <c r="D19" s="158"/>
      <c r="E19" s="158"/>
      <c r="F19" s="158"/>
      <c r="G19" s="158"/>
      <c r="H19" s="70"/>
      <c r="I19" s="70"/>
      <c r="J19" s="71"/>
      <c r="K19" s="23">
        <v>0</v>
      </c>
      <c r="L19" s="23">
        <f>L18*0.1</f>
        <v>4600</v>
      </c>
      <c r="M19" s="23">
        <f>L19</f>
        <v>4600</v>
      </c>
    </row>
    <row r="20" spans="1:13" ht="15.75" thickBot="1" x14ac:dyDescent="0.3">
      <c r="A20" s="184" t="s">
        <v>18</v>
      </c>
      <c r="B20" s="184"/>
      <c r="C20" s="184"/>
      <c r="D20" s="184"/>
      <c r="E20" s="184"/>
      <c r="F20" s="184"/>
      <c r="G20" s="184"/>
      <c r="H20" s="72"/>
      <c r="I20" s="72"/>
      <c r="J20" s="73"/>
      <c r="K20" s="23">
        <f>SUM(K18:K19)</f>
        <v>80000</v>
      </c>
      <c r="L20" s="23">
        <f>SUM(L18:L19)</f>
        <v>50600</v>
      </c>
      <c r="M20" s="23">
        <f>M19+M18</f>
        <v>130600</v>
      </c>
    </row>
    <row r="21" spans="1:13" ht="15.75" customHeight="1" thickBot="1" x14ac:dyDescent="0.3">
      <c r="A21" s="48"/>
      <c r="B21" s="48"/>
      <c r="C21" s="48"/>
      <c r="D21" s="48"/>
      <c r="E21" s="48"/>
      <c r="F21" s="48"/>
      <c r="G21" s="48"/>
      <c r="H21" s="49"/>
      <c r="I21" s="49"/>
      <c r="J21" s="50"/>
      <c r="K21" s="50"/>
      <c r="L21" s="50"/>
      <c r="M21" s="51"/>
    </row>
    <row r="22" spans="1:13" x14ac:dyDescent="0.25">
      <c r="A22" s="53"/>
      <c r="B22" s="53"/>
      <c r="C22" s="53"/>
      <c r="D22" s="53"/>
      <c r="E22" s="53"/>
      <c r="F22" s="53"/>
      <c r="G22" s="53"/>
      <c r="H22" s="54"/>
      <c r="I22" s="54"/>
      <c r="J22" s="55"/>
      <c r="K22" s="56"/>
      <c r="L22" s="57"/>
      <c r="M22" s="57"/>
    </row>
    <row r="23" spans="1:13" x14ac:dyDescent="0.25">
      <c r="A23" s="58"/>
      <c r="B23" s="58"/>
      <c r="C23" s="58"/>
      <c r="D23" s="58"/>
      <c r="E23" s="58"/>
      <c r="F23" s="58"/>
      <c r="G23" s="58"/>
      <c r="H23" s="59"/>
      <c r="I23" s="59"/>
      <c r="J23" s="60"/>
      <c r="K23" s="61"/>
      <c r="L23" s="62"/>
      <c r="M23" s="62"/>
    </row>
    <row r="24" spans="1:13" ht="15.75" customHeight="1" thickBot="1" x14ac:dyDescent="0.3">
      <c r="A24" s="149" t="s">
        <v>41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63"/>
      <c r="M24" s="63"/>
    </row>
    <row r="25" spans="1:13" ht="24" customHeight="1" thickBot="1" x14ac:dyDescent="0.3">
      <c r="A25" s="154" t="s">
        <v>7</v>
      </c>
      <c r="B25" s="131" t="s">
        <v>8</v>
      </c>
      <c r="C25" s="132"/>
      <c r="D25" s="133" t="s">
        <v>9</v>
      </c>
      <c r="E25" s="133" t="s">
        <v>10</v>
      </c>
      <c r="F25" s="133" t="s">
        <v>11</v>
      </c>
      <c r="G25" s="133" t="s">
        <v>54</v>
      </c>
      <c r="H25" s="131" t="s">
        <v>32</v>
      </c>
      <c r="I25" s="132"/>
      <c r="J25" s="133" t="s">
        <v>36</v>
      </c>
      <c r="K25" s="133" t="s">
        <v>12</v>
      </c>
      <c r="L25" s="133" t="s">
        <v>35</v>
      </c>
      <c r="M25" s="159" t="s">
        <v>55</v>
      </c>
    </row>
    <row r="26" spans="1:13" ht="5.25" customHeight="1" thickBot="1" x14ac:dyDescent="0.3">
      <c r="A26" s="155"/>
      <c r="B26" s="150"/>
      <c r="C26" s="151"/>
      <c r="D26" s="136"/>
      <c r="E26" s="136"/>
      <c r="F26" s="136"/>
      <c r="G26" s="134"/>
      <c r="H26" s="133" t="s">
        <v>33</v>
      </c>
      <c r="I26" s="133" t="s">
        <v>34</v>
      </c>
      <c r="J26" s="156"/>
      <c r="K26" s="156"/>
      <c r="L26" s="136"/>
      <c r="M26" s="160"/>
    </row>
    <row r="27" spans="1:13" ht="20.25" customHeight="1" thickBot="1" x14ac:dyDescent="0.3">
      <c r="A27" s="155"/>
      <c r="B27" s="86" t="s">
        <v>14</v>
      </c>
      <c r="C27" s="81" t="s">
        <v>15</v>
      </c>
      <c r="D27" s="136"/>
      <c r="E27" s="136"/>
      <c r="F27" s="136"/>
      <c r="G27" s="135"/>
      <c r="H27" s="148"/>
      <c r="I27" s="148"/>
      <c r="J27" s="156"/>
      <c r="K27" s="156"/>
      <c r="L27" s="148"/>
      <c r="M27" s="161"/>
    </row>
    <row r="28" spans="1:13" ht="47.45" customHeight="1" thickBot="1" x14ac:dyDescent="0.3">
      <c r="A28" s="123">
        <v>1</v>
      </c>
      <c r="B28" s="104" t="s">
        <v>63</v>
      </c>
      <c r="C28" s="104" t="s">
        <v>101</v>
      </c>
      <c r="D28" s="104" t="s">
        <v>40</v>
      </c>
      <c r="E28" s="104" t="s">
        <v>81</v>
      </c>
      <c r="F28" s="104" t="s">
        <v>65</v>
      </c>
      <c r="G28" s="105">
        <v>8</v>
      </c>
      <c r="H28" s="105">
        <v>27</v>
      </c>
      <c r="I28" s="105">
        <v>3</v>
      </c>
      <c r="J28" s="106">
        <v>500000</v>
      </c>
      <c r="K28" s="107">
        <v>15000</v>
      </c>
      <c r="L28" s="106">
        <f>12000+775*8</f>
        <v>18200</v>
      </c>
      <c r="M28" s="106">
        <f>+K28+L28</f>
        <v>33200</v>
      </c>
    </row>
    <row r="29" spans="1:13" ht="60" customHeight="1" thickBot="1" x14ac:dyDescent="0.3">
      <c r="A29" s="123">
        <v>2</v>
      </c>
      <c r="B29" s="104" t="s">
        <v>63</v>
      </c>
      <c r="C29" s="104" t="s">
        <v>98</v>
      </c>
      <c r="D29" s="104" t="s">
        <v>40</v>
      </c>
      <c r="E29" s="104" t="s">
        <v>82</v>
      </c>
      <c r="F29" s="104" t="s">
        <v>65</v>
      </c>
      <c r="G29" s="105">
        <v>8</v>
      </c>
      <c r="H29" s="105">
        <v>27</v>
      </c>
      <c r="I29" s="105">
        <v>3</v>
      </c>
      <c r="J29" s="106" t="s">
        <v>104</v>
      </c>
      <c r="K29" s="107">
        <v>26000</v>
      </c>
      <c r="L29" s="106">
        <f>+L28</f>
        <v>18200</v>
      </c>
      <c r="M29" s="106">
        <f>+K29+L29</f>
        <v>44200</v>
      </c>
    </row>
    <row r="30" spans="1:13" ht="15.75" customHeight="1" thickBot="1" x14ac:dyDescent="0.3">
      <c r="A30" s="85">
        <f>SUM(A28:A29)</f>
        <v>3</v>
      </c>
      <c r="B30" s="162" t="s">
        <v>16</v>
      </c>
      <c r="C30" s="163"/>
      <c r="D30" s="163"/>
      <c r="E30" s="163"/>
      <c r="F30" s="164"/>
      <c r="G30" s="42">
        <f t="shared" ref="G30:M30" si="3">SUM(G28:G29)</f>
        <v>16</v>
      </c>
      <c r="H30" s="42">
        <f t="shared" si="3"/>
        <v>54</v>
      </c>
      <c r="I30" s="42">
        <f t="shared" si="3"/>
        <v>6</v>
      </c>
      <c r="J30" s="25">
        <f t="shared" si="3"/>
        <v>500000</v>
      </c>
      <c r="K30" s="11">
        <f t="shared" si="3"/>
        <v>41000</v>
      </c>
      <c r="L30" s="11">
        <f t="shared" si="3"/>
        <v>36400</v>
      </c>
      <c r="M30" s="11">
        <f t="shared" si="3"/>
        <v>77400</v>
      </c>
    </row>
    <row r="31" spans="1:13" ht="15.75" customHeight="1" thickBot="1" x14ac:dyDescent="0.3">
      <c r="A31" s="165" t="s">
        <v>17</v>
      </c>
      <c r="B31" s="166"/>
      <c r="C31" s="166"/>
      <c r="D31" s="166"/>
      <c r="E31" s="166"/>
      <c r="F31" s="166"/>
      <c r="G31" s="167"/>
      <c r="H31" s="65"/>
      <c r="I31" s="65"/>
      <c r="J31" s="64"/>
      <c r="K31" s="11">
        <v>0</v>
      </c>
      <c r="L31" s="11">
        <f>0.1*L30</f>
        <v>3640</v>
      </c>
      <c r="M31" s="12">
        <f>SUM(L31:L31)</f>
        <v>3640</v>
      </c>
    </row>
    <row r="32" spans="1:13" ht="15.75" customHeight="1" thickBot="1" x14ac:dyDescent="0.3">
      <c r="A32" s="162" t="s">
        <v>20</v>
      </c>
      <c r="B32" s="163"/>
      <c r="C32" s="163"/>
      <c r="D32" s="163"/>
      <c r="E32" s="163"/>
      <c r="F32" s="163"/>
      <c r="G32" s="164"/>
      <c r="H32" s="66"/>
      <c r="I32" s="66"/>
      <c r="J32" s="64"/>
      <c r="K32" s="11">
        <f>SUM(K30:K31)</f>
        <v>41000</v>
      </c>
      <c r="L32" s="11">
        <f>SUM(L30:L31)</f>
        <v>40040</v>
      </c>
      <c r="M32" s="11">
        <f>SUM(M30:M31)</f>
        <v>81040</v>
      </c>
    </row>
    <row r="33" spans="1:13" ht="15.75" customHeight="1" x14ac:dyDescent="0.25">
      <c r="A33" s="48"/>
      <c r="B33" s="48"/>
      <c r="C33" s="48"/>
      <c r="D33" s="48"/>
      <c r="E33" s="48"/>
      <c r="F33" s="48"/>
      <c r="G33" s="48"/>
      <c r="H33" s="49"/>
      <c r="I33" s="49"/>
      <c r="J33" s="50"/>
      <c r="K33" s="50"/>
      <c r="L33" s="50"/>
      <c r="M33" s="51"/>
    </row>
    <row r="34" spans="1:13" ht="15.75" customHeight="1" x14ac:dyDescent="0.25">
      <c r="A34" s="28"/>
      <c r="B34" s="28"/>
      <c r="C34" s="28"/>
      <c r="D34" s="28"/>
      <c r="E34" s="28"/>
      <c r="F34" s="28"/>
      <c r="G34" s="28"/>
      <c r="H34" s="29"/>
      <c r="I34" s="29"/>
      <c r="J34" s="30"/>
      <c r="K34" s="30"/>
      <c r="L34" s="30"/>
      <c r="M34" s="31"/>
    </row>
    <row r="35" spans="1:13" ht="15.75" customHeight="1" thickBot="1" x14ac:dyDescent="0.3">
      <c r="A35" s="149" t="s">
        <v>56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33"/>
      <c r="M35" s="33"/>
    </row>
    <row r="36" spans="1:13" ht="24" customHeight="1" thickBot="1" x14ac:dyDescent="0.3">
      <c r="A36" s="154" t="s">
        <v>7</v>
      </c>
      <c r="B36" s="131" t="s">
        <v>8</v>
      </c>
      <c r="C36" s="132"/>
      <c r="D36" s="133" t="s">
        <v>9</v>
      </c>
      <c r="E36" s="133" t="s">
        <v>10</v>
      </c>
      <c r="F36" s="133" t="s">
        <v>11</v>
      </c>
      <c r="G36" s="133" t="s">
        <v>54</v>
      </c>
      <c r="H36" s="131" t="s">
        <v>32</v>
      </c>
      <c r="I36" s="132"/>
      <c r="J36" s="133" t="s">
        <v>36</v>
      </c>
      <c r="K36" s="133" t="s">
        <v>12</v>
      </c>
      <c r="L36" s="133" t="s">
        <v>35</v>
      </c>
      <c r="M36" s="159" t="s">
        <v>55</v>
      </c>
    </row>
    <row r="37" spans="1:13" ht="6" customHeight="1" thickBot="1" x14ac:dyDescent="0.3">
      <c r="A37" s="155"/>
      <c r="B37" s="150"/>
      <c r="C37" s="151"/>
      <c r="D37" s="136"/>
      <c r="E37" s="136"/>
      <c r="F37" s="136"/>
      <c r="G37" s="134"/>
      <c r="H37" s="133" t="s">
        <v>33</v>
      </c>
      <c r="I37" s="133" t="s">
        <v>34</v>
      </c>
      <c r="J37" s="156"/>
      <c r="K37" s="156"/>
      <c r="L37" s="136"/>
      <c r="M37" s="160"/>
    </row>
    <row r="38" spans="1:13" ht="21" customHeight="1" thickBot="1" x14ac:dyDescent="0.3">
      <c r="A38" s="155"/>
      <c r="B38" s="80" t="s">
        <v>14</v>
      </c>
      <c r="C38" s="81" t="s">
        <v>15</v>
      </c>
      <c r="D38" s="136"/>
      <c r="E38" s="136"/>
      <c r="F38" s="136"/>
      <c r="G38" s="135"/>
      <c r="H38" s="148"/>
      <c r="I38" s="148"/>
      <c r="J38" s="156"/>
      <c r="K38" s="156"/>
      <c r="L38" s="148"/>
      <c r="M38" s="161"/>
    </row>
    <row r="39" spans="1:13" ht="47.45" customHeight="1" thickBot="1" x14ac:dyDescent="0.3">
      <c r="A39" s="123">
        <v>1</v>
      </c>
      <c r="B39" s="43" t="s">
        <v>134</v>
      </c>
      <c r="C39" s="93" t="s">
        <v>137</v>
      </c>
      <c r="D39" s="43" t="s">
        <v>30</v>
      </c>
      <c r="E39" s="120" t="s">
        <v>138</v>
      </c>
      <c r="F39" s="43" t="s">
        <v>53</v>
      </c>
      <c r="G39" s="121">
        <v>24</v>
      </c>
      <c r="H39" s="124">
        <v>22</v>
      </c>
      <c r="I39" s="124">
        <v>3</v>
      </c>
      <c r="J39" s="122" t="s">
        <v>104</v>
      </c>
      <c r="K39" s="19">
        <v>292856</v>
      </c>
      <c r="L39" s="19">
        <v>22400</v>
      </c>
      <c r="M39" s="5">
        <f t="shared" ref="M39:M40" si="4">SUM(K39:L39)</f>
        <v>315256</v>
      </c>
    </row>
    <row r="40" spans="1:13" ht="47.45" customHeight="1" thickBot="1" x14ac:dyDescent="0.3">
      <c r="A40" s="123">
        <v>1</v>
      </c>
      <c r="B40" s="43" t="s">
        <v>134</v>
      </c>
      <c r="C40" s="43" t="s">
        <v>135</v>
      </c>
      <c r="D40" s="43" t="s">
        <v>30</v>
      </c>
      <c r="E40" s="120" t="s">
        <v>136</v>
      </c>
      <c r="F40" s="43" t="s">
        <v>53</v>
      </c>
      <c r="G40" s="18">
        <v>8</v>
      </c>
      <c r="H40" s="18">
        <v>21</v>
      </c>
      <c r="I40" s="18">
        <v>4</v>
      </c>
      <c r="J40" s="5">
        <v>400000</v>
      </c>
      <c r="K40" s="19">
        <v>31000</v>
      </c>
      <c r="L40" s="5">
        <v>22400</v>
      </c>
      <c r="M40" s="5">
        <f t="shared" si="4"/>
        <v>53400</v>
      </c>
    </row>
    <row r="41" spans="1:13" ht="15.75" customHeight="1" thickBot="1" x14ac:dyDescent="0.3">
      <c r="A41" s="85">
        <f>SUM(A39:A40)</f>
        <v>2</v>
      </c>
      <c r="B41" s="162" t="s">
        <v>16</v>
      </c>
      <c r="C41" s="163"/>
      <c r="D41" s="163"/>
      <c r="E41" s="163"/>
      <c r="F41" s="164"/>
      <c r="G41" s="42">
        <f>SUM(G39:G40)</f>
        <v>32</v>
      </c>
      <c r="H41" s="42">
        <f t="shared" ref="H41:I41" si="5">SUM(H39:H40)</f>
        <v>43</v>
      </c>
      <c r="I41" s="42">
        <f t="shared" si="5"/>
        <v>7</v>
      </c>
      <c r="J41" s="25">
        <f>SUM(J39:J40)</f>
        <v>400000</v>
      </c>
      <c r="K41" s="25">
        <f t="shared" ref="K41:M41" si="6">SUM(K39:K40)</f>
        <v>323856</v>
      </c>
      <c r="L41" s="25">
        <f t="shared" si="6"/>
        <v>44800</v>
      </c>
      <c r="M41" s="25">
        <f t="shared" si="6"/>
        <v>368656</v>
      </c>
    </row>
    <row r="42" spans="1:13" ht="15.75" customHeight="1" thickBot="1" x14ac:dyDescent="0.3">
      <c r="A42" s="165" t="s">
        <v>17</v>
      </c>
      <c r="B42" s="166"/>
      <c r="C42" s="166"/>
      <c r="D42" s="166"/>
      <c r="E42" s="166"/>
      <c r="F42" s="166"/>
      <c r="G42" s="167"/>
      <c r="H42" s="26"/>
      <c r="I42" s="26"/>
      <c r="J42" s="11"/>
      <c r="K42" s="11">
        <v>0</v>
      </c>
      <c r="L42" s="11">
        <f>0.1*L41</f>
        <v>4480</v>
      </c>
      <c r="M42" s="12">
        <f>SUM(L42:L42)</f>
        <v>4480</v>
      </c>
    </row>
    <row r="43" spans="1:13" ht="15.75" customHeight="1" thickBot="1" x14ac:dyDescent="0.3">
      <c r="A43" s="162" t="s">
        <v>20</v>
      </c>
      <c r="B43" s="163"/>
      <c r="C43" s="163"/>
      <c r="D43" s="163"/>
      <c r="E43" s="163"/>
      <c r="F43" s="163"/>
      <c r="G43" s="164"/>
      <c r="H43" s="27"/>
      <c r="I43" s="27"/>
      <c r="J43" s="11"/>
      <c r="K43" s="11">
        <f>SUM(K41:K42)</f>
        <v>323856</v>
      </c>
      <c r="L43" s="11">
        <f>SUM(L41:L42)</f>
        <v>49280</v>
      </c>
      <c r="M43" s="11">
        <f>SUM(M41:M42)</f>
        <v>373136</v>
      </c>
    </row>
    <row r="44" spans="1:13" ht="15.75" customHeight="1" x14ac:dyDescent="0.25">
      <c r="A44" s="34"/>
      <c r="B44" s="34"/>
      <c r="C44" s="34"/>
      <c r="D44" s="34"/>
      <c r="E44" s="34"/>
      <c r="F44" s="34"/>
      <c r="G44" s="34"/>
      <c r="H44" s="17"/>
      <c r="I44" s="17"/>
      <c r="J44" s="47"/>
      <c r="K44" s="47"/>
      <c r="L44" s="47"/>
      <c r="M44" s="47"/>
    </row>
    <row r="45" spans="1:13" ht="15.75" customHeight="1" x14ac:dyDescent="0.25">
      <c r="A45" s="34"/>
      <c r="B45" s="34"/>
      <c r="C45" s="34"/>
      <c r="D45" s="34"/>
      <c r="E45" s="34"/>
      <c r="F45" s="34"/>
      <c r="G45" s="34"/>
      <c r="H45" s="17"/>
      <c r="I45" s="17"/>
      <c r="J45" s="47"/>
      <c r="K45" s="47"/>
      <c r="L45" s="47"/>
      <c r="M45" s="47"/>
    </row>
    <row r="47" spans="1:13" ht="15.75" thickBot="1" x14ac:dyDescent="0.3">
      <c r="K47" s="75" t="s">
        <v>19</v>
      </c>
    </row>
    <row r="48" spans="1:13" ht="24.95" customHeight="1" thickBot="1" x14ac:dyDescent="0.3">
      <c r="A48" s="168" t="s">
        <v>23</v>
      </c>
      <c r="B48" s="168"/>
      <c r="C48" s="168"/>
      <c r="D48" s="168" t="s">
        <v>38</v>
      </c>
      <c r="E48" s="168"/>
      <c r="F48" s="168" t="s">
        <v>73</v>
      </c>
      <c r="G48" s="168"/>
    </row>
    <row r="49" spans="1:10" ht="23.1" customHeight="1" thickBot="1" x14ac:dyDescent="0.3">
      <c r="A49" s="181" t="s">
        <v>47</v>
      </c>
      <c r="B49" s="181"/>
      <c r="C49" s="181"/>
      <c r="D49" s="186">
        <v>8000000</v>
      </c>
      <c r="E49" s="187"/>
      <c r="F49" s="190">
        <f>+M20+M32+M43</f>
        <v>584776</v>
      </c>
      <c r="G49" s="191"/>
      <c r="J49" s="74" t="s">
        <v>68</v>
      </c>
    </row>
    <row r="50" spans="1:10" ht="23.1" customHeight="1" thickBot="1" x14ac:dyDescent="0.3">
      <c r="A50" s="181" t="s">
        <v>24</v>
      </c>
      <c r="B50" s="181"/>
      <c r="C50" s="181"/>
      <c r="D50" s="174">
        <v>57</v>
      </c>
      <c r="E50" s="174"/>
      <c r="F50" s="185">
        <f>+A15+A17+A28+A40</f>
        <v>4</v>
      </c>
      <c r="G50" s="185"/>
    </row>
    <row r="51" spans="1:10" ht="23.1" customHeight="1" thickBot="1" x14ac:dyDescent="0.3">
      <c r="A51" s="176" t="s">
        <v>25</v>
      </c>
      <c r="B51" s="177"/>
      <c r="C51" s="178"/>
      <c r="D51" s="179">
        <v>19</v>
      </c>
      <c r="E51" s="180"/>
      <c r="F51" s="179">
        <f>+A16+A29+A39</f>
        <v>5</v>
      </c>
      <c r="G51" s="180"/>
    </row>
    <row r="52" spans="1:10" ht="23.1" customHeight="1" thickBot="1" x14ac:dyDescent="0.3">
      <c r="A52" s="181" t="s">
        <v>26</v>
      </c>
      <c r="B52" s="181"/>
      <c r="C52" s="181"/>
      <c r="D52" s="182">
        <v>1710</v>
      </c>
      <c r="E52" s="182"/>
      <c r="F52" s="174">
        <f>+H18+I18+H30+I30+H41+I41</f>
        <v>220</v>
      </c>
      <c r="G52" s="174"/>
    </row>
    <row r="53" spans="1:10" ht="23.1" customHeight="1" thickBot="1" x14ac:dyDescent="0.3">
      <c r="A53" s="181" t="s">
        <v>39</v>
      </c>
      <c r="B53" s="181"/>
      <c r="C53" s="181"/>
      <c r="D53" s="182">
        <v>720</v>
      </c>
      <c r="E53" s="182"/>
      <c r="F53" s="182">
        <f>+G18+G30+G41</f>
        <v>80</v>
      </c>
      <c r="G53" s="182"/>
      <c r="J53" t="s">
        <v>19</v>
      </c>
    </row>
    <row r="54" spans="1:10" ht="23.1" customHeight="1" thickBot="1" x14ac:dyDescent="0.3">
      <c r="A54" s="169" t="s">
        <v>27</v>
      </c>
      <c r="B54" s="169"/>
      <c r="C54" s="169"/>
      <c r="D54" s="170">
        <v>2280000</v>
      </c>
      <c r="E54" s="170"/>
      <c r="F54" s="170">
        <f>+K20+K32+K43</f>
        <v>444856</v>
      </c>
      <c r="G54" s="170"/>
      <c r="J54" s="75" t="s">
        <v>19</v>
      </c>
    </row>
    <row r="55" spans="1:10" ht="23.1" customHeight="1" thickBot="1" x14ac:dyDescent="0.3">
      <c r="A55" s="169" t="s">
        <v>28</v>
      </c>
      <c r="B55" s="169"/>
      <c r="C55" s="169"/>
      <c r="D55" s="170">
        <v>1824000</v>
      </c>
      <c r="E55" s="170"/>
      <c r="F55" s="170">
        <f>+L18+L30+L41</f>
        <v>127200</v>
      </c>
      <c r="G55" s="170"/>
    </row>
    <row r="56" spans="1:10" ht="23.1" customHeight="1" thickBot="1" x14ac:dyDescent="0.3">
      <c r="A56" s="169" t="s">
        <v>29</v>
      </c>
      <c r="B56" s="169"/>
      <c r="C56" s="169"/>
      <c r="D56" s="170">
        <f>+D55*0.1</f>
        <v>182400</v>
      </c>
      <c r="E56" s="170"/>
      <c r="F56" s="170">
        <f>+L19+L31+L42</f>
        <v>12720</v>
      </c>
      <c r="G56" s="170"/>
    </row>
    <row r="57" spans="1:10" ht="24.95" customHeight="1" thickBot="1" x14ac:dyDescent="0.3">
      <c r="A57" s="192" t="s">
        <v>66</v>
      </c>
      <c r="B57" s="192"/>
      <c r="C57" s="192"/>
      <c r="D57" s="173">
        <f>+D54+D55+D56</f>
        <v>4286400</v>
      </c>
      <c r="E57" s="173"/>
      <c r="F57" s="193">
        <f>+F54+F55+F56</f>
        <v>584776</v>
      </c>
      <c r="G57" s="193"/>
    </row>
  </sheetData>
  <mergeCells count="87">
    <mergeCell ref="A57:C57"/>
    <mergeCell ref="D57:E57"/>
    <mergeCell ref="F57:G57"/>
    <mergeCell ref="A53:C53"/>
    <mergeCell ref="D53:E53"/>
    <mergeCell ref="F53:G53"/>
    <mergeCell ref="A54:C54"/>
    <mergeCell ref="D54:E54"/>
    <mergeCell ref="F54:G54"/>
    <mergeCell ref="A55:C55"/>
    <mergeCell ref="D55:E55"/>
    <mergeCell ref="F55:G55"/>
    <mergeCell ref="A56:C56"/>
    <mergeCell ref="D56:E56"/>
    <mergeCell ref="F56:G56"/>
    <mergeCell ref="A48:C48"/>
    <mergeCell ref="D48:E48"/>
    <mergeCell ref="F48:G48"/>
    <mergeCell ref="B18:F18"/>
    <mergeCell ref="A19:G19"/>
    <mergeCell ref="A20:G20"/>
    <mergeCell ref="A42:G42"/>
    <mergeCell ref="B30:F30"/>
    <mergeCell ref="G36:G38"/>
    <mergeCell ref="D52:E52"/>
    <mergeCell ref="F52:G52"/>
    <mergeCell ref="A49:C49"/>
    <mergeCell ref="D49:E49"/>
    <mergeCell ref="F49:G49"/>
    <mergeCell ref="A50:C50"/>
    <mergeCell ref="D50:E50"/>
    <mergeCell ref="F50:G50"/>
    <mergeCell ref="A51:C51"/>
    <mergeCell ref="D51:E51"/>
    <mergeCell ref="F51:G51"/>
    <mergeCell ref="A52:C52"/>
    <mergeCell ref="A2:M2"/>
    <mergeCell ref="A3:M3"/>
    <mergeCell ref="A4:M4"/>
    <mergeCell ref="A11:M11"/>
    <mergeCell ref="A12:A14"/>
    <mergeCell ref="B12:C13"/>
    <mergeCell ref="D12:D14"/>
    <mergeCell ref="E12:E14"/>
    <mergeCell ref="F12:F14"/>
    <mergeCell ref="G12:G14"/>
    <mergeCell ref="H12:I12"/>
    <mergeCell ref="J12:J14"/>
    <mergeCell ref="K12:K14"/>
    <mergeCell ref="L12:L14"/>
    <mergeCell ref="M12:M14"/>
    <mergeCell ref="A8:M8"/>
    <mergeCell ref="A6:M7"/>
    <mergeCell ref="A5:M5"/>
    <mergeCell ref="H13:H14"/>
    <mergeCell ref="I13:I14"/>
    <mergeCell ref="L25:L27"/>
    <mergeCell ref="M25:M27"/>
    <mergeCell ref="H26:H27"/>
    <mergeCell ref="I26:I27"/>
    <mergeCell ref="A24:K24"/>
    <mergeCell ref="A25:A27"/>
    <mergeCell ref="B25:C26"/>
    <mergeCell ref="D25:D27"/>
    <mergeCell ref="E25:E27"/>
    <mergeCell ref="F25:F27"/>
    <mergeCell ref="G25:G27"/>
    <mergeCell ref="H25:I25"/>
    <mergeCell ref="A31:G31"/>
    <mergeCell ref="A32:G32"/>
    <mergeCell ref="A35:K35"/>
    <mergeCell ref="A36:A38"/>
    <mergeCell ref="B36:C37"/>
    <mergeCell ref="D36:D38"/>
    <mergeCell ref="E36:E38"/>
    <mergeCell ref="F36:F38"/>
    <mergeCell ref="A43:G43"/>
    <mergeCell ref="L36:L38"/>
    <mergeCell ref="M36:M38"/>
    <mergeCell ref="H37:H38"/>
    <mergeCell ref="I37:I38"/>
    <mergeCell ref="B41:F41"/>
    <mergeCell ref="H36:I36"/>
    <mergeCell ref="J36:J38"/>
    <mergeCell ref="K36:K38"/>
    <mergeCell ref="J25:J27"/>
    <mergeCell ref="K25:K27"/>
  </mergeCells>
  <pageMargins left="0.7" right="0.7" top="0.75" bottom="0.75" header="0.3" footer="0.3"/>
  <pageSetup scale="65" orientation="landscape" r:id="rId1"/>
  <rowBreaks count="1" manualBreakCount="1">
    <brk id="33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1"/>
  <sheetViews>
    <sheetView topLeftCell="A47" zoomScale="130" zoomScaleNormal="130" workbookViewId="0">
      <selection activeCell="A31" sqref="A31"/>
    </sheetView>
  </sheetViews>
  <sheetFormatPr baseColWidth="10" defaultRowHeight="15" x14ac:dyDescent="0.25"/>
  <cols>
    <col min="1" max="1" width="4" customWidth="1"/>
    <col min="2" max="2" width="16" customWidth="1"/>
    <col min="3" max="3" width="24.28515625" customWidth="1"/>
    <col min="4" max="4" width="16.85546875" customWidth="1"/>
    <col min="5" max="5" width="11.28515625" customWidth="1"/>
    <col min="6" max="6" width="12.5703125" customWidth="1"/>
    <col min="7" max="8" width="10.5703125" customWidth="1"/>
    <col min="9" max="9" width="11.140625" customWidth="1"/>
    <col min="10" max="10" width="15.7109375" customWidth="1"/>
    <col min="11" max="11" width="15" customWidth="1"/>
    <col min="12" max="12" width="15.5703125" customWidth="1"/>
    <col min="13" max="13" width="17.5703125" customWidth="1"/>
    <col min="14" max="14" width="16.7109375" hidden="1" customWidth="1"/>
  </cols>
  <sheetData>
    <row r="1" spans="1:15" ht="18" x14ac:dyDescent="0.25">
      <c r="A1" s="46"/>
      <c r="B1" s="46"/>
      <c r="C1" s="140" t="s">
        <v>0</v>
      </c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46"/>
      <c r="O1" s="46"/>
    </row>
    <row r="2" spans="1:15" ht="15.75" customHeight="1" x14ac:dyDescent="0.25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1:15" ht="15.75" customHeight="1" x14ac:dyDescent="0.25">
      <c r="A3" s="141" t="s">
        <v>48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5" ht="9" customHeight="1" x14ac:dyDescent="0.25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5" ht="18" x14ac:dyDescent="0.25">
      <c r="A5" s="142" t="s">
        <v>44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40"/>
    </row>
    <row r="6" spans="1:15" ht="24" customHeight="1" x14ac:dyDescent="0.25">
      <c r="A6" s="145" t="s">
        <v>45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44"/>
    </row>
    <row r="7" spans="1:15" ht="24.75" customHeight="1" x14ac:dyDescent="0.25">
      <c r="A7" s="145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44"/>
    </row>
    <row r="8" spans="1:15" ht="6" customHeight="1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4"/>
    </row>
    <row r="9" spans="1:15" ht="18" customHeight="1" x14ac:dyDescent="0.25">
      <c r="A9" s="189" t="s">
        <v>75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45"/>
    </row>
    <row r="10" spans="1:15" ht="9" customHeight="1" x14ac:dyDescent="0.2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45"/>
    </row>
    <row r="11" spans="1:15" ht="18" customHeight="1" thickBot="1" x14ac:dyDescent="0.3">
      <c r="A11" s="138" t="s">
        <v>6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45"/>
    </row>
    <row r="12" spans="1:15" ht="25.5" customHeight="1" thickBot="1" x14ac:dyDescent="0.3">
      <c r="A12" s="154" t="s">
        <v>7</v>
      </c>
      <c r="B12" s="131" t="s">
        <v>8</v>
      </c>
      <c r="C12" s="132"/>
      <c r="D12" s="133" t="s">
        <v>9</v>
      </c>
      <c r="E12" s="133" t="s">
        <v>10</v>
      </c>
      <c r="F12" s="133" t="s">
        <v>11</v>
      </c>
      <c r="G12" s="133" t="s">
        <v>37</v>
      </c>
      <c r="H12" s="131" t="s">
        <v>32</v>
      </c>
      <c r="I12" s="132"/>
      <c r="J12" s="133" t="s">
        <v>36</v>
      </c>
      <c r="K12" s="133" t="s">
        <v>12</v>
      </c>
      <c r="L12" s="133" t="s">
        <v>35</v>
      </c>
      <c r="M12" s="159" t="s">
        <v>13</v>
      </c>
      <c r="N12" s="45"/>
    </row>
    <row r="13" spans="1:15" ht="0.75" customHeight="1" thickBot="1" x14ac:dyDescent="0.3">
      <c r="A13" s="155"/>
      <c r="B13" s="150"/>
      <c r="C13" s="151"/>
      <c r="D13" s="136"/>
      <c r="E13" s="136"/>
      <c r="F13" s="136"/>
      <c r="G13" s="134"/>
      <c r="H13" s="133" t="s">
        <v>33</v>
      </c>
      <c r="I13" s="133" t="s">
        <v>34</v>
      </c>
      <c r="J13" s="156"/>
      <c r="K13" s="156"/>
      <c r="L13" s="136"/>
      <c r="M13" s="160"/>
      <c r="N13" s="45"/>
    </row>
    <row r="14" spans="1:15" ht="20.25" customHeight="1" thickBot="1" x14ac:dyDescent="0.3">
      <c r="A14" s="155"/>
      <c r="B14" s="80" t="s">
        <v>14</v>
      </c>
      <c r="C14" s="81" t="s">
        <v>15</v>
      </c>
      <c r="D14" s="136"/>
      <c r="E14" s="136"/>
      <c r="F14" s="136"/>
      <c r="G14" s="135"/>
      <c r="H14" s="148"/>
      <c r="I14" s="148"/>
      <c r="J14" s="156"/>
      <c r="K14" s="156"/>
      <c r="L14" s="148"/>
      <c r="M14" s="161"/>
      <c r="N14" s="45"/>
    </row>
    <row r="15" spans="1:15" ht="47.45" customHeight="1" thickBot="1" x14ac:dyDescent="0.3">
      <c r="A15" s="123">
        <v>1</v>
      </c>
      <c r="B15" s="117" t="s">
        <v>57</v>
      </c>
      <c r="C15" s="117" t="s">
        <v>109</v>
      </c>
      <c r="D15" s="117" t="s">
        <v>31</v>
      </c>
      <c r="E15" s="111" t="s">
        <v>111</v>
      </c>
      <c r="F15" s="117" t="s">
        <v>53</v>
      </c>
      <c r="G15" s="112">
        <v>8</v>
      </c>
      <c r="H15" s="112">
        <v>25</v>
      </c>
      <c r="I15" s="112">
        <v>5</v>
      </c>
      <c r="J15" s="113">
        <v>195000</v>
      </c>
      <c r="K15" s="114">
        <v>25000</v>
      </c>
      <c r="L15" s="114">
        <v>10000</v>
      </c>
      <c r="M15" s="113">
        <f t="shared" ref="M15:M18" si="0">SUM(K15:L15)</f>
        <v>35000</v>
      </c>
      <c r="N15" s="45"/>
    </row>
    <row r="16" spans="1:15" ht="47.45" customHeight="1" thickBot="1" x14ac:dyDescent="0.3">
      <c r="A16" s="123">
        <v>1</v>
      </c>
      <c r="B16" s="43" t="s">
        <v>118</v>
      </c>
      <c r="C16" s="43" t="s">
        <v>119</v>
      </c>
      <c r="D16" s="43" t="s">
        <v>31</v>
      </c>
      <c r="E16" s="43" t="s">
        <v>120</v>
      </c>
      <c r="F16" s="43" t="s">
        <v>117</v>
      </c>
      <c r="G16" s="18">
        <v>8</v>
      </c>
      <c r="H16" s="18">
        <v>40</v>
      </c>
      <c r="I16" s="18">
        <v>10</v>
      </c>
      <c r="J16" s="5">
        <v>580000</v>
      </c>
      <c r="K16" s="19">
        <f>30000+50000</f>
        <v>80000</v>
      </c>
      <c r="L16" s="5">
        <v>17000</v>
      </c>
      <c r="M16" s="113">
        <f t="shared" si="0"/>
        <v>97000</v>
      </c>
      <c r="N16" s="45"/>
    </row>
    <row r="17" spans="1:14" ht="47.45" customHeight="1" thickBot="1" x14ac:dyDescent="0.3">
      <c r="A17" s="123">
        <v>2</v>
      </c>
      <c r="B17" s="117" t="s">
        <v>60</v>
      </c>
      <c r="C17" s="117" t="s">
        <v>115</v>
      </c>
      <c r="D17" s="117" t="s">
        <v>31</v>
      </c>
      <c r="E17" s="115" t="s">
        <v>108</v>
      </c>
      <c r="F17" s="117" t="s">
        <v>59</v>
      </c>
      <c r="G17" s="112">
        <v>16</v>
      </c>
      <c r="H17" s="112">
        <v>25</v>
      </c>
      <c r="I17" s="112">
        <v>5</v>
      </c>
      <c r="J17" s="116" t="s">
        <v>62</v>
      </c>
      <c r="K17" s="114">
        <v>50000</v>
      </c>
      <c r="L17" s="114">
        <v>38000</v>
      </c>
      <c r="M17" s="113">
        <f t="shared" si="0"/>
        <v>88000</v>
      </c>
      <c r="N17" s="45"/>
    </row>
    <row r="18" spans="1:14" ht="47.45" customHeight="1" thickBot="1" x14ac:dyDescent="0.3">
      <c r="A18" s="123">
        <v>2</v>
      </c>
      <c r="B18" s="117" t="s">
        <v>57</v>
      </c>
      <c r="C18" s="117" t="s">
        <v>116</v>
      </c>
      <c r="D18" s="117" t="s">
        <v>31</v>
      </c>
      <c r="E18" s="111" t="s">
        <v>110</v>
      </c>
      <c r="F18" s="117" t="s">
        <v>53</v>
      </c>
      <c r="G18" s="112">
        <v>16</v>
      </c>
      <c r="H18" s="112">
        <v>25</v>
      </c>
      <c r="I18" s="112">
        <v>5</v>
      </c>
      <c r="J18" s="116" t="s">
        <v>62</v>
      </c>
      <c r="K18" s="114">
        <v>50000</v>
      </c>
      <c r="L18" s="114">
        <v>19000</v>
      </c>
      <c r="M18" s="113">
        <f t="shared" si="0"/>
        <v>69000</v>
      </c>
      <c r="N18" s="45"/>
    </row>
    <row r="19" spans="1:14" ht="18" customHeight="1" thickBot="1" x14ac:dyDescent="0.3">
      <c r="A19" s="84">
        <f>SUM(A15:A18)</f>
        <v>6</v>
      </c>
      <c r="B19" s="184" t="s">
        <v>16</v>
      </c>
      <c r="C19" s="184"/>
      <c r="D19" s="184"/>
      <c r="E19" s="184"/>
      <c r="F19" s="184"/>
      <c r="G19" s="7">
        <f t="shared" ref="G19:M19" si="1">SUM(G15:G18)</f>
        <v>48</v>
      </c>
      <c r="H19" s="7">
        <f t="shared" si="1"/>
        <v>115</v>
      </c>
      <c r="I19" s="7">
        <f t="shared" si="1"/>
        <v>25</v>
      </c>
      <c r="J19" s="69">
        <f t="shared" si="1"/>
        <v>775000</v>
      </c>
      <c r="K19" s="23">
        <f t="shared" si="1"/>
        <v>205000</v>
      </c>
      <c r="L19" s="23">
        <f t="shared" si="1"/>
        <v>84000</v>
      </c>
      <c r="M19" s="23">
        <f t="shared" si="1"/>
        <v>289000</v>
      </c>
      <c r="N19" s="45"/>
    </row>
    <row r="20" spans="1:14" ht="18" customHeight="1" thickBot="1" x14ac:dyDescent="0.3">
      <c r="A20" s="157" t="s">
        <v>17</v>
      </c>
      <c r="B20" s="158"/>
      <c r="C20" s="158"/>
      <c r="D20" s="158"/>
      <c r="E20" s="158"/>
      <c r="F20" s="158"/>
      <c r="G20" s="158"/>
      <c r="H20" s="70"/>
      <c r="I20" s="70"/>
      <c r="J20" s="71"/>
      <c r="K20" s="23">
        <v>0</v>
      </c>
      <c r="L20" s="23">
        <f>L19*0.1</f>
        <v>8400</v>
      </c>
      <c r="M20" s="23">
        <f>L20</f>
        <v>8400</v>
      </c>
      <c r="N20" s="45"/>
    </row>
    <row r="21" spans="1:14" ht="18" customHeight="1" thickBot="1" x14ac:dyDescent="0.3">
      <c r="A21" s="184" t="s">
        <v>18</v>
      </c>
      <c r="B21" s="184"/>
      <c r="C21" s="184"/>
      <c r="D21" s="184"/>
      <c r="E21" s="184"/>
      <c r="F21" s="184"/>
      <c r="G21" s="184"/>
      <c r="H21" s="72"/>
      <c r="I21" s="72"/>
      <c r="J21" s="73"/>
      <c r="K21" s="23">
        <f>SUM(K19:K20)</f>
        <v>205000</v>
      </c>
      <c r="L21" s="23">
        <f>SUM(L19:L20)</f>
        <v>92400</v>
      </c>
      <c r="M21" s="23">
        <f>M20+M19</f>
        <v>297400</v>
      </c>
      <c r="N21" s="45"/>
    </row>
    <row r="22" spans="1:14" ht="24" customHeight="1" x14ac:dyDescent="0.25">
      <c r="A22" s="88"/>
      <c r="B22" s="88"/>
      <c r="C22" s="88"/>
      <c r="D22" s="88"/>
      <c r="E22" s="88"/>
      <c r="F22" s="88"/>
      <c r="G22" s="88"/>
      <c r="H22" s="89"/>
      <c r="I22" s="89"/>
      <c r="J22" s="90"/>
      <c r="K22" s="91"/>
      <c r="L22" s="87"/>
      <c r="M22" s="87"/>
      <c r="N22" s="45"/>
    </row>
    <row r="23" spans="1:14" ht="21" customHeight="1" thickBot="1" x14ac:dyDescent="0.3">
      <c r="A23" s="149" t="s">
        <v>21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52"/>
      <c r="M23" s="52"/>
    </row>
    <row r="24" spans="1:14" ht="35.25" customHeight="1" thickBot="1" x14ac:dyDescent="0.3">
      <c r="A24" s="154" t="s">
        <v>7</v>
      </c>
      <c r="B24" s="131" t="s">
        <v>8</v>
      </c>
      <c r="C24" s="132"/>
      <c r="D24" s="133" t="s">
        <v>9</v>
      </c>
      <c r="E24" s="133" t="s">
        <v>10</v>
      </c>
      <c r="F24" s="133" t="s">
        <v>11</v>
      </c>
      <c r="G24" s="133" t="s">
        <v>37</v>
      </c>
      <c r="H24" s="152" t="s">
        <v>32</v>
      </c>
      <c r="I24" s="153"/>
      <c r="J24" s="133" t="s">
        <v>36</v>
      </c>
      <c r="K24" s="133" t="s">
        <v>12</v>
      </c>
      <c r="L24" s="133" t="s">
        <v>35</v>
      </c>
      <c r="M24" s="159" t="s">
        <v>55</v>
      </c>
    </row>
    <row r="25" spans="1:14" ht="15.75" hidden="1" customHeight="1" thickBot="1" x14ac:dyDescent="0.3">
      <c r="A25" s="155"/>
      <c r="B25" s="150"/>
      <c r="C25" s="151"/>
      <c r="D25" s="136"/>
      <c r="E25" s="136"/>
      <c r="F25" s="136"/>
      <c r="G25" s="156"/>
      <c r="H25" s="136" t="s">
        <v>33</v>
      </c>
      <c r="I25" s="136" t="s">
        <v>34</v>
      </c>
      <c r="J25" s="156"/>
      <c r="K25" s="156"/>
      <c r="L25" s="136"/>
      <c r="M25" s="160"/>
    </row>
    <row r="26" spans="1:14" ht="29.25" customHeight="1" thickBot="1" x14ac:dyDescent="0.3">
      <c r="A26" s="155"/>
      <c r="B26" s="80" t="s">
        <v>14</v>
      </c>
      <c r="C26" s="81" t="s">
        <v>15</v>
      </c>
      <c r="D26" s="136"/>
      <c r="E26" s="136"/>
      <c r="F26" s="136"/>
      <c r="G26" s="183"/>
      <c r="H26" s="148"/>
      <c r="I26" s="148"/>
      <c r="J26" s="156"/>
      <c r="K26" s="156"/>
      <c r="L26" s="148"/>
      <c r="M26" s="161"/>
    </row>
    <row r="27" spans="1:14" ht="59.25" customHeight="1" thickBot="1" x14ac:dyDescent="0.3">
      <c r="A27" s="123">
        <v>1</v>
      </c>
      <c r="B27" s="43" t="s">
        <v>145</v>
      </c>
      <c r="C27" s="43" t="s">
        <v>143</v>
      </c>
      <c r="D27" s="43" t="s">
        <v>22</v>
      </c>
      <c r="E27" s="43" t="s">
        <v>144</v>
      </c>
      <c r="F27" s="43" t="s">
        <v>146</v>
      </c>
      <c r="G27" s="18">
        <v>16</v>
      </c>
      <c r="H27" s="18">
        <v>20</v>
      </c>
      <c r="I27" s="18">
        <v>5</v>
      </c>
      <c r="J27" s="114">
        <v>570000</v>
      </c>
      <c r="K27" s="19">
        <v>54000</v>
      </c>
      <c r="L27" s="5">
        <f>22800+11400+22800</f>
        <v>57000</v>
      </c>
      <c r="M27" s="5">
        <f>SUM(L27:L27)</f>
        <v>57000</v>
      </c>
    </row>
    <row r="28" spans="1:14" ht="21" customHeight="1" thickBot="1" x14ac:dyDescent="0.3">
      <c r="A28" s="84">
        <f>+A27</f>
        <v>1</v>
      </c>
      <c r="B28" s="162" t="s">
        <v>16</v>
      </c>
      <c r="C28" s="163"/>
      <c r="D28" s="163"/>
      <c r="E28" s="163"/>
      <c r="F28" s="164"/>
      <c r="G28" s="128">
        <f>SUM(JUNIO!G27:G27)</f>
        <v>16</v>
      </c>
      <c r="H28" s="128">
        <f>SUM(JUNIO!H27:H27)</f>
        <v>20</v>
      </c>
      <c r="I28" s="128">
        <f>SUM(JUNIO!I27:I27)</f>
        <v>5</v>
      </c>
      <c r="J28" s="15">
        <f>SUM(JUNIO!J27:J27)</f>
        <v>570000</v>
      </c>
      <c r="K28" s="15">
        <f>+K27</f>
        <v>54000</v>
      </c>
      <c r="L28" s="15">
        <v>57000</v>
      </c>
      <c r="M28" s="15">
        <f>+K28+L28</f>
        <v>111000</v>
      </c>
    </row>
    <row r="29" spans="1:14" ht="15.75" customHeight="1" thickBot="1" x14ac:dyDescent="0.3">
      <c r="A29" s="165" t="s">
        <v>17</v>
      </c>
      <c r="B29" s="166"/>
      <c r="C29" s="166"/>
      <c r="D29" s="166"/>
      <c r="E29" s="166"/>
      <c r="F29" s="166"/>
      <c r="G29" s="166"/>
      <c r="H29" s="8"/>
      <c r="I29" s="9"/>
      <c r="J29" s="10"/>
      <c r="K29" s="15">
        <v>0</v>
      </c>
      <c r="L29" s="15">
        <f>L28*0.1</f>
        <v>5700</v>
      </c>
      <c r="M29" s="15">
        <f>L29</f>
        <v>5700</v>
      </c>
    </row>
    <row r="30" spans="1:14" ht="15.75" customHeight="1" thickBot="1" x14ac:dyDescent="0.3">
      <c r="A30" s="162" t="s">
        <v>20</v>
      </c>
      <c r="B30" s="163"/>
      <c r="C30" s="163"/>
      <c r="D30" s="163"/>
      <c r="E30" s="163"/>
      <c r="F30" s="163"/>
      <c r="G30" s="163"/>
      <c r="H30" s="13"/>
      <c r="I30" s="13"/>
      <c r="J30" s="14"/>
      <c r="K30" s="15">
        <f>SUM(K28:K29)</f>
        <v>54000</v>
      </c>
      <c r="L30" s="15">
        <f>SUM(L28:L29)</f>
        <v>62700</v>
      </c>
      <c r="M30" s="15">
        <f>+M28+M29</f>
        <v>116700</v>
      </c>
    </row>
    <row r="31" spans="1:14" ht="15.75" customHeight="1" x14ac:dyDescent="0.25">
      <c r="A31" s="34"/>
      <c r="B31" s="34"/>
      <c r="C31" s="34"/>
      <c r="D31" s="34"/>
      <c r="E31" s="34"/>
      <c r="F31" s="34"/>
      <c r="G31" s="34"/>
      <c r="H31" s="17"/>
      <c r="I31" s="17"/>
      <c r="J31" s="129"/>
      <c r="K31" s="130"/>
      <c r="L31" s="130"/>
      <c r="M31" s="130"/>
    </row>
    <row r="32" spans="1:14" ht="23.25" customHeight="1" x14ac:dyDescent="0.25">
      <c r="A32" s="58"/>
      <c r="B32" s="58"/>
      <c r="C32" s="58"/>
      <c r="D32" s="58"/>
      <c r="E32" s="58"/>
      <c r="F32" s="58"/>
      <c r="G32" s="58"/>
      <c r="H32" s="59"/>
      <c r="I32" s="59"/>
      <c r="J32" s="60"/>
      <c r="K32" s="61"/>
      <c r="L32" s="62"/>
      <c r="M32" s="62"/>
    </row>
    <row r="33" spans="1:13" ht="15.75" customHeight="1" thickBot="1" x14ac:dyDescent="0.3">
      <c r="A33" s="149" t="s">
        <v>41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63"/>
      <c r="M33" s="63"/>
    </row>
    <row r="34" spans="1:13" ht="30.75" customHeight="1" thickBot="1" x14ac:dyDescent="0.3">
      <c r="A34" s="154" t="s">
        <v>7</v>
      </c>
      <c r="B34" s="131" t="s">
        <v>8</v>
      </c>
      <c r="C34" s="132"/>
      <c r="D34" s="133" t="s">
        <v>9</v>
      </c>
      <c r="E34" s="133" t="s">
        <v>10</v>
      </c>
      <c r="F34" s="133" t="s">
        <v>11</v>
      </c>
      <c r="G34" s="133" t="s">
        <v>54</v>
      </c>
      <c r="H34" s="131" t="s">
        <v>32</v>
      </c>
      <c r="I34" s="132"/>
      <c r="J34" s="133" t="s">
        <v>36</v>
      </c>
      <c r="K34" s="133" t="s">
        <v>12</v>
      </c>
      <c r="L34" s="133" t="s">
        <v>35</v>
      </c>
      <c r="M34" s="159" t="s">
        <v>55</v>
      </c>
    </row>
    <row r="35" spans="1:13" ht="0.75" customHeight="1" thickBot="1" x14ac:dyDescent="0.3">
      <c r="A35" s="155"/>
      <c r="B35" s="150"/>
      <c r="C35" s="151"/>
      <c r="D35" s="136"/>
      <c r="E35" s="136"/>
      <c r="F35" s="136"/>
      <c r="G35" s="134"/>
      <c r="H35" s="133" t="s">
        <v>33</v>
      </c>
      <c r="I35" s="133" t="s">
        <v>34</v>
      </c>
      <c r="J35" s="156"/>
      <c r="K35" s="156"/>
      <c r="L35" s="136"/>
      <c r="M35" s="160"/>
    </row>
    <row r="36" spans="1:13" ht="27.75" customHeight="1" thickBot="1" x14ac:dyDescent="0.3">
      <c r="A36" s="155"/>
      <c r="B36" s="80" t="s">
        <v>14</v>
      </c>
      <c r="C36" s="81" t="s">
        <v>15</v>
      </c>
      <c r="D36" s="136"/>
      <c r="E36" s="136"/>
      <c r="F36" s="136"/>
      <c r="G36" s="135"/>
      <c r="H36" s="148"/>
      <c r="I36" s="148"/>
      <c r="J36" s="156"/>
      <c r="K36" s="156"/>
      <c r="L36" s="148"/>
      <c r="M36" s="161"/>
    </row>
    <row r="37" spans="1:13" ht="52.5" customHeight="1" thickBot="1" x14ac:dyDescent="0.3">
      <c r="A37" s="127">
        <v>1</v>
      </c>
      <c r="B37" s="97" t="s">
        <v>90</v>
      </c>
      <c r="C37" s="97" t="s">
        <v>86</v>
      </c>
      <c r="D37" s="97" t="s">
        <v>40</v>
      </c>
      <c r="E37" s="97" t="s">
        <v>83</v>
      </c>
      <c r="F37" s="97" t="s">
        <v>84</v>
      </c>
      <c r="G37" s="96">
        <v>8</v>
      </c>
      <c r="H37" s="96">
        <v>5</v>
      </c>
      <c r="I37" s="96">
        <v>0</v>
      </c>
      <c r="J37" s="98">
        <v>570000</v>
      </c>
      <c r="K37" s="99">
        <v>0</v>
      </c>
      <c r="L37" s="98">
        <f>12000</f>
        <v>12000</v>
      </c>
      <c r="M37" s="98">
        <f t="shared" ref="M37:M42" si="2">+K37+L37</f>
        <v>12000</v>
      </c>
    </row>
    <row r="38" spans="1:13" ht="52.5" customHeight="1" thickBot="1" x14ac:dyDescent="0.3">
      <c r="A38" s="127">
        <v>1</v>
      </c>
      <c r="B38" s="97" t="s">
        <v>90</v>
      </c>
      <c r="C38" s="97" t="s">
        <v>89</v>
      </c>
      <c r="D38" s="97" t="s">
        <v>40</v>
      </c>
      <c r="E38" s="97" t="s">
        <v>85</v>
      </c>
      <c r="F38" s="97" t="s">
        <v>84</v>
      </c>
      <c r="G38" s="96">
        <v>8</v>
      </c>
      <c r="H38" s="96">
        <v>5</v>
      </c>
      <c r="I38" s="96">
        <v>0</v>
      </c>
      <c r="J38" s="98">
        <v>570000</v>
      </c>
      <c r="K38" s="99">
        <v>0</v>
      </c>
      <c r="L38" s="98">
        <f>12000</f>
        <v>12000</v>
      </c>
      <c r="M38" s="98">
        <f t="shared" si="2"/>
        <v>12000</v>
      </c>
    </row>
    <row r="39" spans="1:13" ht="52.5" customHeight="1" thickBot="1" x14ac:dyDescent="0.3">
      <c r="A39" s="127">
        <v>1</v>
      </c>
      <c r="B39" s="97" t="s">
        <v>64</v>
      </c>
      <c r="C39" s="97" t="s">
        <v>96</v>
      </c>
      <c r="D39" s="97" t="s">
        <v>40</v>
      </c>
      <c r="E39" s="97" t="s">
        <v>91</v>
      </c>
      <c r="F39" s="97" t="s">
        <v>92</v>
      </c>
      <c r="G39" s="96">
        <v>8</v>
      </c>
      <c r="H39" s="96">
        <v>25</v>
      </c>
      <c r="I39" s="96">
        <v>5</v>
      </c>
      <c r="J39" s="98">
        <v>500000</v>
      </c>
      <c r="K39" s="99">
        <v>15000</v>
      </c>
      <c r="L39" s="98">
        <v>12000</v>
      </c>
      <c r="M39" s="98">
        <f t="shared" si="2"/>
        <v>27000</v>
      </c>
    </row>
    <row r="40" spans="1:13" ht="39" customHeight="1" thickBot="1" x14ac:dyDescent="0.3">
      <c r="A40" s="127">
        <v>4</v>
      </c>
      <c r="B40" s="97" t="s">
        <v>64</v>
      </c>
      <c r="C40" s="93" t="s">
        <v>99</v>
      </c>
      <c r="D40" s="97" t="s">
        <v>40</v>
      </c>
      <c r="E40" s="97" t="s">
        <v>93</v>
      </c>
      <c r="F40" s="97" t="s">
        <v>92</v>
      </c>
      <c r="G40" s="96">
        <v>16</v>
      </c>
      <c r="H40" s="96">
        <v>25</v>
      </c>
      <c r="I40" s="96">
        <v>5</v>
      </c>
      <c r="J40" s="98" t="s">
        <v>19</v>
      </c>
      <c r="K40" s="99">
        <v>352450</v>
      </c>
      <c r="L40" s="98">
        <v>24000</v>
      </c>
      <c r="M40" s="98">
        <f t="shared" si="2"/>
        <v>376450</v>
      </c>
    </row>
    <row r="41" spans="1:13" ht="51.75" thickBot="1" x14ac:dyDescent="0.3">
      <c r="A41" s="127">
        <v>1</v>
      </c>
      <c r="B41" s="93" t="s">
        <v>64</v>
      </c>
      <c r="C41" s="93" t="s">
        <v>96</v>
      </c>
      <c r="D41" s="93" t="s">
        <v>40</v>
      </c>
      <c r="E41" s="93" t="s">
        <v>94</v>
      </c>
      <c r="F41" s="93" t="s">
        <v>95</v>
      </c>
      <c r="G41" s="92">
        <v>8</v>
      </c>
      <c r="H41" s="92">
        <v>25</v>
      </c>
      <c r="I41" s="92">
        <v>5</v>
      </c>
      <c r="J41" s="94" t="s">
        <v>19</v>
      </c>
      <c r="K41" s="95">
        <v>15000</v>
      </c>
      <c r="L41" s="94">
        <v>12000</v>
      </c>
      <c r="M41" s="94">
        <f t="shared" si="2"/>
        <v>27000</v>
      </c>
    </row>
    <row r="42" spans="1:13" ht="38.25" customHeight="1" thickBot="1" x14ac:dyDescent="0.3">
      <c r="A42" s="127">
        <v>4</v>
      </c>
      <c r="B42" s="93" t="s">
        <v>64</v>
      </c>
      <c r="C42" s="93" t="s">
        <v>99</v>
      </c>
      <c r="D42" s="93" t="s">
        <v>40</v>
      </c>
      <c r="E42" s="93" t="s">
        <v>97</v>
      </c>
      <c r="F42" s="93" t="s">
        <v>95</v>
      </c>
      <c r="G42" s="92">
        <v>16</v>
      </c>
      <c r="H42" s="92">
        <v>25</v>
      </c>
      <c r="I42" s="92">
        <v>5</v>
      </c>
      <c r="J42" s="94"/>
      <c r="K42" s="95">
        <v>352450</v>
      </c>
      <c r="L42" s="94">
        <f>2*12000</f>
        <v>24000</v>
      </c>
      <c r="M42" s="94">
        <f t="shared" si="2"/>
        <v>376450</v>
      </c>
    </row>
    <row r="43" spans="1:13" ht="15.75" customHeight="1" thickBot="1" x14ac:dyDescent="0.3">
      <c r="A43" s="84">
        <f>SUM(A37:A42)</f>
        <v>12</v>
      </c>
      <c r="B43" s="162" t="s">
        <v>16</v>
      </c>
      <c r="C43" s="163"/>
      <c r="D43" s="163"/>
      <c r="E43" s="163"/>
      <c r="F43" s="164"/>
      <c r="G43" s="42">
        <f t="shared" ref="G43:I43" si="3">SUM(G37:G42)</f>
        <v>64</v>
      </c>
      <c r="H43" s="42">
        <f t="shared" si="3"/>
        <v>110</v>
      </c>
      <c r="I43" s="42">
        <f t="shared" si="3"/>
        <v>20</v>
      </c>
      <c r="J43" s="25">
        <f>SUM(J37:J41)</f>
        <v>1640000</v>
      </c>
      <c r="K43" s="11">
        <f>SUM(K37:K42)</f>
        <v>734900</v>
      </c>
      <c r="L43" s="11">
        <f t="shared" ref="L43:M43" si="4">SUM(L37:L42)</f>
        <v>96000</v>
      </c>
      <c r="M43" s="11">
        <f t="shared" si="4"/>
        <v>830900</v>
      </c>
    </row>
    <row r="44" spans="1:13" ht="15" customHeight="1" thickBot="1" x14ac:dyDescent="0.3">
      <c r="A44" s="165" t="s">
        <v>17</v>
      </c>
      <c r="B44" s="166"/>
      <c r="C44" s="166"/>
      <c r="D44" s="166"/>
      <c r="E44" s="166"/>
      <c r="F44" s="166"/>
      <c r="G44" s="167"/>
      <c r="H44" s="65"/>
      <c r="I44" s="65"/>
      <c r="J44" s="64"/>
      <c r="K44" s="11">
        <v>0</v>
      </c>
      <c r="L44" s="11">
        <f>0.1*L43</f>
        <v>9600</v>
      </c>
      <c r="M44" s="12">
        <f>SUM(L44:L44)</f>
        <v>9600</v>
      </c>
    </row>
    <row r="45" spans="1:13" ht="17.25" customHeight="1" thickBot="1" x14ac:dyDescent="0.3">
      <c r="A45" s="162" t="s">
        <v>20</v>
      </c>
      <c r="B45" s="163"/>
      <c r="C45" s="163"/>
      <c r="D45" s="163"/>
      <c r="E45" s="163"/>
      <c r="F45" s="163"/>
      <c r="G45" s="164"/>
      <c r="H45" s="66"/>
      <c r="I45" s="66"/>
      <c r="J45" s="64"/>
      <c r="K45" s="11">
        <f>SUM(K43:K44)</f>
        <v>734900</v>
      </c>
      <c r="L45" s="11">
        <f>SUM(L43:L44)</f>
        <v>105600</v>
      </c>
      <c r="M45" s="11">
        <f>SUM(M43:M44)</f>
        <v>840500</v>
      </c>
    </row>
    <row r="46" spans="1:13" x14ac:dyDescent="0.25">
      <c r="A46" s="28"/>
      <c r="B46" s="28"/>
      <c r="C46" s="28"/>
      <c r="D46" s="28"/>
      <c r="E46" s="28"/>
      <c r="F46" s="28"/>
      <c r="G46" s="28"/>
      <c r="H46" s="29"/>
      <c r="I46" s="29"/>
      <c r="J46" s="30"/>
      <c r="K46" s="30"/>
      <c r="L46" s="30"/>
      <c r="M46" s="31"/>
    </row>
    <row r="47" spans="1:13" x14ac:dyDescent="0.25">
      <c r="A47" s="28"/>
      <c r="B47" s="28"/>
      <c r="C47" s="28"/>
      <c r="D47" s="28"/>
      <c r="E47" s="28"/>
      <c r="F47" s="28"/>
      <c r="G47" s="28"/>
      <c r="H47" s="29"/>
      <c r="I47" s="29"/>
      <c r="J47" s="30"/>
      <c r="K47" s="30"/>
      <c r="L47" s="30"/>
      <c r="M47" s="31"/>
    </row>
    <row r="48" spans="1:13" ht="15.75" customHeight="1" thickBot="1" x14ac:dyDescent="0.3">
      <c r="A48" s="194" t="s">
        <v>52</v>
      </c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</row>
    <row r="49" spans="1:13" ht="27.75" customHeight="1" thickBot="1" x14ac:dyDescent="0.3">
      <c r="A49" s="154" t="s">
        <v>7</v>
      </c>
      <c r="B49" s="131" t="s">
        <v>8</v>
      </c>
      <c r="C49" s="132"/>
      <c r="D49" s="133" t="s">
        <v>9</v>
      </c>
      <c r="E49" s="133" t="s">
        <v>10</v>
      </c>
      <c r="F49" s="133" t="s">
        <v>11</v>
      </c>
      <c r="G49" s="133" t="s">
        <v>37</v>
      </c>
      <c r="H49" s="131" t="s">
        <v>32</v>
      </c>
      <c r="I49" s="132"/>
      <c r="J49" s="133" t="s">
        <v>46</v>
      </c>
      <c r="K49" s="133" t="s">
        <v>12</v>
      </c>
      <c r="L49" s="133" t="s">
        <v>35</v>
      </c>
      <c r="M49" s="159" t="s">
        <v>55</v>
      </c>
    </row>
    <row r="50" spans="1:13" ht="3" customHeight="1" thickBot="1" x14ac:dyDescent="0.3">
      <c r="A50" s="155"/>
      <c r="B50" s="150"/>
      <c r="C50" s="151"/>
      <c r="D50" s="136"/>
      <c r="E50" s="136"/>
      <c r="F50" s="136"/>
      <c r="G50" s="134"/>
      <c r="H50" s="133" t="s">
        <v>33</v>
      </c>
      <c r="I50" s="133" t="s">
        <v>34</v>
      </c>
      <c r="J50" s="156"/>
      <c r="K50" s="156"/>
      <c r="L50" s="136"/>
      <c r="M50" s="160"/>
    </row>
    <row r="51" spans="1:13" ht="21" customHeight="1" thickBot="1" x14ac:dyDescent="0.3">
      <c r="A51" s="155"/>
      <c r="B51" s="80" t="s">
        <v>14</v>
      </c>
      <c r="C51" s="81" t="s">
        <v>15</v>
      </c>
      <c r="D51" s="136"/>
      <c r="E51" s="136"/>
      <c r="F51" s="136"/>
      <c r="G51" s="135"/>
      <c r="H51" s="148"/>
      <c r="I51" s="148"/>
      <c r="J51" s="156"/>
      <c r="K51" s="156"/>
      <c r="L51" s="148"/>
      <c r="M51" s="161"/>
    </row>
    <row r="52" spans="1:13" ht="43.5" thickBot="1" x14ac:dyDescent="0.3">
      <c r="A52" s="123">
        <v>1</v>
      </c>
      <c r="B52" s="43" t="s">
        <v>142</v>
      </c>
      <c r="C52" s="93" t="s">
        <v>139</v>
      </c>
      <c r="D52" s="43" t="s">
        <v>30</v>
      </c>
      <c r="E52" s="43" t="s">
        <v>140</v>
      </c>
      <c r="F52" s="43" t="s">
        <v>141</v>
      </c>
      <c r="G52" s="18">
        <v>24</v>
      </c>
      <c r="H52" s="123">
        <v>18</v>
      </c>
      <c r="I52" s="123">
        <v>3</v>
      </c>
      <c r="J52" s="5">
        <v>670000</v>
      </c>
      <c r="K52" s="19">
        <v>275000</v>
      </c>
      <c r="L52" s="5">
        <v>22000</v>
      </c>
      <c r="M52" s="5">
        <f t="shared" ref="M52" si="5">SUM(K52:L52)</f>
        <v>297000</v>
      </c>
    </row>
    <row r="53" spans="1:13" ht="15.75" thickBot="1" x14ac:dyDescent="0.3">
      <c r="A53" s="84">
        <f>SUM(A52:A52)</f>
        <v>1</v>
      </c>
      <c r="B53" s="195" t="s">
        <v>16</v>
      </c>
      <c r="C53" s="195"/>
      <c r="D53" s="195"/>
      <c r="E53" s="195"/>
      <c r="F53" s="195"/>
      <c r="G53" s="7">
        <f t="shared" ref="G53:M53" si="6">SUM(G52:G52)</f>
        <v>24</v>
      </c>
      <c r="H53" s="7">
        <f t="shared" si="6"/>
        <v>18</v>
      </c>
      <c r="I53" s="7">
        <f t="shared" si="6"/>
        <v>3</v>
      </c>
      <c r="J53" s="67">
        <f t="shared" si="6"/>
        <v>670000</v>
      </c>
      <c r="K53" s="68">
        <f t="shared" si="6"/>
        <v>275000</v>
      </c>
      <c r="L53" s="68">
        <f t="shared" si="6"/>
        <v>22000</v>
      </c>
      <c r="M53" s="68">
        <f t="shared" si="6"/>
        <v>297000</v>
      </c>
    </row>
    <row r="54" spans="1:13" ht="15.75" customHeight="1" thickBot="1" x14ac:dyDescent="0.3">
      <c r="A54" s="196" t="s">
        <v>17</v>
      </c>
      <c r="B54" s="197"/>
      <c r="C54" s="197"/>
      <c r="D54" s="197"/>
      <c r="E54" s="197"/>
      <c r="F54" s="197"/>
      <c r="G54" s="197"/>
      <c r="H54" s="20"/>
      <c r="I54" s="21"/>
      <c r="J54" s="67"/>
      <c r="K54" s="68">
        <v>0</v>
      </c>
      <c r="L54" s="68">
        <f>L53*0.1</f>
        <v>2200</v>
      </c>
      <c r="M54" s="68">
        <f>L54</f>
        <v>2200</v>
      </c>
    </row>
    <row r="55" spans="1:13" ht="15.75" customHeight="1" thickBot="1" x14ac:dyDescent="0.3">
      <c r="A55" s="198" t="s">
        <v>18</v>
      </c>
      <c r="B55" s="195"/>
      <c r="C55" s="195"/>
      <c r="D55" s="195"/>
      <c r="E55" s="195"/>
      <c r="F55" s="195"/>
      <c r="G55" s="195"/>
      <c r="H55" s="22"/>
      <c r="I55" s="22"/>
      <c r="J55" s="67"/>
      <c r="K55" s="68">
        <f>SUM(K53:K54)</f>
        <v>275000</v>
      </c>
      <c r="L55" s="68">
        <f>SUM(L53:L54)</f>
        <v>24200</v>
      </c>
      <c r="M55" s="68">
        <f>M54+M53</f>
        <v>299200</v>
      </c>
    </row>
    <row r="59" spans="1:13" ht="15.75" thickBot="1" x14ac:dyDescent="0.3">
      <c r="A59" s="6"/>
      <c r="B59" s="6"/>
      <c r="C59" s="6"/>
      <c r="D59" s="6"/>
      <c r="E59" s="6"/>
      <c r="F59" s="6"/>
      <c r="G59" s="6"/>
    </row>
    <row r="60" spans="1:13" ht="24.95" customHeight="1" thickBot="1" x14ac:dyDescent="0.3">
      <c r="A60" s="168" t="s">
        <v>23</v>
      </c>
      <c r="B60" s="168"/>
      <c r="C60" s="168"/>
      <c r="D60" s="168" t="s">
        <v>38</v>
      </c>
      <c r="E60" s="168"/>
      <c r="F60" s="168" t="s">
        <v>74</v>
      </c>
      <c r="G60" s="168"/>
    </row>
    <row r="61" spans="1:13" ht="23.1" customHeight="1" thickBot="1" x14ac:dyDescent="0.3">
      <c r="A61" s="181" t="s">
        <v>47</v>
      </c>
      <c r="B61" s="181"/>
      <c r="C61" s="181"/>
      <c r="D61" s="190">
        <v>8000000</v>
      </c>
      <c r="E61" s="191"/>
      <c r="F61" s="199">
        <f>+M21+M30+M45+M55</f>
        <v>1553800</v>
      </c>
      <c r="G61" s="199"/>
      <c r="J61" s="74" t="s">
        <v>19</v>
      </c>
    </row>
    <row r="62" spans="1:13" ht="23.1" customHeight="1" thickBot="1" x14ac:dyDescent="0.3">
      <c r="A62" s="181" t="s">
        <v>24</v>
      </c>
      <c r="B62" s="181"/>
      <c r="C62" s="181"/>
      <c r="D62" s="174">
        <v>57</v>
      </c>
      <c r="E62" s="174"/>
      <c r="F62" s="185">
        <f>+A15+A16+A27+A37+A38+A39+A41</f>
        <v>7</v>
      </c>
      <c r="G62" s="185"/>
    </row>
    <row r="63" spans="1:13" ht="23.1" customHeight="1" thickBot="1" x14ac:dyDescent="0.3">
      <c r="A63" s="176" t="s">
        <v>25</v>
      </c>
      <c r="B63" s="177"/>
      <c r="C63" s="178"/>
      <c r="D63" s="179">
        <v>19</v>
      </c>
      <c r="E63" s="180"/>
      <c r="F63" s="179">
        <f>+A17+A18+A40+A42+A52</f>
        <v>13</v>
      </c>
      <c r="G63" s="180"/>
    </row>
    <row r="64" spans="1:13" ht="23.1" customHeight="1" thickBot="1" x14ac:dyDescent="0.3">
      <c r="A64" s="181" t="s">
        <v>26</v>
      </c>
      <c r="B64" s="181"/>
      <c r="C64" s="181"/>
      <c r="D64" s="182">
        <v>1710</v>
      </c>
      <c r="E64" s="182"/>
      <c r="F64" s="174">
        <f>+H19+I19+H28+I28+H43+I43+H53+I53</f>
        <v>316</v>
      </c>
      <c r="G64" s="174"/>
    </row>
    <row r="65" spans="1:9" ht="23.1" customHeight="1" thickBot="1" x14ac:dyDescent="0.3">
      <c r="A65" s="181" t="s">
        <v>39</v>
      </c>
      <c r="B65" s="181"/>
      <c r="C65" s="181"/>
      <c r="D65" s="182">
        <v>720</v>
      </c>
      <c r="E65" s="182"/>
      <c r="F65" s="182">
        <f>+G19+G28+G43+G53</f>
        <v>152</v>
      </c>
      <c r="G65" s="182"/>
    </row>
    <row r="66" spans="1:9" ht="23.1" customHeight="1" thickBot="1" x14ac:dyDescent="0.3">
      <c r="A66" s="169" t="s">
        <v>27</v>
      </c>
      <c r="B66" s="169"/>
      <c r="C66" s="169"/>
      <c r="D66" s="170">
        <v>2280000</v>
      </c>
      <c r="E66" s="170"/>
      <c r="F66" s="170">
        <f>+K21+K30+K45+K55</f>
        <v>1268900</v>
      </c>
      <c r="G66" s="170"/>
    </row>
    <row r="67" spans="1:9" ht="23.1" customHeight="1" thickBot="1" x14ac:dyDescent="0.3">
      <c r="A67" s="169" t="s">
        <v>28</v>
      </c>
      <c r="B67" s="169"/>
      <c r="C67" s="169"/>
      <c r="D67" s="170">
        <v>1824000</v>
      </c>
      <c r="E67" s="170"/>
      <c r="F67" s="170">
        <f>+L19+L28+L43+L53</f>
        <v>259000</v>
      </c>
      <c r="G67" s="170"/>
      <c r="I67" s="74" t="s">
        <v>19</v>
      </c>
    </row>
    <row r="68" spans="1:9" ht="23.1" customHeight="1" thickBot="1" x14ac:dyDescent="0.3">
      <c r="A68" s="169" t="s">
        <v>29</v>
      </c>
      <c r="B68" s="169"/>
      <c r="C68" s="169"/>
      <c r="D68" s="170">
        <f>+D67*0.1</f>
        <v>182400</v>
      </c>
      <c r="E68" s="170"/>
      <c r="F68" s="170">
        <f>+L20+L29+L44+L54</f>
        <v>25900</v>
      </c>
      <c r="G68" s="170"/>
    </row>
    <row r="69" spans="1:9" ht="24.95" customHeight="1" thickBot="1" x14ac:dyDescent="0.3">
      <c r="A69" s="192" t="s">
        <v>67</v>
      </c>
      <c r="B69" s="192"/>
      <c r="C69" s="192"/>
      <c r="D69" s="173">
        <f>+D66+D67+D68</f>
        <v>4286400</v>
      </c>
      <c r="E69" s="173"/>
      <c r="F69" s="193">
        <f>+F66+F67+F68</f>
        <v>1553800</v>
      </c>
      <c r="G69" s="193"/>
    </row>
    <row r="70" spans="1:9" x14ac:dyDescent="0.25">
      <c r="A70" s="6"/>
      <c r="B70" s="6"/>
      <c r="C70" s="6"/>
      <c r="D70" s="6"/>
      <c r="E70" s="6"/>
      <c r="F70" s="6"/>
      <c r="G70" s="6"/>
    </row>
    <row r="71" spans="1:9" x14ac:dyDescent="0.25">
      <c r="A71" s="6"/>
      <c r="B71" s="6"/>
      <c r="C71" s="6"/>
      <c r="D71" s="6"/>
      <c r="E71" s="6"/>
      <c r="F71" s="6"/>
      <c r="G71" s="6"/>
    </row>
  </sheetData>
  <mergeCells count="105">
    <mergeCell ref="A69:C69"/>
    <mergeCell ref="D69:E69"/>
    <mergeCell ref="F69:G69"/>
    <mergeCell ref="J49:J51"/>
    <mergeCell ref="F64:G64"/>
    <mergeCell ref="A61:C61"/>
    <mergeCell ref="D61:E61"/>
    <mergeCell ref="F61:G61"/>
    <mergeCell ref="A62:C62"/>
    <mergeCell ref="D62:E62"/>
    <mergeCell ref="F62:G62"/>
    <mergeCell ref="A60:C60"/>
    <mergeCell ref="D60:E60"/>
    <mergeCell ref="F60:G60"/>
    <mergeCell ref="A63:C63"/>
    <mergeCell ref="D63:E63"/>
    <mergeCell ref="A67:C67"/>
    <mergeCell ref="D67:E67"/>
    <mergeCell ref="F67:G67"/>
    <mergeCell ref="A68:C68"/>
    <mergeCell ref="D68:E68"/>
    <mergeCell ref="F68:G68"/>
    <mergeCell ref="A65:C65"/>
    <mergeCell ref="D65:E65"/>
    <mergeCell ref="B43:F43"/>
    <mergeCell ref="A44:G44"/>
    <mergeCell ref="D34:D36"/>
    <mergeCell ref="E34:E36"/>
    <mergeCell ref="F34:F36"/>
    <mergeCell ref="F63:G63"/>
    <mergeCell ref="A64:C64"/>
    <mergeCell ref="D64:E64"/>
    <mergeCell ref="G34:G36"/>
    <mergeCell ref="F65:G65"/>
    <mergeCell ref="A66:C66"/>
    <mergeCell ref="D66:E66"/>
    <mergeCell ref="F66:G66"/>
    <mergeCell ref="A5:M5"/>
    <mergeCell ref="A6:M7"/>
    <mergeCell ref="A11:M11"/>
    <mergeCell ref="H49:I49"/>
    <mergeCell ref="A48:M48"/>
    <mergeCell ref="B53:F53"/>
    <mergeCell ref="A54:G54"/>
    <mergeCell ref="A55:G55"/>
    <mergeCell ref="A45:G45"/>
    <mergeCell ref="K49:K51"/>
    <mergeCell ref="L49:L51"/>
    <mergeCell ref="M49:M51"/>
    <mergeCell ref="H50:H51"/>
    <mergeCell ref="I50:I51"/>
    <mergeCell ref="A49:A51"/>
    <mergeCell ref="B49:C50"/>
    <mergeCell ref="D49:D51"/>
    <mergeCell ref="E49:E51"/>
    <mergeCell ref="F49:F51"/>
    <mergeCell ref="G49:G51"/>
    <mergeCell ref="I35:I36"/>
    <mergeCell ref="A23:K23"/>
    <mergeCell ref="A33:K33"/>
    <mergeCell ref="A34:A36"/>
    <mergeCell ref="B34:C35"/>
    <mergeCell ref="L34:L36"/>
    <mergeCell ref="C1:M1"/>
    <mergeCell ref="A9:M9"/>
    <mergeCell ref="G24:G26"/>
    <mergeCell ref="F24:F26"/>
    <mergeCell ref="E24:E26"/>
    <mergeCell ref="D24:D26"/>
    <mergeCell ref="B24:C25"/>
    <mergeCell ref="L24:L26"/>
    <mergeCell ref="M24:M26"/>
    <mergeCell ref="H25:H26"/>
    <mergeCell ref="I25:I26"/>
    <mergeCell ref="K24:K26"/>
    <mergeCell ref="J24:J26"/>
    <mergeCell ref="H24:I24"/>
    <mergeCell ref="A24:A26"/>
    <mergeCell ref="A2:N2"/>
    <mergeCell ref="A3:N3"/>
    <mergeCell ref="A4:N4"/>
    <mergeCell ref="M34:M36"/>
    <mergeCell ref="H35:H36"/>
    <mergeCell ref="H34:I34"/>
    <mergeCell ref="J34:J36"/>
    <mergeCell ref="K34:K36"/>
    <mergeCell ref="B19:F19"/>
    <mergeCell ref="A20:G20"/>
    <mergeCell ref="A21:G21"/>
    <mergeCell ref="H13:H14"/>
    <mergeCell ref="I13:I14"/>
    <mergeCell ref="A12:A14"/>
    <mergeCell ref="B12:C13"/>
    <mergeCell ref="D12:D14"/>
    <mergeCell ref="E12:E14"/>
    <mergeCell ref="F12:F14"/>
    <mergeCell ref="G12:G14"/>
    <mergeCell ref="H12:I12"/>
    <mergeCell ref="J12:J14"/>
    <mergeCell ref="K12:K14"/>
    <mergeCell ref="L12:L14"/>
    <mergeCell ref="M12:M14"/>
    <mergeCell ref="B28:F28"/>
    <mergeCell ref="A29:G29"/>
    <mergeCell ref="A30:G30"/>
  </mergeCells>
  <pageMargins left="0.23622047244094491" right="0.23622047244094491" top="0.74803149606299213" bottom="0.74803149606299213" header="0.31496062992125984" footer="0.31496062992125984"/>
  <pageSetup scale="71" orientation="landscape" r:id="rId1"/>
  <rowBreaks count="1" manualBreakCount="1">
    <brk id="4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ABRIL-JUNIO</vt:lpstr>
      <vt:lpstr>ABRIL</vt:lpstr>
      <vt:lpstr>MAYO</vt:lpstr>
      <vt:lpstr>JUNIO</vt:lpstr>
      <vt:lpstr>ABRIL!Área_de_impresión</vt:lpstr>
      <vt:lpstr>'ABRIL-JUNIO'!Área_de_impresión</vt:lpstr>
      <vt:lpstr>JUNIO!Área_de_impresión</vt:lpstr>
      <vt:lpstr>MAYO!Área_de_impresión</vt:lpstr>
      <vt:lpstr>ABRIL!Títulos_a_imprimir</vt:lpstr>
      <vt:lpstr>'ABRIL-JUNIO'!Títulos_a_imprimir</vt:lpstr>
      <vt:lpstr>JUNIO!Títulos_a_imprimir</vt:lpstr>
      <vt:lpstr>MAYO!Títulos_a_imprimir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Mestre</dc:creator>
  <cp:lastModifiedBy>CarlosPC</cp:lastModifiedBy>
  <cp:lastPrinted>2022-06-10T17:51:11Z</cp:lastPrinted>
  <dcterms:created xsi:type="dcterms:W3CDTF">2020-06-29T12:43:52Z</dcterms:created>
  <dcterms:modified xsi:type="dcterms:W3CDTF">2022-07-14T18:26:21Z</dcterms:modified>
</cp:coreProperties>
</file>