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iaf-my.sharepoint.com/personal/tfeliz_coniaf_gob_do/Documents/Escritorio/MISIONALES 2026/ABRIL/"/>
    </mc:Choice>
  </mc:AlternateContent>
  <xr:revisionPtr revIDLastSave="0" documentId="8_{01162520-F075-4AFE-BF16-F4385C1A1337}" xr6:coauthVersionLast="47" xr6:coauthVersionMax="47" xr10:uidLastSave="{00000000-0000-0000-0000-000000000000}"/>
  <bookViews>
    <workbookView xWindow="-120" yWindow="-120" windowWidth="29040" windowHeight="15720" xr2:uid="{6AB77F15-8395-4662-BE4A-1C79B87D0E9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87" i="1" l="1"/>
  <c r="M85" i="1"/>
  <c r="L85" i="1"/>
  <c r="K85" i="1"/>
  <c r="J85" i="1"/>
  <c r="L73" i="1"/>
  <c r="L79" i="1" s="1"/>
  <c r="K73" i="1"/>
  <c r="K79" i="1" s="1"/>
  <c r="J73" i="1"/>
  <c r="J79" i="1" s="1"/>
  <c r="F73" i="1"/>
  <c r="N85" i="1" s="1"/>
  <c r="M72" i="1"/>
  <c r="J72" i="1"/>
  <c r="J78" i="1" s="1"/>
  <c r="N66" i="1"/>
  <c r="N65" i="1"/>
  <c r="F78" i="1" s="1"/>
  <c r="N90" i="1" s="1"/>
  <c r="M65" i="1"/>
  <c r="M67" i="1" s="1"/>
  <c r="L65" i="1"/>
  <c r="K65" i="1"/>
  <c r="M73" i="1" s="1"/>
  <c r="M79" i="1" s="1"/>
  <c r="J65" i="1"/>
  <c r="I65" i="1"/>
  <c r="H65" i="1"/>
  <c r="M87" i="1" s="1"/>
  <c r="G65" i="1"/>
  <c r="M88" i="1" s="1"/>
  <c r="A65" i="1"/>
  <c r="M86" i="1" s="1"/>
  <c r="O64" i="1"/>
  <c r="O63" i="1"/>
  <c r="O62" i="1"/>
  <c r="O65" i="1" s="1"/>
  <c r="O61" i="1"/>
  <c r="O60" i="1"/>
  <c r="O59" i="1"/>
  <c r="M52" i="1"/>
  <c r="N50" i="1"/>
  <c r="N51" i="1" s="1"/>
  <c r="M50" i="1"/>
  <c r="K89" i="1" s="1"/>
  <c r="L50" i="1"/>
  <c r="K72" i="1" s="1"/>
  <c r="K50" i="1"/>
  <c r="I50" i="1"/>
  <c r="H50" i="1"/>
  <c r="G50" i="1"/>
  <c r="K88" i="1" s="1"/>
  <c r="A50" i="1"/>
  <c r="K86" i="1" s="1"/>
  <c r="O49" i="1"/>
  <c r="O48" i="1"/>
  <c r="O47" i="1"/>
  <c r="O46" i="1"/>
  <c r="O50" i="1" s="1"/>
  <c r="M40" i="1"/>
  <c r="N38" i="1"/>
  <c r="N39" i="1" s="1"/>
  <c r="M38" i="1"/>
  <c r="L89" i="1" s="1"/>
  <c r="L38" i="1"/>
  <c r="L72" i="1" s="1"/>
  <c r="K38" i="1"/>
  <c r="I38" i="1"/>
  <c r="H38" i="1"/>
  <c r="L87" i="1" s="1"/>
  <c r="G38" i="1"/>
  <c r="L88" i="1" s="1"/>
  <c r="A38" i="1"/>
  <c r="L86" i="1" s="1"/>
  <c r="O37" i="1"/>
  <c r="O36" i="1"/>
  <c r="O35" i="1"/>
  <c r="O34" i="1"/>
  <c r="O32" i="1"/>
  <c r="O38" i="1" s="1"/>
  <c r="N24" i="1"/>
  <c r="N25" i="1" s="1"/>
  <c r="M24" i="1"/>
  <c r="J89" i="1" s="1"/>
  <c r="L24" i="1"/>
  <c r="K24" i="1"/>
  <c r="I24" i="1"/>
  <c r="H24" i="1"/>
  <c r="J87" i="1" s="1"/>
  <c r="G24" i="1"/>
  <c r="J88" i="1" s="1"/>
  <c r="A24" i="1"/>
  <c r="J86" i="1" s="1"/>
  <c r="O23" i="1"/>
  <c r="O22" i="1"/>
  <c r="O21" i="1"/>
  <c r="O20" i="1"/>
  <c r="O19" i="1"/>
  <c r="O18" i="1"/>
  <c r="O24" i="1" s="1"/>
  <c r="O40" i="1" l="1"/>
  <c r="L74" i="1" s="1"/>
  <c r="O39" i="1"/>
  <c r="N40" i="1"/>
  <c r="L90" i="1" s="1"/>
  <c r="F79" i="1"/>
  <c r="N52" i="1"/>
  <c r="K90" i="1" s="1"/>
  <c r="O51" i="1"/>
  <c r="O52" i="1" s="1"/>
  <c r="K74" i="1" s="1"/>
  <c r="L78" i="1"/>
  <c r="L75" i="1"/>
  <c r="L81" i="1" s="1"/>
  <c r="F77" i="1"/>
  <c r="M89" i="1"/>
  <c r="N26" i="1"/>
  <c r="J90" i="1" s="1"/>
  <c r="O25" i="1"/>
  <c r="O26" i="1" s="1"/>
  <c r="J74" i="1" s="1"/>
  <c r="K78" i="1"/>
  <c r="F74" i="1"/>
  <c r="N86" i="1" s="1"/>
  <c r="O66" i="1"/>
  <c r="O67" i="1" s="1"/>
  <c r="M74" i="1" s="1"/>
  <c r="M75" i="1" s="1"/>
  <c r="M81" i="1" s="1"/>
  <c r="N67" i="1"/>
  <c r="M90" i="1" s="1"/>
  <c r="M26" i="1"/>
  <c r="N72" i="1"/>
  <c r="N78" i="1" s="1"/>
  <c r="N73" i="1"/>
  <c r="N79" i="1" s="1"/>
  <c r="F76" i="1"/>
  <c r="N88" i="1" s="1"/>
  <c r="M78" i="1"/>
  <c r="K87" i="1"/>
  <c r="J80" i="1" l="1"/>
  <c r="J91" i="1"/>
  <c r="N74" i="1"/>
  <c r="J75" i="1"/>
  <c r="K80" i="1"/>
  <c r="K91" i="1"/>
  <c r="K75" i="1"/>
  <c r="K81" i="1" s="1"/>
  <c r="F80" i="1"/>
  <c r="F72" i="1" s="1"/>
  <c r="N89" i="1"/>
  <c r="M91" i="1"/>
  <c r="M80" i="1"/>
  <c r="L80" i="1"/>
  <c r="L91" i="1"/>
  <c r="N91" i="1" l="1"/>
  <c r="N80" i="1"/>
  <c r="N75" i="1"/>
  <c r="N81" i="1" s="1"/>
  <c r="J81" i="1"/>
</calcChain>
</file>

<file path=xl/sharedStrings.xml><?xml version="1.0" encoding="utf-8"?>
<sst xmlns="http://schemas.openxmlformats.org/spreadsheetml/2006/main" count="226" uniqueCount="91">
  <si>
    <t>CONSEJO NACIONAL DE INVESTIGACIONES AGROPECUARIAS Y FORESTALES (CONIAF)</t>
  </si>
  <si>
    <t>DIRECCIÓN EJECUTIVA</t>
  </si>
  <si>
    <t>DEPARTAMENTO DE PLANIFICACIÓN  Y  DESARROLLO</t>
  </si>
  <si>
    <t xml:space="preserve"> EJECUCION MESUAL DE ACTIVIDADES Y PROGRAMA DE TRANSFERENCIA  PROYECTOS DE INVERSIÓN PÚBLICA</t>
  </si>
  <si>
    <t>ACTUALIZACIÓN PARA LA INNOVACIÓN TECNOLÓGICA Y COMPETITIVIDAD AGROALIMENTARIA Y  DE FOMENTO A LA EXPORTACIÓN EN LA REPÚBLICA DOMINICANA</t>
  </si>
  <si>
    <t>MES: ABRIL 2026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</si>
  <si>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</si>
  <si>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</si>
  <si>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</si>
  <si>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</si>
  <si>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</si>
  <si>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</si>
  <si>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 xml:space="preserve">HORAS </t>
  </si>
  <si>
    <t>TÉCNICOS BENEFICIADOS</t>
  </si>
  <si>
    <t>PRESUPUESTO TOTAL 2025 (RD$)</t>
  </si>
  <si>
    <t>COMBUSTIBLE</t>
  </si>
  <si>
    <t>VIATICOS</t>
  </si>
  <si>
    <t xml:space="preserve">COSTO LOGÍSTICO       </t>
  </si>
  <si>
    <t xml:space="preserve">COSTO FACILITADORES  </t>
  </si>
  <si>
    <t xml:space="preserve">COSTO TOTAL </t>
  </si>
  <si>
    <t xml:space="preserve"> HOMBRES</t>
  </si>
  <si>
    <t>MUJERES</t>
  </si>
  <si>
    <t xml:space="preserve"> FACILITADOR</t>
  </si>
  <si>
    <t>NOMBRE DE LA ACTIVIDAD</t>
  </si>
  <si>
    <t>Víctor Payano y Maldané Cuello</t>
  </si>
  <si>
    <t>SUB-TOTAL</t>
  </si>
  <si>
    <t>Legislación  ISR (10% sobre costo  facilitadores)</t>
  </si>
  <si>
    <t xml:space="preserve">TOTAL </t>
  </si>
  <si>
    <t xml:space="preserve">DEPARTAMENTO DE REDUCCIÓN DE LA POBREZA RURAL </t>
  </si>
  <si>
    <t>HOMBRES</t>
  </si>
  <si>
    <t>Julio de Óleo</t>
  </si>
  <si>
    <t>Transferencia de tecnología en el cultivo de Mango Mingolo en Azua y Neiba, mediante la presentación de los resultados de las tecnologías aplicadas en el cultivo. 
También se realizó una visita de seguimiento a una (1) parcela de Mango en Neiba, donde se observó un buen porcentaje de flores cerca de un 90% y se recomendó realizar una nueva aplicación de fungicida e insecticida, ya que algunas plantas presentaron OIDIUN (un hongo), para así evitar su propagación. Este hongo se presentó por las lluvias prolongadas en la zona.</t>
  </si>
  <si>
    <t xml:space="preserve"> César Montero y Bienvenido Carvajal</t>
  </si>
  <si>
    <t xml:space="preserve">09-10/04/2026 </t>
  </si>
  <si>
    <t>Neiba</t>
  </si>
  <si>
    <t>Viaje a Neiba para buscar 20 sacos de material de siembra del Pasto Bufel, para ser sembrado en dos (2) parcelas en Santiago Rodríguez</t>
  </si>
  <si>
    <t>Salomón Reyes</t>
  </si>
  <si>
    <t>Juan Valdez</t>
  </si>
  <si>
    <t>Se realizó una visita de seguimiento a las parcelas de Yuca. Se aplicó abono foliar (fósforo) para incentivar el crecimiento de las raíces de la Yuca, además se aplicó abono granulado 15-15-15 en tres (3) de las parcelas, no se aplicó en Piedra Blanca.  También se le aplicó insecticida para control de Ápidos.</t>
  </si>
  <si>
    <t>15-17/04/2026</t>
  </si>
  <si>
    <t xml:space="preserve"> Santiago Rodríguez (El Fundo y Aguas Claras de Villa Los Almácigos, Undidero y Piedra Blanca de Palmarejo)</t>
  </si>
  <si>
    <t>Se inició la siembra del Pasto en la parcela  y se planificó la adquisición de los materiales de siembra, en este caso estolones, para trasladarlos de Neiba a Santiago Rodríguez.  Además, se planificó con los técnicos del Ministerio de  Agricultura que en la parte baja se trabajara en una parcela con sistema de riego, y en la otra con secano.</t>
  </si>
  <si>
    <t xml:space="preserve"> Santiago Rodríguez  (El Fundo)</t>
  </si>
  <si>
    <t>TOTAL</t>
  </si>
  <si>
    <t>DEPARTAMENTO DE ACCESO A LAS CIENCIAS MODERNAS</t>
  </si>
  <si>
    <t xml:space="preserve"> FACILITADORES</t>
  </si>
  <si>
    <t>José Cepeda</t>
  </si>
  <si>
    <t xml:space="preserve">DEPARTAMENTO DE MEDIO AMBIENTE Y RECURSOS NATURALES         </t>
  </si>
  <si>
    <t>HORAS TRANSFE-RENCIA</t>
  </si>
  <si>
    <t>COSTO TOTAL</t>
  </si>
  <si>
    <t>4ta. visita técnica a la parcela demostrativa de tecnologías en el cultivo de Batata, variedad Montecarlo. A continuación, se presentan las acciones realizadas: 
1)	Se observó que este cultivo presenta un buen desarrollo del follaje a los 62 días después de la siembra o plantación (dds). Se realizaron las aplicaciones de abono foliares y granulados correspondientes, según la subparcela. Se puede notar la diferencia del color de follaje en las subparcelas que se le aplicó fertilizante granulado, con relación a solo foliares. 
2)	Se colocaron los letreros que identifican cada subparcela. 
3)	Se observó una adecuada tuberización a la fecha, según el ciclo de la variedad.
4)	Se monitorearon las trampas y se pudo observar en algunas una cantidad significativa de piogán, por lo cual se coordinó con el productor para cambiar las trampas de lugar y realizar aplicación de Beauveria bassiana.</t>
  </si>
  <si>
    <t>José Nova y Luís Peña</t>
  </si>
  <si>
    <t>San Rafael del Yuma</t>
  </si>
  <si>
    <t>José Nova</t>
  </si>
  <si>
    <t xml:space="preserve">PROGRAMACION INDICADORES </t>
  </si>
  <si>
    <t>EJECUCION EN VALORES $RD.  NETO</t>
  </si>
  <si>
    <t>PROGRAMACION ABRIL 2026</t>
  </si>
  <si>
    <t xml:space="preserve">RESUMEN PROGRAMACIÓN </t>
  </si>
  <si>
    <t>PRESUPUESTO ABRIL 2026</t>
  </si>
  <si>
    <t>EJECUCION ABRIL 2026</t>
  </si>
  <si>
    <t>DPTO</t>
  </si>
  <si>
    <t>Agric. Competitiva</t>
  </si>
  <si>
    <t>Ciencias Modernas</t>
  </si>
  <si>
    <t>Pobreza Rural</t>
  </si>
  <si>
    <t>Medio Amb. Y Rec. Nat.</t>
  </si>
  <si>
    <t>PRESUPUESTO TOTAL</t>
  </si>
  <si>
    <t>TRANSFERENCIAS</t>
  </si>
  <si>
    <t>COMBUST.</t>
  </si>
  <si>
    <t>INSTALACIÓN Y VISITAS A PARCELAS DE VALIDACIÓN</t>
  </si>
  <si>
    <t>PROYECTOS</t>
  </si>
  <si>
    <t>TECNICOS BENEFICIADOS</t>
  </si>
  <si>
    <t>HORAS DE ACTIVIDAD</t>
  </si>
  <si>
    <t xml:space="preserve">EJECUCION PORCENTUAL </t>
  </si>
  <si>
    <t>PROGRAMACION  INDICADORES ABRIL 2026</t>
  </si>
  <si>
    <t xml:space="preserve">COSTO LOGÍSTICO         (RD$) </t>
  </si>
  <si>
    <t xml:space="preserve">COSTO FACILITADORES (RD$) </t>
  </si>
  <si>
    <t>OTROS COSTOS (Ley ISR)</t>
  </si>
  <si>
    <t>SEGUIMIENTO</t>
  </si>
  <si>
    <t xml:space="preserve">COSTO TOTAL      (RD$) </t>
  </si>
  <si>
    <t>BENEFICIARIOS</t>
  </si>
  <si>
    <t>HORAS/ACTV.</t>
  </si>
  <si>
    <t>COSTO LOG.</t>
  </si>
  <si>
    <t>EJECUCION %  INDICADORES POR DEPARTAMENTOS</t>
  </si>
  <si>
    <t>COSTO FACIL.</t>
  </si>
  <si>
    <t>Preparado por:</t>
  </si>
  <si>
    <t>Aprobado por:</t>
  </si>
  <si>
    <t xml:space="preserve">Ana Belkis Ávila Severino         </t>
  </si>
  <si>
    <t>Dra. Ana María Barceló Larocca</t>
  </si>
  <si>
    <t>FACILITADORES</t>
  </si>
  <si>
    <t xml:space="preserve">Encargada Depto. Planificación y Desarrollo    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</si>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</sst>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-* #,##0.00\ _€_-;\-* #,##0.00\ _€_-;_-* &quot;-&quot;??\ _€_-;_-@_-"/>
    <numFmt numFmtId="166" formatCode="_-* #,##0_-;\-* #,##0_-;_-* &quot;-&quot;??_-;_-@_-"/>
    <numFmt numFmtId="167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ambria"/>
      <family val="1"/>
    </font>
    <font>
      <sz val="12"/>
      <color theme="1"/>
      <name val="Cambria"/>
      <family val="1"/>
    </font>
    <font>
      <b/>
      <u/>
      <sz val="12"/>
      <name val="Cambria"/>
      <family val="1"/>
    </font>
    <font>
      <sz val="12"/>
      <color rgb="FFFF0000"/>
      <name val="Cambria"/>
      <family val="1"/>
    </font>
    <font>
      <sz val="12"/>
      <name val="Cambria"/>
      <family val="1"/>
    </font>
    <font>
      <sz val="11"/>
      <name val="Cambria"/>
      <family val="1"/>
    </font>
    <font>
      <b/>
      <sz val="12"/>
      <color rgb="FFFF0000"/>
      <name val="Cambria"/>
      <family val="1"/>
    </font>
    <font>
      <b/>
      <u/>
      <sz val="12"/>
      <color rgb="FFFF0000"/>
      <name val="Cambria"/>
      <family val="1"/>
    </font>
    <font>
      <b/>
      <sz val="12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2" fillId="0" borderId="0" xfId="1" applyFont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 wrapText="1"/>
    </xf>
    <xf numFmtId="14" fontId="6" fillId="4" borderId="15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44" fontId="6" fillId="0" borderId="15" xfId="2" applyFont="1" applyBorder="1" applyAlignment="1">
      <alignment horizontal="center" vertical="center"/>
    </xf>
    <xf numFmtId="44" fontId="7" fillId="4" borderId="6" xfId="2" applyFont="1" applyFill="1" applyBorder="1" applyAlignment="1">
      <alignment horizontal="center" vertical="center"/>
    </xf>
    <xf numFmtId="44" fontId="7" fillId="0" borderId="6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15" xfId="0" applyFont="1" applyBorder="1" applyAlignment="1">
      <alignment horizontal="center" vertical="center" wrapText="1"/>
    </xf>
    <xf numFmtId="44" fontId="6" fillId="0" borderId="16" xfId="2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43" fontId="2" fillId="4" borderId="12" xfId="1" applyFont="1" applyFill="1" applyBorder="1" applyAlignment="1">
      <alignment horizontal="center"/>
    </xf>
    <xf numFmtId="165" fontId="3" fillId="0" borderId="0" xfId="0" applyNumberFormat="1" applyFont="1"/>
    <xf numFmtId="9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3" fontId="4" fillId="0" borderId="2" xfId="1" applyFont="1" applyBorder="1" applyAlignment="1">
      <alignment horizontal="right" vertical="center" wrapText="1"/>
    </xf>
    <xf numFmtId="43" fontId="2" fillId="0" borderId="2" xfId="1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43" fontId="6" fillId="0" borderId="2" xfId="1" applyFont="1" applyBorder="1" applyAlignment="1">
      <alignment horizontal="right" wrapText="1"/>
    </xf>
    <xf numFmtId="0" fontId="8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wrapText="1"/>
    </xf>
    <xf numFmtId="4" fontId="8" fillId="4" borderId="0" xfId="0" applyNumberFormat="1" applyFont="1" applyFill="1" applyAlignment="1">
      <alignment horizontal="right" vertical="center" wrapText="1"/>
    </xf>
    <xf numFmtId="43" fontId="8" fillId="4" borderId="0" xfId="0" applyNumberFormat="1" applyFont="1" applyFill="1" applyAlignment="1">
      <alignment horizontal="right"/>
    </xf>
    <xf numFmtId="0" fontId="2" fillId="4" borderId="0" xfId="0" applyFont="1" applyFill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4" fontId="6" fillId="4" borderId="22" xfId="0" applyNumberFormat="1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4" fontId="6" fillId="0" borderId="6" xfId="2" applyFont="1" applyBorder="1" applyAlignment="1">
      <alignment vertical="center"/>
    </xf>
    <xf numFmtId="44" fontId="6" fillId="0" borderId="6" xfId="2" applyFont="1" applyBorder="1" applyAlignment="1">
      <alignment vertical="center" wrapText="1"/>
    </xf>
    <xf numFmtId="44" fontId="6" fillId="0" borderId="6" xfId="2" applyFont="1" applyFill="1" applyBorder="1" applyAlignment="1">
      <alignment vertical="center" wrapText="1"/>
    </xf>
    <xf numFmtId="44" fontId="6" fillId="0" borderId="15" xfId="2" applyFont="1" applyFill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4" fontId="7" fillId="0" borderId="23" xfId="2" applyFont="1" applyFill="1" applyBorder="1" applyAlignment="1">
      <alignment vertical="center"/>
    </xf>
    <xf numFmtId="44" fontId="7" fillId="0" borderId="6" xfId="2" applyFont="1" applyFill="1" applyBorder="1" applyAlignment="1">
      <alignment vertical="center"/>
    </xf>
    <xf numFmtId="14" fontId="6" fillId="4" borderId="6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3" fontId="2" fillId="4" borderId="6" xfId="1" applyFont="1" applyFill="1" applyBorder="1" applyAlignment="1">
      <alignment horizontal="center" vertical="center" wrapText="1"/>
    </xf>
    <xf numFmtId="43" fontId="2" fillId="4" borderId="25" xfId="1" applyFont="1" applyFill="1" applyBorder="1" applyAlignment="1">
      <alignment horizontal="center" vertical="center" wrapText="1"/>
    </xf>
    <xf numFmtId="9" fontId="2" fillId="4" borderId="24" xfId="0" applyNumberFormat="1" applyFont="1" applyFill="1" applyBorder="1" applyAlignment="1">
      <alignment horizontal="center" vertical="center" wrapText="1"/>
    </xf>
    <xf numFmtId="9" fontId="2" fillId="4" borderId="6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right" vertical="center" wrapText="1"/>
    </xf>
    <xf numFmtId="43" fontId="2" fillId="4" borderId="6" xfId="1" applyFont="1" applyFill="1" applyBorder="1" applyAlignment="1">
      <alignment horizontal="right" vertical="center" wrapText="1"/>
    </xf>
    <xf numFmtId="43" fontId="2" fillId="4" borderId="25" xfId="1" applyFont="1" applyFill="1" applyBorder="1" applyAlignment="1">
      <alignment horizontal="right"/>
    </xf>
    <xf numFmtId="0" fontId="2" fillId="4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wrapText="1"/>
    </xf>
    <xf numFmtId="4" fontId="2" fillId="4" borderId="12" xfId="0" applyNumberFormat="1" applyFont="1" applyFill="1" applyBorder="1" applyAlignment="1">
      <alignment horizontal="right" vertical="center" wrapText="1"/>
    </xf>
    <xf numFmtId="43" fontId="2" fillId="4" borderId="12" xfId="1" applyFont="1" applyFill="1" applyBorder="1" applyAlignment="1">
      <alignment horizontal="right" vertical="center" wrapText="1"/>
    </xf>
    <xf numFmtId="43" fontId="2" fillId="0" borderId="12" xfId="1" applyFont="1" applyBorder="1" applyAlignment="1">
      <alignment horizontal="right" wrapText="1"/>
    </xf>
    <xf numFmtId="0" fontId="2" fillId="4" borderId="1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44" fontId="6" fillId="0" borderId="6" xfId="2" applyFont="1" applyFill="1" applyBorder="1" applyAlignment="1">
      <alignment horizontal="center" vertical="center" wrapText="1"/>
    </xf>
    <xf numFmtId="44" fontId="6" fillId="0" borderId="6" xfId="2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14" fontId="6" fillId="0" borderId="15" xfId="0" applyNumberFormat="1" applyFont="1" applyBorder="1" applyAlignment="1">
      <alignment horizontal="center" vertical="center" wrapText="1"/>
    </xf>
    <xf numFmtId="44" fontId="6" fillId="0" borderId="15" xfId="2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44" fontId="3" fillId="0" borderId="6" xfId="2" applyFont="1" applyFill="1" applyBorder="1" applyAlignment="1">
      <alignment horizontal="center" vertical="center" wrapText="1"/>
    </xf>
    <xf numFmtId="166" fontId="2" fillId="4" borderId="6" xfId="1" applyNumberFormat="1" applyFont="1" applyFill="1" applyBorder="1" applyAlignment="1">
      <alignment horizontal="center" vertical="center"/>
    </xf>
    <xf numFmtId="43" fontId="2" fillId="4" borderId="6" xfId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right" vertical="center" wrapText="1"/>
    </xf>
    <xf numFmtId="0" fontId="5" fillId="4" borderId="12" xfId="0" applyFont="1" applyFill="1" applyBorder="1" applyAlignment="1">
      <alignment wrapText="1"/>
    </xf>
    <xf numFmtId="4" fontId="8" fillId="4" borderId="12" xfId="0" applyNumberFormat="1" applyFont="1" applyFill="1" applyBorder="1" applyAlignment="1">
      <alignment horizontal="right" vertical="center" wrapText="1"/>
    </xf>
    <xf numFmtId="0" fontId="2" fillId="4" borderId="0" xfId="0" applyFont="1" applyFill="1" applyAlignment="1">
      <alignment horizontal="center" vertical="center" wrapText="1"/>
    </xf>
    <xf numFmtId="4" fontId="2" fillId="4" borderId="0" xfId="0" applyNumberFormat="1" applyFont="1" applyFill="1" applyAlignment="1">
      <alignment horizontal="right" vertical="center" wrapText="1"/>
    </xf>
    <xf numFmtId="0" fontId="6" fillId="4" borderId="0" xfId="0" applyFont="1" applyFill="1" applyAlignment="1">
      <alignment wrapText="1"/>
    </xf>
    <xf numFmtId="43" fontId="2" fillId="4" borderId="0" xfId="0" applyNumberFormat="1" applyFont="1" applyFill="1" applyAlignment="1">
      <alignment horizontal="right"/>
    </xf>
    <xf numFmtId="0" fontId="2" fillId="3" borderId="1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3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center"/>
    </xf>
    <xf numFmtId="44" fontId="6" fillId="0" borderId="6" xfId="2" applyFont="1" applyBorder="1" applyAlignment="1">
      <alignment horizontal="center" vertical="center"/>
    </xf>
    <xf numFmtId="44" fontId="6" fillId="4" borderId="25" xfId="2" applyFont="1" applyFill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6" fillId="4" borderId="6" xfId="0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>
      <alignment horizontal="center" vertical="center"/>
    </xf>
    <xf numFmtId="4" fontId="6" fillId="4" borderId="2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2" fillId="3" borderId="29" xfId="0" applyFont="1" applyFill="1" applyBorder="1" applyAlignment="1">
      <alignment wrapText="1"/>
    </xf>
    <xf numFmtId="0" fontId="2" fillId="3" borderId="30" xfId="0" applyFont="1" applyFill="1" applyBorder="1" applyAlignment="1">
      <alignment horizontal="center" vertical="top" wrapText="1"/>
    </xf>
    <xf numFmtId="4" fontId="2" fillId="3" borderId="31" xfId="0" applyNumberFormat="1" applyFont="1" applyFill="1" applyBorder="1" applyAlignment="1">
      <alignment horizontal="center" vertical="top" wrapText="1"/>
    </xf>
    <xf numFmtId="4" fontId="2" fillId="3" borderId="2" xfId="0" applyNumberFormat="1" applyFont="1" applyFill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4" fontId="2" fillId="0" borderId="34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4" fontId="2" fillId="0" borderId="11" xfId="0" applyNumberFormat="1" applyFont="1" applyBorder="1" applyAlignment="1">
      <alignment horizontal="center" wrapText="1"/>
    </xf>
    <xf numFmtId="4" fontId="2" fillId="0" borderId="28" xfId="0" applyNumberFormat="1" applyFont="1" applyBorder="1" applyAlignment="1">
      <alignment horizontal="center" wrapText="1"/>
    </xf>
    <xf numFmtId="0" fontId="2" fillId="3" borderId="35" xfId="0" applyFont="1" applyFill="1" applyBorder="1" applyAlignment="1">
      <alignment wrapText="1"/>
    </xf>
    <xf numFmtId="43" fontId="6" fillId="0" borderId="15" xfId="0" applyNumberFormat="1" applyFont="1" applyBorder="1" applyAlignment="1">
      <alignment horizontal="right" wrapText="1"/>
    </xf>
    <xf numFmtId="4" fontId="6" fillId="0" borderId="16" xfId="0" applyNumberFormat="1" applyFont="1" applyBorder="1" applyAlignment="1">
      <alignment horizontal="right" wrapText="1"/>
    </xf>
    <xf numFmtId="4" fontId="2" fillId="0" borderId="36" xfId="0" applyNumberFormat="1" applyFont="1" applyBorder="1" applyAlignment="1">
      <alignment horizontal="right" wrapText="1"/>
    </xf>
    <xf numFmtId="9" fontId="2" fillId="0" borderId="0" xfId="0" applyNumberFormat="1" applyFont="1" applyAlignment="1">
      <alignment horizontal="right" wrapText="1"/>
    </xf>
    <xf numFmtId="0" fontId="2" fillId="0" borderId="35" xfId="0" applyFont="1" applyBorder="1" applyAlignment="1">
      <alignment vertical="top" wrapText="1"/>
    </xf>
    <xf numFmtId="0" fontId="2" fillId="0" borderId="11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10" fontId="6" fillId="4" borderId="0" xfId="0" applyNumberFormat="1" applyFont="1" applyFill="1" applyAlignment="1">
      <alignment wrapText="1"/>
    </xf>
    <xf numFmtId="0" fontId="2" fillId="3" borderId="37" xfId="0" applyFont="1" applyFill="1" applyBorder="1" applyAlignment="1">
      <alignment horizontal="left" wrapText="1"/>
    </xf>
    <xf numFmtId="4" fontId="6" fillId="4" borderId="22" xfId="0" applyNumberFormat="1" applyFont="1" applyFill="1" applyBorder="1" applyAlignment="1">
      <alignment horizontal="right" vertical="center" wrapText="1"/>
    </xf>
    <xf numFmtId="4" fontId="6" fillId="4" borderId="38" xfId="0" applyNumberFormat="1" applyFont="1" applyFill="1" applyBorder="1" applyAlignment="1">
      <alignment horizontal="right" vertical="center" wrapText="1"/>
    </xf>
    <xf numFmtId="4" fontId="2" fillId="0" borderId="25" xfId="0" applyNumberFormat="1" applyFont="1" applyBorder="1" applyAlignment="1">
      <alignment horizontal="right" wrapText="1"/>
    </xf>
    <xf numFmtId="0" fontId="2" fillId="0" borderId="37" xfId="0" applyFont="1" applyBorder="1" applyAlignment="1">
      <alignment horizontal="left" vertical="top" wrapText="1"/>
    </xf>
    <xf numFmtId="4" fontId="6" fillId="0" borderId="22" xfId="0" applyNumberFormat="1" applyFont="1" applyBorder="1" applyAlignment="1">
      <alignment horizontal="right" vertical="center" wrapText="1"/>
    </xf>
    <xf numFmtId="4" fontId="6" fillId="0" borderId="38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wrapText="1"/>
    </xf>
    <xf numFmtId="0" fontId="2" fillId="0" borderId="27" xfId="0" applyFont="1" applyBorder="1" applyAlignment="1">
      <alignment horizontal="left" wrapText="1"/>
    </xf>
    <xf numFmtId="0" fontId="2" fillId="0" borderId="28" xfId="0" applyFont="1" applyBorder="1" applyAlignment="1">
      <alignment horizontal="left" wrapText="1"/>
    </xf>
    <xf numFmtId="0" fontId="2" fillId="3" borderId="24" xfId="0" applyFont="1" applyFill="1" applyBorder="1" applyAlignment="1">
      <alignment wrapText="1"/>
    </xf>
    <xf numFmtId="4" fontId="6" fillId="4" borderId="6" xfId="0" applyNumberFormat="1" applyFont="1" applyFill="1" applyBorder="1" applyAlignment="1">
      <alignment horizontal="right" vertical="center" wrapText="1"/>
    </xf>
    <xf numFmtId="4" fontId="6" fillId="4" borderId="39" xfId="0" applyNumberFormat="1" applyFont="1" applyFill="1" applyBorder="1" applyAlignment="1">
      <alignment horizontal="right" vertical="center" wrapText="1"/>
    </xf>
    <xf numFmtId="4" fontId="2" fillId="5" borderId="25" xfId="0" applyNumberFormat="1" applyFont="1" applyFill="1" applyBorder="1" applyAlignment="1">
      <alignment horizontal="right" wrapText="1"/>
    </xf>
    <xf numFmtId="0" fontId="2" fillId="0" borderId="24" xfId="0" applyFont="1" applyBorder="1" applyAlignment="1">
      <alignment vertical="top"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0" borderId="39" xfId="0" applyNumberFormat="1" applyFont="1" applyBorder="1" applyAlignment="1">
      <alignment horizontal="right" vertical="center" wrapText="1"/>
    </xf>
    <xf numFmtId="0" fontId="2" fillId="3" borderId="40" xfId="0" applyFont="1" applyFill="1" applyBorder="1" applyAlignment="1">
      <alignment wrapText="1"/>
    </xf>
    <xf numFmtId="4" fontId="2" fillId="3" borderId="13" xfId="0" applyNumberFormat="1" applyFont="1" applyFill="1" applyBorder="1" applyAlignment="1">
      <alignment horizontal="right" vertical="center" wrapText="1"/>
    </xf>
    <xf numFmtId="4" fontId="2" fillId="3" borderId="41" xfId="0" applyNumberFormat="1" applyFont="1" applyFill="1" applyBorder="1" applyAlignment="1">
      <alignment horizontal="right" vertical="center" wrapText="1"/>
    </xf>
    <xf numFmtId="4" fontId="2" fillId="3" borderId="42" xfId="0" applyNumberFormat="1" applyFont="1" applyFill="1" applyBorder="1" applyAlignment="1">
      <alignment horizontal="right" wrapText="1"/>
    </xf>
    <xf numFmtId="43" fontId="2" fillId="0" borderId="0" xfId="0" applyNumberFormat="1" applyFont="1" applyAlignment="1">
      <alignment horizontal="right"/>
    </xf>
    <xf numFmtId="0" fontId="2" fillId="0" borderId="40" xfId="0" applyFont="1" applyBorder="1" applyAlignment="1">
      <alignment vertical="top" wrapText="1"/>
    </xf>
    <xf numFmtId="4" fontId="2" fillId="0" borderId="13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center" wrapText="1"/>
    </xf>
    <xf numFmtId="3" fontId="2" fillId="0" borderId="28" xfId="0" applyNumberFormat="1" applyFont="1" applyBorder="1" applyAlignment="1">
      <alignment horizont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wrapText="1"/>
    </xf>
    <xf numFmtId="4" fontId="10" fillId="0" borderId="11" xfId="0" applyNumberFormat="1" applyFont="1" applyBorder="1" applyAlignment="1">
      <alignment horizontal="center"/>
    </xf>
    <xf numFmtId="4" fontId="10" fillId="0" borderId="27" xfId="0" applyNumberFormat="1" applyFont="1" applyBorder="1" applyAlignment="1">
      <alignment horizontal="center"/>
    </xf>
    <xf numFmtId="4" fontId="10" fillId="0" borderId="28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3" borderId="30" xfId="0" applyFont="1" applyFill="1" applyBorder="1" applyAlignment="1">
      <alignment horizontal="left" wrapText="1"/>
    </xf>
    <xf numFmtId="0" fontId="2" fillId="3" borderId="30" xfId="0" applyFont="1" applyFill="1" applyBorder="1" applyAlignment="1">
      <alignment wrapText="1"/>
    </xf>
    <xf numFmtId="4" fontId="2" fillId="3" borderId="31" xfId="0" applyNumberFormat="1" applyFont="1" applyFill="1" applyBorder="1" applyAlignment="1">
      <alignment horizontal="left" wrapText="1"/>
    </xf>
    <xf numFmtId="4" fontId="2" fillId="3" borderId="2" xfId="0" applyNumberFormat="1" applyFont="1" applyFill="1" applyBorder="1" applyAlignment="1">
      <alignment horizontal="left" wrapText="1"/>
    </xf>
    <xf numFmtId="0" fontId="2" fillId="0" borderId="29" xfId="0" applyFont="1" applyBorder="1" applyAlignment="1">
      <alignment horizontal="center" vertical="center" wrapText="1"/>
    </xf>
    <xf numFmtId="4" fontId="2" fillId="0" borderId="3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28" xfId="0" applyNumberFormat="1" applyFont="1" applyBorder="1" applyAlignment="1">
      <alignment horizontal="center" vertical="center" wrapText="1"/>
    </xf>
    <xf numFmtId="9" fontId="6" fillId="0" borderId="15" xfId="0" applyNumberFormat="1" applyFont="1" applyBorder="1" applyAlignment="1">
      <alignment horizontal="right" wrapText="1"/>
    </xf>
    <xf numFmtId="9" fontId="2" fillId="0" borderId="15" xfId="0" applyNumberFormat="1" applyFont="1" applyBorder="1" applyAlignment="1">
      <alignment horizontal="right" wrapText="1"/>
    </xf>
    <xf numFmtId="0" fontId="2" fillId="0" borderId="35" xfId="0" applyFont="1" applyBorder="1" applyAlignment="1">
      <alignment vertical="top"/>
    </xf>
    <xf numFmtId="0" fontId="6" fillId="0" borderId="15" xfId="0" applyFont="1" applyBorder="1" applyAlignment="1">
      <alignment horizontal="right" wrapText="1"/>
    </xf>
    <xf numFmtId="167" fontId="6" fillId="0" borderId="15" xfId="0" applyNumberFormat="1" applyFont="1" applyBorder="1" applyAlignment="1">
      <alignment horizontal="right" wrapText="1"/>
    </xf>
    <xf numFmtId="3" fontId="6" fillId="0" borderId="16" xfId="0" applyNumberFormat="1" applyFont="1" applyBorder="1" applyAlignment="1">
      <alignment horizontal="right" wrapText="1"/>
    </xf>
    <xf numFmtId="3" fontId="2" fillId="0" borderId="36" xfId="0" applyNumberFormat="1" applyFont="1" applyBorder="1" applyAlignment="1">
      <alignment horizontal="right" wrapText="1"/>
    </xf>
    <xf numFmtId="0" fontId="2" fillId="0" borderId="37" xfId="0" applyFont="1" applyBorder="1" applyAlignment="1">
      <alignment horizontal="left" vertical="top"/>
    </xf>
    <xf numFmtId="0" fontId="6" fillId="0" borderId="22" xfId="0" applyFont="1" applyBorder="1" applyAlignment="1">
      <alignment horizontal="right" vertical="center" wrapText="1"/>
    </xf>
    <xf numFmtId="167" fontId="6" fillId="0" borderId="22" xfId="0" applyNumberFormat="1" applyFont="1" applyBorder="1" applyAlignment="1">
      <alignment horizontal="right" vertical="center" wrapText="1"/>
    </xf>
    <xf numFmtId="3" fontId="6" fillId="0" borderId="38" xfId="0" applyNumberFormat="1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4" fontId="2" fillId="3" borderId="11" xfId="0" applyNumberFormat="1" applyFont="1" applyFill="1" applyBorder="1" applyAlignment="1">
      <alignment horizontal="center" wrapText="1"/>
    </xf>
    <xf numFmtId="4" fontId="2" fillId="3" borderId="28" xfId="0" applyNumberFormat="1" applyFont="1" applyFill="1" applyBorder="1" applyAlignment="1">
      <alignment horizontal="center" wrapText="1"/>
    </xf>
    <xf numFmtId="4" fontId="2" fillId="3" borderId="2" xfId="0" applyNumberFormat="1" applyFont="1" applyFill="1" applyBorder="1" applyAlignment="1">
      <alignment horizontal="center" wrapText="1"/>
    </xf>
    <xf numFmtId="10" fontId="6" fillId="0" borderId="0" xfId="0" applyNumberFormat="1" applyFont="1"/>
    <xf numFmtId="0" fontId="6" fillId="0" borderId="0" xfId="0" applyFont="1"/>
    <xf numFmtId="9" fontId="2" fillId="3" borderId="13" xfId="0" applyNumberFormat="1" applyFont="1" applyFill="1" applyBorder="1" applyAlignment="1">
      <alignment horizontal="right" vertical="center" wrapText="1"/>
    </xf>
    <xf numFmtId="9" fontId="2" fillId="3" borderId="41" xfId="0" applyNumberFormat="1" applyFont="1" applyFill="1" applyBorder="1" applyAlignment="1">
      <alignment horizontal="right" vertical="center" wrapText="1"/>
    </xf>
    <xf numFmtId="9" fontId="2" fillId="3" borderId="42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6" fillId="0" borderId="22" xfId="4" applyFont="1" applyFill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43" fontId="6" fillId="0" borderId="6" xfId="4" applyFont="1" applyFill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0" fontId="2" fillId="3" borderId="35" xfId="0" applyFont="1" applyFill="1" applyBorder="1"/>
    <xf numFmtId="9" fontId="6" fillId="0" borderId="15" xfId="3" applyFont="1" applyBorder="1" applyAlignment="1">
      <alignment horizontal="right" wrapText="1"/>
    </xf>
    <xf numFmtId="9" fontId="6" fillId="0" borderId="16" xfId="3" applyFont="1" applyBorder="1" applyAlignment="1">
      <alignment horizontal="right" wrapText="1"/>
    </xf>
    <xf numFmtId="9" fontId="2" fillId="0" borderId="36" xfId="0" applyNumberFormat="1" applyFont="1" applyBorder="1" applyAlignment="1">
      <alignment horizontal="right" wrapText="1"/>
    </xf>
    <xf numFmtId="0" fontId="2" fillId="3" borderId="37" xfId="0" applyFont="1" applyFill="1" applyBorder="1" applyAlignment="1">
      <alignment horizontal="left"/>
    </xf>
    <xf numFmtId="10" fontId="6" fillId="4" borderId="22" xfId="0" applyNumberFormat="1" applyFont="1" applyFill="1" applyBorder="1" applyAlignment="1">
      <alignment horizontal="right" vertical="center" wrapText="1"/>
    </xf>
    <xf numFmtId="0" fontId="6" fillId="0" borderId="15" xfId="3" applyNumberFormat="1" applyFont="1" applyBorder="1" applyAlignment="1">
      <alignment horizontal="right" wrapText="1"/>
    </xf>
    <xf numFmtId="9" fontId="6" fillId="4" borderId="22" xfId="0" applyNumberFormat="1" applyFont="1" applyFill="1" applyBorder="1" applyAlignment="1">
      <alignment horizontal="right" vertical="center" wrapText="1"/>
    </xf>
    <xf numFmtId="9" fontId="6" fillId="4" borderId="38" xfId="0" applyNumberFormat="1" applyFont="1" applyFill="1" applyBorder="1" applyAlignment="1">
      <alignment horizontal="right" vertical="center" wrapText="1"/>
    </xf>
    <xf numFmtId="9" fontId="2" fillId="0" borderId="25" xfId="0" applyNumberFormat="1" applyFont="1" applyBorder="1" applyAlignment="1">
      <alignment horizontal="right" wrapText="1" indent="1"/>
    </xf>
    <xf numFmtId="0" fontId="6" fillId="4" borderId="22" xfId="0" applyFont="1" applyFill="1" applyBorder="1" applyAlignment="1">
      <alignment horizontal="right" vertical="center" wrapText="1"/>
    </xf>
    <xf numFmtId="9" fontId="6" fillId="4" borderId="22" xfId="3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0" fontId="6" fillId="4" borderId="6" xfId="0" applyNumberFormat="1" applyFont="1" applyFill="1" applyBorder="1" applyAlignment="1">
      <alignment horizontal="right" vertical="center" wrapText="1"/>
    </xf>
    <xf numFmtId="0" fontId="6" fillId="4" borderId="6" xfId="3" applyNumberFormat="1" applyFont="1" applyFill="1" applyBorder="1" applyAlignment="1">
      <alignment horizontal="right" vertical="center" wrapText="1"/>
    </xf>
    <xf numFmtId="9" fontId="6" fillId="4" borderId="39" xfId="0" applyNumberFormat="1" applyFont="1" applyFill="1" applyBorder="1" applyAlignment="1">
      <alignment horizontal="right" vertical="center" wrapText="1"/>
    </xf>
    <xf numFmtId="10" fontId="2" fillId="3" borderId="13" xfId="0" applyNumberFormat="1" applyFont="1" applyFill="1" applyBorder="1" applyAlignment="1">
      <alignment horizontal="right" vertical="center" wrapText="1"/>
    </xf>
    <xf numFmtId="10" fontId="2" fillId="3" borderId="41" xfId="0" applyNumberFormat="1" applyFont="1" applyFill="1" applyBorder="1" applyAlignment="1">
      <alignment horizontal="right" vertical="center" wrapText="1"/>
    </xf>
    <xf numFmtId="10" fontId="2" fillId="3" borderId="42" xfId="0" applyNumberFormat="1" applyFont="1" applyFill="1" applyBorder="1" applyAlignment="1">
      <alignment horizontal="right" wrapText="1"/>
    </xf>
    <xf numFmtId="4" fontId="6" fillId="0" borderId="0" xfId="0" applyNumberFormat="1" applyFont="1"/>
  </cellXfs>
  <cellStyles count="5">
    <cellStyle name="Millares" xfId="1" builtinId="3"/>
    <cellStyle name="Millares 2" xfId="4" xr:uid="{6C74723D-1FFF-415A-A639-1380C1DF44DA}"/>
    <cellStyle name="Moneda" xfId="2" builtinId="4"/>
    <cellStyle name="Normal" xfId="0" builtinId="0"/>
    <cellStyle name="Porcentaje" xfId="3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71736</xdr:colOff>
      <xdr:row>0</xdr:row>
      <xdr:rowOff>33226</xdr:rowOff>
    </xdr:from>
    <xdr:to>
      <xdr:col>2</xdr:col>
      <xdr:colOff>99190</xdr:colOff>
      <xdr:row>5</xdr:row>
      <xdr:rowOff>28535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9C39D236-B56C-423A-B210-A274E9260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736" y="33226"/>
          <a:ext cx="1627654" cy="7573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08B4D-94F3-431C-BF97-02FB36535F0C}">
  <dimension ref="A1:V146"/>
  <sheetViews>
    <sheetView tabSelected="1" workbookViewId="0">
      <selection sqref="A1:XFD1048576"/>
    </sheetView>
  </sheetViews>
  <sheetFormatPr baseColWidth="10" defaultColWidth="11.5703125" defaultRowHeight="15.75" x14ac:dyDescent="0.25"/>
  <cols>
    <col min="1" max="1" width="4" style="2" customWidth="1"/>
    <col min="2" max="2" width="20" style="2" customWidth="1"/>
    <col min="3" max="3" width="56.42578125" style="2" customWidth="1"/>
    <col min="4" max="4" width="19.140625" style="2" customWidth="1"/>
    <col min="5" max="5" width="16.85546875" style="2" customWidth="1"/>
    <col min="6" max="6" width="18.7109375" style="2" customWidth="1"/>
    <col min="7" max="7" width="14.28515625" style="2" customWidth="1"/>
    <col min="8" max="8" width="17" style="2" customWidth="1"/>
    <col min="9" max="9" width="26.28515625" style="2" customWidth="1"/>
    <col min="10" max="10" width="19.28515625" style="2" customWidth="1"/>
    <col min="11" max="11" width="21.5703125" style="2" customWidth="1"/>
    <col min="12" max="12" width="20.42578125" style="2" customWidth="1"/>
    <col min="13" max="13" width="20.5703125" style="2" customWidth="1"/>
    <col min="14" max="14" width="20.42578125" style="2" customWidth="1"/>
    <col min="15" max="15" width="21.28515625" style="2" customWidth="1"/>
    <col min="16" max="16" width="27.28515625" style="2" customWidth="1"/>
    <col min="17" max="17" width="17.28515625" style="2" customWidth="1"/>
    <col min="18" max="18" width="19.28515625" style="2" customWidth="1"/>
    <col min="19" max="19" width="17.5703125" style="2" customWidth="1"/>
    <col min="20" max="20" width="19" style="2" customWidth="1"/>
    <col min="21" max="21" width="20" style="2" customWidth="1"/>
    <col min="22" max="16384" width="11.5703125" style="2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6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6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8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8" customHeight="1" x14ac:dyDescent="0.25">
      <c r="A8" s="6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1:15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1:15" ht="18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ht="18" customHeight="1" x14ac:dyDescent="0.25">
      <c r="A11" s="8" t="s">
        <v>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9"/>
    </row>
    <row r="12" spans="1:1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0"/>
    </row>
    <row r="14" spans="1:15" ht="15.75" customHeight="1" thickBot="1" x14ac:dyDescent="0.3">
      <c r="A14" s="12" t="s">
        <v>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/>
    </row>
    <row r="15" spans="1:15" ht="27" customHeight="1" thickBot="1" x14ac:dyDescent="0.3">
      <c r="A15" s="14" t="s">
        <v>7</v>
      </c>
      <c r="B15" s="15" t="s">
        <v>8</v>
      </c>
      <c r="C15" s="16"/>
      <c r="D15" s="17" t="s">
        <v>9</v>
      </c>
      <c r="E15" s="17" t="s">
        <v>10</v>
      </c>
      <c r="F15" s="17" t="s">
        <v>11</v>
      </c>
      <c r="G15" s="17" t="s">
        <v>12</v>
      </c>
      <c r="H15" s="15" t="s">
        <v>13</v>
      </c>
      <c r="I15" s="16"/>
      <c r="J15" s="17" t="s">
        <v>14</v>
      </c>
      <c r="K15" s="17" t="s">
        <v>15</v>
      </c>
      <c r="L15" s="17" t="s">
        <v>16</v>
      </c>
      <c r="M15" s="17" t="s">
        <v>17</v>
      </c>
      <c r="N15" s="15" t="s">
        <v>18</v>
      </c>
      <c r="O15" s="18" t="s">
        <v>19</v>
      </c>
    </row>
    <row r="16" spans="1:15" ht="16.5" thickBot="1" x14ac:dyDescent="0.3">
      <c r="A16" s="19"/>
      <c r="B16" s="20"/>
      <c r="C16" s="21"/>
      <c r="D16" s="22"/>
      <c r="E16" s="22"/>
      <c r="F16" s="22"/>
      <c r="G16" s="23"/>
      <c r="H16" s="17" t="s">
        <v>20</v>
      </c>
      <c r="I16" s="17" t="s">
        <v>21</v>
      </c>
      <c r="J16" s="24"/>
      <c r="K16" s="22"/>
      <c r="L16" s="22"/>
      <c r="M16" s="24"/>
      <c r="N16" s="25"/>
      <c r="O16" s="26"/>
    </row>
    <row r="17" spans="1:19" ht="55.5" customHeight="1" thickBot="1" x14ac:dyDescent="0.3">
      <c r="A17" s="19"/>
      <c r="B17" s="27" t="s">
        <v>22</v>
      </c>
      <c r="C17" s="28" t="s">
        <v>23</v>
      </c>
      <c r="D17" s="29"/>
      <c r="E17" s="29"/>
      <c r="F17" s="29"/>
      <c r="G17" s="30"/>
      <c r="H17" s="29"/>
      <c r="I17" s="29"/>
      <c r="J17" s="31"/>
      <c r="K17" s="29"/>
      <c r="L17" s="29"/>
      <c r="M17" s="31"/>
      <c r="N17" s="20"/>
      <c r="O17" s="32"/>
    </row>
    <row r="18" spans="1:19" x14ac:dyDescent="0.25">
      <c r="A18" s="33">
        <v>0</v>
      </c>
      <c r="B18" s="34"/>
      <c r="C18" s="35"/>
      <c r="D18" s="36"/>
      <c r="E18" s="37"/>
      <c r="F18" s="34"/>
      <c r="G18" s="38"/>
      <c r="H18" s="38"/>
      <c r="I18" s="38"/>
      <c r="J18" s="39"/>
      <c r="K18" s="40"/>
      <c r="L18" s="40"/>
      <c r="M18" s="41"/>
      <c r="N18" s="40"/>
      <c r="O18" s="39">
        <f>SUM(M18+N18)</f>
        <v>0</v>
      </c>
      <c r="P18" s="42"/>
      <c r="Q18" s="43"/>
      <c r="S18" s="43"/>
    </row>
    <row r="19" spans="1:19" ht="129.75" hidden="1" customHeight="1" x14ac:dyDescent="0.25">
      <c r="A19" s="33">
        <v>0</v>
      </c>
      <c r="B19" s="34"/>
      <c r="C19" s="35"/>
      <c r="D19" s="36" t="s">
        <v>24</v>
      </c>
      <c r="E19" s="37"/>
      <c r="F19" s="44"/>
      <c r="G19" s="38"/>
      <c r="H19" s="38"/>
      <c r="I19" s="38"/>
      <c r="J19" s="39"/>
      <c r="K19" s="40"/>
      <c r="L19" s="40"/>
      <c r="M19" s="41"/>
      <c r="N19" s="40"/>
      <c r="O19" s="39">
        <f>SUM(M19+N19)</f>
        <v>0</v>
      </c>
      <c r="P19" s="42"/>
      <c r="Q19" s="43"/>
      <c r="S19" s="43"/>
    </row>
    <row r="20" spans="1:19" ht="28.5" hidden="1" x14ac:dyDescent="0.25">
      <c r="A20" s="33">
        <v>0</v>
      </c>
      <c r="B20" s="34"/>
      <c r="C20" s="35"/>
      <c r="D20" s="36" t="s">
        <v>24</v>
      </c>
      <c r="E20" s="37"/>
      <c r="F20" s="44"/>
      <c r="G20" s="38"/>
      <c r="H20" s="38"/>
      <c r="I20" s="38"/>
      <c r="J20" s="39"/>
      <c r="K20" s="39"/>
      <c r="L20" s="39"/>
      <c r="M20" s="39"/>
      <c r="N20" s="45"/>
      <c r="O20" s="39">
        <f>SUM(M20+N20)</f>
        <v>0</v>
      </c>
      <c r="P20" s="42"/>
      <c r="Q20" s="43"/>
      <c r="S20" s="43"/>
    </row>
    <row r="21" spans="1:19" ht="28.5" hidden="1" x14ac:dyDescent="0.25">
      <c r="A21" s="33">
        <v>0</v>
      </c>
      <c r="B21" s="34"/>
      <c r="C21" s="35"/>
      <c r="D21" s="36" t="s">
        <v>24</v>
      </c>
      <c r="E21" s="37"/>
      <c r="F21" s="44"/>
      <c r="G21" s="38"/>
      <c r="H21" s="38"/>
      <c r="I21" s="38"/>
      <c r="J21" s="39"/>
      <c r="K21" s="39"/>
      <c r="L21" s="39"/>
      <c r="M21" s="39"/>
      <c r="N21" s="45"/>
      <c r="O21" s="39">
        <f t="shared" ref="O21:O23" si="0">SUM(M21+N21)</f>
        <v>0</v>
      </c>
      <c r="P21" s="42"/>
      <c r="Q21" s="43"/>
      <c r="S21" s="43"/>
    </row>
    <row r="22" spans="1:19" ht="28.5" hidden="1" x14ac:dyDescent="0.25">
      <c r="A22" s="33">
        <v>0</v>
      </c>
      <c r="B22" s="34"/>
      <c r="C22" s="35"/>
      <c r="D22" s="36" t="s">
        <v>24</v>
      </c>
      <c r="E22" s="37"/>
      <c r="F22" s="34"/>
      <c r="G22" s="38"/>
      <c r="H22" s="38"/>
      <c r="I22" s="38"/>
      <c r="J22" s="39"/>
      <c r="K22" s="39"/>
      <c r="L22" s="39"/>
      <c r="M22" s="39"/>
      <c r="N22" s="45"/>
      <c r="O22" s="39">
        <f t="shared" si="0"/>
        <v>0</v>
      </c>
      <c r="P22" s="42"/>
      <c r="Q22" s="43"/>
      <c r="S22" s="43"/>
    </row>
    <row r="23" spans="1:19" ht="28.5" hidden="1" x14ac:dyDescent="0.25">
      <c r="A23" s="33">
        <v>0</v>
      </c>
      <c r="B23" s="34"/>
      <c r="C23" s="35"/>
      <c r="D23" s="36" t="s">
        <v>24</v>
      </c>
      <c r="E23" s="37"/>
      <c r="F23" s="44"/>
      <c r="G23" s="38"/>
      <c r="H23" s="38"/>
      <c r="I23" s="38"/>
      <c r="J23" s="39"/>
      <c r="K23" s="39"/>
      <c r="L23" s="39"/>
      <c r="M23" s="39"/>
      <c r="N23" s="45"/>
      <c r="O23" s="39">
        <f t="shared" si="0"/>
        <v>0</v>
      </c>
      <c r="Q23" s="43"/>
      <c r="S23" s="43"/>
    </row>
    <row r="24" spans="1:19" ht="15.75" customHeight="1" thickBot="1" x14ac:dyDescent="0.3">
      <c r="A24" s="46">
        <f>SUM(A18:A23)</f>
        <v>0</v>
      </c>
      <c r="B24" s="47" t="s">
        <v>25</v>
      </c>
      <c r="C24" s="47"/>
      <c r="D24" s="47"/>
      <c r="E24" s="47"/>
      <c r="F24" s="47"/>
      <c r="G24" s="48">
        <f>SUM(G18:G23)</f>
        <v>0</v>
      </c>
      <c r="H24" s="48">
        <f>SUM(H18:H23)</f>
        <v>0</v>
      </c>
      <c r="I24" s="48">
        <f>SUM(I18:I23)</f>
        <v>0</v>
      </c>
      <c r="J24" s="48"/>
      <c r="K24" s="48">
        <f>SUM(K18:K23)</f>
        <v>0</v>
      </c>
      <c r="L24" s="48">
        <f>SUM(L18:L23)</f>
        <v>0</v>
      </c>
      <c r="M24" s="48">
        <f>SUM(M18:M23)</f>
        <v>0</v>
      </c>
      <c r="N24" s="48">
        <f>SUM(N18:N23)</f>
        <v>0</v>
      </c>
      <c r="O24" s="48">
        <f>SUM(O18:O23)</f>
        <v>0</v>
      </c>
      <c r="P24" s="49"/>
    </row>
    <row r="25" spans="1:19" ht="15.75" customHeight="1" thickBot="1" x14ac:dyDescent="0.3">
      <c r="A25" s="50" t="s">
        <v>26</v>
      </c>
      <c r="B25" s="51"/>
      <c r="C25" s="51"/>
      <c r="D25" s="51"/>
      <c r="E25" s="51"/>
      <c r="F25" s="51"/>
      <c r="G25" s="51"/>
      <c r="H25" s="52"/>
      <c r="I25" s="52"/>
      <c r="J25" s="53"/>
      <c r="K25" s="53"/>
      <c r="L25" s="53"/>
      <c r="M25" s="54">
        <v>0</v>
      </c>
      <c r="N25" s="54">
        <f>N24*-0.1</f>
        <v>0</v>
      </c>
      <c r="O25" s="54">
        <f>N25</f>
        <v>0</v>
      </c>
    </row>
    <row r="26" spans="1:19" ht="15.75" customHeight="1" thickBot="1" x14ac:dyDescent="0.3">
      <c r="A26" s="55" t="s">
        <v>27</v>
      </c>
      <c r="B26" s="55"/>
      <c r="C26" s="55"/>
      <c r="D26" s="55"/>
      <c r="E26" s="55"/>
      <c r="F26" s="55"/>
      <c r="G26" s="55"/>
      <c r="H26" s="56"/>
      <c r="I26" s="56"/>
      <c r="J26" s="57"/>
      <c r="K26" s="57"/>
      <c r="L26" s="57"/>
      <c r="M26" s="54">
        <f>+M24+M25</f>
        <v>0</v>
      </c>
      <c r="N26" s="54">
        <f>+N24+N25</f>
        <v>0</v>
      </c>
      <c r="O26" s="54">
        <f>+O24+O25</f>
        <v>0</v>
      </c>
    </row>
    <row r="27" spans="1:19" x14ac:dyDescent="0.25">
      <c r="A27" s="58"/>
      <c r="B27" s="58"/>
      <c r="C27" s="58"/>
      <c r="D27" s="58"/>
      <c r="E27" s="58"/>
      <c r="F27" s="58"/>
      <c r="G27" s="58"/>
      <c r="H27" s="59"/>
      <c r="I27" s="59"/>
      <c r="J27" s="60"/>
      <c r="K27" s="60"/>
      <c r="L27" s="60"/>
      <c r="M27" s="60"/>
      <c r="N27" s="60"/>
      <c r="O27" s="61"/>
    </row>
    <row r="28" spans="1:19" ht="16.5" customHeight="1" thickBot="1" x14ac:dyDescent="0.3">
      <c r="A28" s="62" t="s">
        <v>28</v>
      </c>
      <c r="B28" s="62"/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4"/>
      <c r="O28" s="64"/>
    </row>
    <row r="29" spans="1:19" ht="23.25" customHeight="1" thickBot="1" x14ac:dyDescent="0.3">
      <c r="A29" s="18" t="s">
        <v>7</v>
      </c>
      <c r="B29" s="18" t="s">
        <v>8</v>
      </c>
      <c r="C29" s="18"/>
      <c r="D29" s="16" t="s">
        <v>9</v>
      </c>
      <c r="E29" s="17" t="s">
        <v>10</v>
      </c>
      <c r="F29" s="17" t="s">
        <v>11</v>
      </c>
      <c r="G29" s="17" t="s">
        <v>12</v>
      </c>
      <c r="H29" s="15" t="s">
        <v>13</v>
      </c>
      <c r="I29" s="16"/>
      <c r="J29" s="17" t="s">
        <v>14</v>
      </c>
      <c r="K29" s="17" t="s">
        <v>15</v>
      </c>
      <c r="L29" s="17" t="s">
        <v>16</v>
      </c>
      <c r="M29" s="17" t="s">
        <v>17</v>
      </c>
      <c r="N29" s="17" t="s">
        <v>18</v>
      </c>
      <c r="O29" s="65" t="s">
        <v>19</v>
      </c>
    </row>
    <row r="30" spans="1:19" ht="0.75" customHeight="1" x14ac:dyDescent="0.25">
      <c r="A30" s="26"/>
      <c r="B30" s="18"/>
      <c r="C30" s="18"/>
      <c r="D30" s="66"/>
      <c r="E30" s="22"/>
      <c r="F30" s="22"/>
      <c r="G30" s="23"/>
      <c r="H30" s="17" t="s">
        <v>29</v>
      </c>
      <c r="I30" s="17" t="s">
        <v>21</v>
      </c>
      <c r="J30" s="24"/>
      <c r="K30" s="22"/>
      <c r="L30" s="22"/>
      <c r="M30" s="24"/>
      <c r="N30" s="22"/>
      <c r="O30" s="67"/>
    </row>
    <row r="31" spans="1:19" ht="40.5" customHeight="1" x14ac:dyDescent="0.25">
      <c r="A31" s="26"/>
      <c r="B31" s="68" t="s">
        <v>22</v>
      </c>
      <c r="C31" s="69" t="s">
        <v>23</v>
      </c>
      <c r="D31" s="66"/>
      <c r="E31" s="22"/>
      <c r="F31" s="22"/>
      <c r="G31" s="23"/>
      <c r="H31" s="22"/>
      <c r="I31" s="22"/>
      <c r="J31" s="24"/>
      <c r="K31" s="70"/>
      <c r="L31" s="70"/>
      <c r="M31" s="71"/>
      <c r="N31" s="22"/>
      <c r="O31" s="72"/>
    </row>
    <row r="32" spans="1:19" ht="180" customHeight="1" x14ac:dyDescent="0.25">
      <c r="A32" s="73">
        <v>1</v>
      </c>
      <c r="B32" s="44" t="s">
        <v>30</v>
      </c>
      <c r="C32" s="35" t="s">
        <v>31</v>
      </c>
      <c r="D32" s="74" t="s">
        <v>32</v>
      </c>
      <c r="E32" s="75" t="s">
        <v>33</v>
      </c>
      <c r="F32" s="76" t="s">
        <v>34</v>
      </c>
      <c r="G32" s="77">
        <v>16</v>
      </c>
      <c r="H32" s="77">
        <v>20</v>
      </c>
      <c r="I32" s="34">
        <v>3</v>
      </c>
      <c r="J32" s="34"/>
      <c r="K32" s="78">
        <v>4500</v>
      </c>
      <c r="L32" s="79">
        <v>16275</v>
      </c>
      <c r="M32" s="80"/>
      <c r="N32" s="79">
        <v>10500</v>
      </c>
      <c r="O32" s="79">
        <f>SUM(M32+N32)</f>
        <v>10500</v>
      </c>
    </row>
    <row r="33" spans="1:17" ht="54" customHeight="1" x14ac:dyDescent="0.25">
      <c r="A33" s="73">
        <v>1</v>
      </c>
      <c r="B33" s="44"/>
      <c r="C33" s="35" t="s">
        <v>35</v>
      </c>
      <c r="D33" s="74" t="s">
        <v>36</v>
      </c>
      <c r="E33" s="75">
        <v>46126</v>
      </c>
      <c r="F33" s="76" t="s">
        <v>34</v>
      </c>
      <c r="G33" s="77">
        <v>8</v>
      </c>
      <c r="H33" s="77"/>
      <c r="I33" s="34"/>
      <c r="J33" s="34"/>
      <c r="K33" s="78">
        <v>4300</v>
      </c>
      <c r="L33" s="79">
        <v>2145</v>
      </c>
      <c r="M33" s="81"/>
      <c r="N33" s="79"/>
      <c r="O33" s="79"/>
    </row>
    <row r="34" spans="1:17" ht="104.25" customHeight="1" x14ac:dyDescent="0.25">
      <c r="A34" s="73">
        <v>1</v>
      </c>
      <c r="B34" s="34" t="s">
        <v>37</v>
      </c>
      <c r="C34" s="35" t="s">
        <v>38</v>
      </c>
      <c r="D34" s="74" t="s">
        <v>32</v>
      </c>
      <c r="E34" s="75" t="s">
        <v>39</v>
      </c>
      <c r="F34" s="76" t="s">
        <v>40</v>
      </c>
      <c r="G34" s="77">
        <v>16</v>
      </c>
      <c r="H34" s="82"/>
      <c r="I34" s="83"/>
      <c r="J34" s="34"/>
      <c r="K34" s="78">
        <v>3733</v>
      </c>
      <c r="L34" s="79">
        <v>6056.25</v>
      </c>
      <c r="M34" s="81"/>
      <c r="N34" s="79">
        <v>22400</v>
      </c>
      <c r="O34" s="79">
        <f>SUM(M34+N34)</f>
        <v>22400</v>
      </c>
    </row>
    <row r="35" spans="1:17" ht="110.25" x14ac:dyDescent="0.25">
      <c r="A35" s="73">
        <v>0</v>
      </c>
      <c r="B35" s="44"/>
      <c r="C35" s="35" t="s">
        <v>41</v>
      </c>
      <c r="D35" s="74" t="s">
        <v>32</v>
      </c>
      <c r="E35" s="75">
        <v>46129</v>
      </c>
      <c r="F35" s="74" t="s">
        <v>42</v>
      </c>
      <c r="G35" s="77">
        <v>8</v>
      </c>
      <c r="H35" s="82"/>
      <c r="I35" s="83"/>
      <c r="J35" s="34"/>
      <c r="K35" s="78">
        <v>1867</v>
      </c>
      <c r="L35" s="79">
        <v>6056.25</v>
      </c>
      <c r="M35" s="81"/>
      <c r="N35" s="79">
        <v>0</v>
      </c>
      <c r="O35" s="79">
        <f>SUM(M35+N35)</f>
        <v>0</v>
      </c>
    </row>
    <row r="36" spans="1:17" ht="47.25" hidden="1" x14ac:dyDescent="0.25">
      <c r="A36" s="73">
        <v>0</v>
      </c>
      <c r="B36" s="44"/>
      <c r="C36" s="35"/>
      <c r="D36" s="74" t="s">
        <v>32</v>
      </c>
      <c r="E36" s="75"/>
      <c r="F36" s="84"/>
      <c r="G36" s="77"/>
      <c r="H36" s="77"/>
      <c r="I36" s="34"/>
      <c r="J36" s="34"/>
      <c r="K36" s="85"/>
      <c r="L36" s="86"/>
      <c r="M36" s="86"/>
      <c r="N36" s="86"/>
      <c r="O36" s="79">
        <f>SUM(M36+N36)</f>
        <v>0</v>
      </c>
    </row>
    <row r="37" spans="1:17" ht="47.25" hidden="1" x14ac:dyDescent="0.25">
      <c r="A37" s="73">
        <v>0</v>
      </c>
      <c r="B37" s="34"/>
      <c r="C37" s="35"/>
      <c r="D37" s="34" t="s">
        <v>32</v>
      </c>
      <c r="E37" s="87"/>
      <c r="F37" s="76"/>
      <c r="G37" s="34"/>
      <c r="H37" s="34"/>
      <c r="I37" s="34"/>
      <c r="J37" s="34"/>
      <c r="K37" s="78"/>
      <c r="L37" s="79"/>
      <c r="M37" s="81"/>
      <c r="N37" s="79"/>
      <c r="O37" s="79">
        <f>SUM(M37+N37)</f>
        <v>0</v>
      </c>
    </row>
    <row r="38" spans="1:17" x14ac:dyDescent="0.25">
      <c r="A38" s="88">
        <f>SUM(A32:A37)</f>
        <v>3</v>
      </c>
      <c r="B38" s="89" t="s">
        <v>25</v>
      </c>
      <c r="C38" s="89"/>
      <c r="D38" s="89"/>
      <c r="E38" s="89"/>
      <c r="F38" s="89"/>
      <c r="G38" s="90">
        <f>SUM(G32:G37)</f>
        <v>48</v>
      </c>
      <c r="H38" s="90">
        <f>SUM(H32:H37)</f>
        <v>20</v>
      </c>
      <c r="I38" s="90">
        <f>SUM(I32:I37)</f>
        <v>3</v>
      </c>
      <c r="J38" s="91"/>
      <c r="K38" s="91">
        <f>SUM(K32:K37)</f>
        <v>14400</v>
      </c>
      <c r="L38" s="91">
        <f>SUM(L32:L37)</f>
        <v>30532.5</v>
      </c>
      <c r="M38" s="91">
        <f>SUM(M32:M37)</f>
        <v>0</v>
      </c>
      <c r="N38" s="91">
        <f>SUM(N32:N37)</f>
        <v>32900</v>
      </c>
      <c r="O38" s="92">
        <f>SUM(O32:O37)</f>
        <v>32900</v>
      </c>
    </row>
    <row r="39" spans="1:17" x14ac:dyDescent="0.25">
      <c r="A39" s="93" t="s">
        <v>26</v>
      </c>
      <c r="B39" s="94"/>
      <c r="C39" s="94"/>
      <c r="D39" s="94"/>
      <c r="E39" s="94"/>
      <c r="F39" s="94"/>
      <c r="G39" s="94"/>
      <c r="H39" s="95"/>
      <c r="I39" s="95"/>
      <c r="J39" s="96"/>
      <c r="K39" s="97"/>
      <c r="L39" s="97"/>
      <c r="M39" s="97">
        <v>0</v>
      </c>
      <c r="N39" s="97">
        <f>0.1*-N38</f>
        <v>-3290</v>
      </c>
      <c r="O39" s="98">
        <f>SUM(N39:N39)</f>
        <v>-3290</v>
      </c>
    </row>
    <row r="40" spans="1:17" ht="16.5" thickBot="1" x14ac:dyDescent="0.3">
      <c r="A40" s="99" t="s">
        <v>43</v>
      </c>
      <c r="B40" s="100"/>
      <c r="C40" s="100"/>
      <c r="D40" s="100"/>
      <c r="E40" s="100"/>
      <c r="F40" s="100"/>
      <c r="G40" s="101"/>
      <c r="H40" s="102"/>
      <c r="I40" s="102"/>
      <c r="J40" s="103"/>
      <c r="K40" s="104"/>
      <c r="L40" s="104"/>
      <c r="M40" s="104">
        <f>SUM(M38:M39)</f>
        <v>0</v>
      </c>
      <c r="N40" s="105">
        <f>+N38+N39</f>
        <v>29610</v>
      </c>
      <c r="O40" s="105">
        <f>+O38+O39</f>
        <v>29610</v>
      </c>
      <c r="Q40" s="49"/>
    </row>
    <row r="41" spans="1:17" x14ac:dyDescent="0.25">
      <c r="A41" s="58"/>
      <c r="B41" s="58"/>
      <c r="C41" s="58"/>
      <c r="D41" s="58"/>
      <c r="E41" s="58"/>
      <c r="F41" s="58"/>
      <c r="G41" s="58"/>
      <c r="H41" s="59"/>
      <c r="I41" s="59"/>
      <c r="J41" s="60"/>
      <c r="K41" s="60"/>
      <c r="L41" s="60"/>
      <c r="M41" s="60"/>
      <c r="N41" s="60"/>
      <c r="O41" s="61"/>
    </row>
    <row r="42" spans="1:17" ht="15.75" customHeight="1" thickBot="1" x14ac:dyDescent="0.3">
      <c r="A42" s="63" t="s">
        <v>44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106"/>
      <c r="O42" s="106"/>
    </row>
    <row r="43" spans="1:17" ht="23.25" customHeight="1" thickBot="1" x14ac:dyDescent="0.3">
      <c r="A43" s="14" t="s">
        <v>7</v>
      </c>
      <c r="B43" s="15" t="s">
        <v>8</v>
      </c>
      <c r="C43" s="16"/>
      <c r="D43" s="17" t="s">
        <v>9</v>
      </c>
      <c r="E43" s="17" t="s">
        <v>10</v>
      </c>
      <c r="F43" s="17" t="s">
        <v>11</v>
      </c>
      <c r="G43" s="17" t="s">
        <v>12</v>
      </c>
      <c r="H43" s="15" t="s">
        <v>13</v>
      </c>
      <c r="I43" s="16"/>
      <c r="J43" s="17" t="s">
        <v>14</v>
      </c>
      <c r="K43" s="17" t="s">
        <v>15</v>
      </c>
      <c r="L43" s="17" t="s">
        <v>16</v>
      </c>
      <c r="M43" s="17" t="s">
        <v>17</v>
      </c>
      <c r="N43" s="17" t="s">
        <v>18</v>
      </c>
      <c r="O43" s="65" t="s">
        <v>19</v>
      </c>
    </row>
    <row r="44" spans="1:17" ht="2.25" customHeight="1" thickBot="1" x14ac:dyDescent="0.3">
      <c r="A44" s="19"/>
      <c r="B44" s="20"/>
      <c r="C44" s="21"/>
      <c r="D44" s="23"/>
      <c r="E44" s="23"/>
      <c r="F44" s="23"/>
      <c r="G44" s="23"/>
      <c r="H44" s="17" t="s">
        <v>29</v>
      </c>
      <c r="I44" s="17" t="s">
        <v>21</v>
      </c>
      <c r="J44" s="24"/>
      <c r="K44" s="22"/>
      <c r="L44" s="22"/>
      <c r="M44" s="24"/>
      <c r="N44" s="22"/>
      <c r="O44" s="67"/>
    </row>
    <row r="45" spans="1:17" ht="28.5" customHeight="1" x14ac:dyDescent="0.25">
      <c r="A45" s="107"/>
      <c r="B45" s="108" t="s">
        <v>45</v>
      </c>
      <c r="C45" s="109" t="s">
        <v>23</v>
      </c>
      <c r="D45" s="23"/>
      <c r="E45" s="23"/>
      <c r="F45" s="23"/>
      <c r="G45" s="23"/>
      <c r="H45" s="22"/>
      <c r="I45" s="22"/>
      <c r="J45" s="24"/>
      <c r="K45" s="70"/>
      <c r="L45" s="70"/>
      <c r="M45" s="24"/>
      <c r="N45" s="22"/>
      <c r="O45" s="72"/>
    </row>
    <row r="46" spans="1:17" x14ac:dyDescent="0.25">
      <c r="A46" s="73">
        <v>0</v>
      </c>
      <c r="B46" s="34"/>
      <c r="C46" s="110"/>
      <c r="D46" s="34"/>
      <c r="E46" s="111"/>
      <c r="F46" s="34"/>
      <c r="G46" s="34"/>
      <c r="H46" s="83"/>
      <c r="I46" s="83"/>
      <c r="J46" s="34"/>
      <c r="K46" s="112"/>
      <c r="L46" s="112"/>
      <c r="M46" s="112"/>
      <c r="N46" s="112"/>
      <c r="O46" s="113">
        <f>SUM(M46+N46)</f>
        <v>0</v>
      </c>
    </row>
    <row r="47" spans="1:17" ht="93.75" hidden="1" customHeight="1" x14ac:dyDescent="0.25">
      <c r="A47" s="73">
        <v>0</v>
      </c>
      <c r="B47" s="114"/>
      <c r="C47" s="115"/>
      <c r="D47" s="34" t="s">
        <v>46</v>
      </c>
      <c r="E47" s="116"/>
      <c r="F47" s="44"/>
      <c r="G47" s="44"/>
      <c r="H47" s="114"/>
      <c r="I47" s="114"/>
      <c r="J47" s="44"/>
      <c r="K47" s="117"/>
      <c r="L47" s="117"/>
      <c r="M47" s="117"/>
      <c r="N47" s="117"/>
      <c r="O47" s="113">
        <f t="shared" ref="O47:O49" si="1">SUM(M47+N47)</f>
        <v>0</v>
      </c>
    </row>
    <row r="48" spans="1:17" ht="131.25" hidden="1" customHeight="1" x14ac:dyDescent="0.25">
      <c r="A48" s="73">
        <v>0</v>
      </c>
      <c r="B48" s="34"/>
      <c r="C48" s="118"/>
      <c r="D48" s="34" t="s">
        <v>46</v>
      </c>
      <c r="E48" s="34"/>
      <c r="F48" s="44"/>
      <c r="G48" s="34"/>
      <c r="H48" s="34"/>
      <c r="I48" s="34"/>
      <c r="J48" s="34"/>
      <c r="K48" s="112"/>
      <c r="L48" s="112"/>
      <c r="M48" s="119"/>
      <c r="N48" s="112"/>
      <c r="O48" s="113">
        <f t="shared" si="1"/>
        <v>0</v>
      </c>
    </row>
    <row r="49" spans="1:16" ht="91.5" hidden="1" customHeight="1" x14ac:dyDescent="0.25">
      <c r="A49" s="73">
        <v>0</v>
      </c>
      <c r="B49" s="34"/>
      <c r="C49" s="118"/>
      <c r="D49" s="34" t="s">
        <v>46</v>
      </c>
      <c r="E49" s="34"/>
      <c r="F49" s="44"/>
      <c r="G49" s="34"/>
      <c r="H49" s="83"/>
      <c r="I49" s="83"/>
      <c r="J49" s="34"/>
      <c r="K49" s="113"/>
      <c r="L49" s="113"/>
      <c r="M49" s="113"/>
      <c r="N49" s="113"/>
      <c r="O49" s="113">
        <f t="shared" si="1"/>
        <v>0</v>
      </c>
    </row>
    <row r="50" spans="1:16" ht="20.25" customHeight="1" x14ac:dyDescent="0.25">
      <c r="A50" s="88">
        <f>A46+A47+A48+A49</f>
        <v>0</v>
      </c>
      <c r="B50" s="89" t="s">
        <v>25</v>
      </c>
      <c r="C50" s="89"/>
      <c r="D50" s="89"/>
      <c r="E50" s="89"/>
      <c r="F50" s="89"/>
      <c r="G50" s="120">
        <f>G49+G48+G47+G46</f>
        <v>0</v>
      </c>
      <c r="H50" s="121">
        <f>H46+H47+H48+H49</f>
        <v>0</v>
      </c>
      <c r="I50" s="121">
        <f>I46+I47+I48+I49</f>
        <v>0</v>
      </c>
      <c r="J50" s="121"/>
      <c r="K50" s="91">
        <f>SUM(K46:K49)</f>
        <v>0</v>
      </c>
      <c r="L50" s="91">
        <f>SUM(L46:L49)</f>
        <v>0</v>
      </c>
      <c r="M50" s="91">
        <f>SUM(M46:M49)</f>
        <v>0</v>
      </c>
      <c r="N50" s="91">
        <f>SUM(N46:N49)</f>
        <v>0</v>
      </c>
      <c r="O50" s="92">
        <f>SUM(O46:O49)</f>
        <v>0</v>
      </c>
    </row>
    <row r="51" spans="1:16" ht="22.9" customHeight="1" x14ac:dyDescent="0.25">
      <c r="A51" s="93" t="s">
        <v>26</v>
      </c>
      <c r="B51" s="94"/>
      <c r="C51" s="94"/>
      <c r="D51" s="94"/>
      <c r="E51" s="94"/>
      <c r="F51" s="94"/>
      <c r="G51" s="94"/>
      <c r="H51" s="122"/>
      <c r="I51" s="122"/>
      <c r="J51" s="123"/>
      <c r="K51" s="97"/>
      <c r="L51" s="97"/>
      <c r="M51" s="97">
        <v>0</v>
      </c>
      <c r="N51" s="97">
        <f>0.1*-N50</f>
        <v>0</v>
      </c>
      <c r="O51" s="98">
        <f>SUM(N51:N51)</f>
        <v>0</v>
      </c>
    </row>
    <row r="52" spans="1:16" ht="22.9" customHeight="1" thickBot="1" x14ac:dyDescent="0.3">
      <c r="A52" s="99" t="s">
        <v>43</v>
      </c>
      <c r="B52" s="100"/>
      <c r="C52" s="100"/>
      <c r="D52" s="100"/>
      <c r="E52" s="100"/>
      <c r="F52" s="100"/>
      <c r="G52" s="101"/>
      <c r="H52" s="124"/>
      <c r="I52" s="124"/>
      <c r="J52" s="125"/>
      <c r="K52" s="104"/>
      <c r="L52" s="104"/>
      <c r="M52" s="104">
        <f>SUM(M50:M51)</f>
        <v>0</v>
      </c>
      <c r="N52" s="105">
        <f>+N50+N51</f>
        <v>0</v>
      </c>
      <c r="O52" s="105">
        <f>+O50+O51</f>
        <v>0</v>
      </c>
    </row>
    <row r="53" spans="1:16" ht="14.25" customHeight="1" x14ac:dyDescent="0.25">
      <c r="A53" s="126"/>
      <c r="B53" s="126"/>
      <c r="C53" s="126"/>
      <c r="D53" s="126"/>
      <c r="E53" s="126"/>
      <c r="F53" s="126"/>
      <c r="G53" s="126"/>
      <c r="H53" s="59"/>
      <c r="I53" s="59"/>
      <c r="J53" s="60"/>
      <c r="K53" s="60"/>
      <c r="L53" s="60"/>
      <c r="M53" s="127"/>
      <c r="N53" s="127"/>
      <c r="O53" s="127"/>
    </row>
    <row r="54" spans="1:16" x14ac:dyDescent="0.25">
      <c r="A54" s="126"/>
      <c r="B54" s="126"/>
      <c r="C54" s="126"/>
      <c r="D54" s="126"/>
      <c r="E54" s="126"/>
      <c r="F54" s="126"/>
      <c r="G54" s="126"/>
      <c r="H54" s="128"/>
      <c r="I54" s="128"/>
      <c r="J54" s="127"/>
      <c r="K54" s="127"/>
      <c r="L54" s="127"/>
      <c r="M54" s="127"/>
      <c r="N54" s="127"/>
      <c r="O54" s="129"/>
    </row>
    <row r="55" spans="1:16" ht="16.5" thickBot="1" x14ac:dyDescent="0.3">
      <c r="A55" s="12" t="s">
        <v>47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6" ht="24.75" customHeight="1" thickBot="1" x14ac:dyDescent="0.3">
      <c r="A56" s="14" t="s">
        <v>7</v>
      </c>
      <c r="B56" s="15" t="s">
        <v>8</v>
      </c>
      <c r="C56" s="16"/>
      <c r="D56" s="17" t="s">
        <v>9</v>
      </c>
      <c r="E56" s="17" t="s">
        <v>10</v>
      </c>
      <c r="F56" s="17" t="s">
        <v>11</v>
      </c>
      <c r="G56" s="17" t="s">
        <v>48</v>
      </c>
      <c r="H56" s="15" t="s">
        <v>13</v>
      </c>
      <c r="I56" s="16"/>
      <c r="J56" s="17" t="s">
        <v>14</v>
      </c>
      <c r="K56" s="17" t="s">
        <v>15</v>
      </c>
      <c r="L56" s="17" t="s">
        <v>16</v>
      </c>
      <c r="M56" s="17" t="s">
        <v>17</v>
      </c>
      <c r="N56" s="17" t="s">
        <v>18</v>
      </c>
      <c r="O56" s="65" t="s">
        <v>49</v>
      </c>
    </row>
    <row r="57" spans="1:16" ht="16.5" thickBot="1" x14ac:dyDescent="0.3">
      <c r="A57" s="19"/>
      <c r="B57" s="20"/>
      <c r="C57" s="21"/>
      <c r="D57" s="22"/>
      <c r="E57" s="22"/>
      <c r="F57" s="22"/>
      <c r="G57" s="23"/>
      <c r="H57" s="17" t="s">
        <v>29</v>
      </c>
      <c r="I57" s="17" t="s">
        <v>21</v>
      </c>
      <c r="J57" s="24"/>
      <c r="K57" s="22"/>
      <c r="L57" s="22"/>
      <c r="M57" s="24"/>
      <c r="N57" s="22"/>
      <c r="O57" s="67"/>
    </row>
    <row r="58" spans="1:16" ht="27.75" customHeight="1" thickBot="1" x14ac:dyDescent="0.3">
      <c r="A58" s="19"/>
      <c r="B58" s="130" t="s">
        <v>45</v>
      </c>
      <c r="C58" s="131" t="s">
        <v>23</v>
      </c>
      <c r="D58" s="70"/>
      <c r="E58" s="70"/>
      <c r="F58" s="70"/>
      <c r="G58" s="132"/>
      <c r="H58" s="70"/>
      <c r="I58" s="70"/>
      <c r="J58" s="71"/>
      <c r="K58" s="70"/>
      <c r="L58" s="70"/>
      <c r="M58" s="71"/>
      <c r="N58" s="70"/>
      <c r="O58" s="67"/>
    </row>
    <row r="59" spans="1:16" ht="310.5" customHeight="1" thickBot="1" x14ac:dyDescent="0.3">
      <c r="A59" s="133">
        <v>1</v>
      </c>
      <c r="B59" s="34" t="s">
        <v>37</v>
      </c>
      <c r="C59" s="134" t="s">
        <v>50</v>
      </c>
      <c r="D59" s="34" t="s">
        <v>51</v>
      </c>
      <c r="E59" s="111">
        <v>45771</v>
      </c>
      <c r="F59" s="36" t="s">
        <v>52</v>
      </c>
      <c r="G59" s="135">
        <v>16</v>
      </c>
      <c r="H59" s="135">
        <v>10</v>
      </c>
      <c r="I59" s="135">
        <v>3</v>
      </c>
      <c r="J59" s="136"/>
      <c r="K59" s="136">
        <v>5688.38</v>
      </c>
      <c r="L59" s="136">
        <v>4400</v>
      </c>
      <c r="M59" s="136"/>
      <c r="N59" s="136">
        <v>12600</v>
      </c>
      <c r="O59" s="137">
        <f t="shared" ref="O59:O61" si="2">SUM(M59:N59)</f>
        <v>12600</v>
      </c>
    </row>
    <row r="60" spans="1:16" ht="16.5" hidden="1" thickBot="1" x14ac:dyDescent="0.3">
      <c r="A60" s="133"/>
      <c r="B60" s="74"/>
      <c r="C60" s="138"/>
      <c r="D60" s="74"/>
      <c r="E60" s="74"/>
      <c r="F60" s="74"/>
      <c r="G60" s="139"/>
      <c r="H60" s="139"/>
      <c r="I60" s="139"/>
      <c r="J60" s="140"/>
      <c r="K60" s="140">
        <v>0</v>
      </c>
      <c r="L60" s="140">
        <v>0</v>
      </c>
      <c r="M60" s="140"/>
      <c r="N60" s="140">
        <v>0</v>
      </c>
      <c r="O60" s="141">
        <f t="shared" si="2"/>
        <v>0</v>
      </c>
      <c r="P60" s="43"/>
    </row>
    <row r="61" spans="1:16" ht="16.5" hidden="1" thickBot="1" x14ac:dyDescent="0.3">
      <c r="A61" s="133"/>
      <c r="B61" s="74"/>
      <c r="C61" s="74"/>
      <c r="D61" s="74"/>
      <c r="E61" s="87"/>
      <c r="F61" s="74"/>
      <c r="G61" s="139"/>
      <c r="H61" s="139"/>
      <c r="I61" s="139"/>
      <c r="J61" s="140"/>
      <c r="K61" s="140">
        <v>0</v>
      </c>
      <c r="L61" s="140">
        <v>0</v>
      </c>
      <c r="M61" s="140"/>
      <c r="N61" s="140">
        <v>0</v>
      </c>
      <c r="O61" s="141">
        <f t="shared" si="2"/>
        <v>0</v>
      </c>
      <c r="P61" s="43"/>
    </row>
    <row r="62" spans="1:16" ht="94.5" hidden="1" customHeight="1" x14ac:dyDescent="0.25">
      <c r="A62" s="142">
        <v>0</v>
      </c>
      <c r="B62" s="34"/>
      <c r="C62" s="143"/>
      <c r="D62" s="34" t="s">
        <v>53</v>
      </c>
      <c r="E62" s="111"/>
      <c r="F62" s="36"/>
      <c r="G62" s="135"/>
      <c r="H62" s="135"/>
      <c r="I62" s="135"/>
      <c r="J62" s="144"/>
      <c r="K62" s="144"/>
      <c r="L62" s="144"/>
      <c r="M62" s="144"/>
      <c r="N62" s="144"/>
      <c r="O62" s="144">
        <f>SUM(M62:N62)</f>
        <v>0</v>
      </c>
      <c r="P62" s="43"/>
    </row>
    <row r="63" spans="1:16" hidden="1" x14ac:dyDescent="0.25">
      <c r="A63" s="145"/>
      <c r="B63" s="34"/>
      <c r="C63" s="35"/>
      <c r="D63" s="34"/>
      <c r="E63" s="146"/>
      <c r="F63" s="147"/>
      <c r="G63" s="135"/>
      <c r="H63" s="135"/>
      <c r="I63" s="135"/>
      <c r="J63" s="144"/>
      <c r="K63" s="144"/>
      <c r="L63" s="144"/>
      <c r="M63" s="144"/>
      <c r="N63" s="144"/>
      <c r="O63" s="144">
        <f>SUM(M63:N63)</f>
        <v>0</v>
      </c>
      <c r="P63" s="43"/>
    </row>
    <row r="64" spans="1:16" hidden="1" x14ac:dyDescent="0.25">
      <c r="A64" s="145"/>
      <c r="B64" s="34"/>
      <c r="C64" s="35"/>
      <c r="D64" s="34"/>
      <c r="E64" s="146"/>
      <c r="F64" s="147"/>
      <c r="G64" s="135"/>
      <c r="H64" s="135"/>
      <c r="I64" s="135"/>
      <c r="J64" s="144"/>
      <c r="K64" s="144"/>
      <c r="L64" s="144"/>
      <c r="M64" s="144"/>
      <c r="N64" s="144"/>
      <c r="O64" s="144">
        <f>SUM(M64:N64)</f>
        <v>0</v>
      </c>
      <c r="P64" s="43"/>
    </row>
    <row r="65" spans="1:21" ht="18.75" customHeight="1" thickBot="1" x14ac:dyDescent="0.3">
      <c r="A65" s="46">
        <f>SUM(A59:A64)</f>
        <v>1</v>
      </c>
      <c r="B65" s="47" t="s">
        <v>25</v>
      </c>
      <c r="C65" s="47"/>
      <c r="D65" s="47"/>
      <c r="E65" s="47"/>
      <c r="F65" s="47"/>
      <c r="G65" s="148">
        <f>SUM(G59:G64)</f>
        <v>16</v>
      </c>
      <c r="H65" s="148">
        <f>SUM(H59:H64)</f>
        <v>10</v>
      </c>
      <c r="I65" s="148">
        <f>SUM(I59:I63)</f>
        <v>3</v>
      </c>
      <c r="J65" s="148">
        <f>SUM(J59:J63)</f>
        <v>0</v>
      </c>
      <c r="K65" s="148">
        <f>SUM(K59:K64)</f>
        <v>5688.38</v>
      </c>
      <c r="L65" s="148">
        <f>SUM(L59:L64)</f>
        <v>4400</v>
      </c>
      <c r="M65" s="148">
        <f>SUM(M59:M63)</f>
        <v>0</v>
      </c>
      <c r="N65" s="148">
        <f>SUM(N59:N64)</f>
        <v>12600</v>
      </c>
      <c r="O65" s="148">
        <f>SUM(O59:O64)</f>
        <v>12600</v>
      </c>
    </row>
    <row r="66" spans="1:21" ht="15" customHeight="1" thickBot="1" x14ac:dyDescent="0.3">
      <c r="A66" s="50" t="s">
        <v>26</v>
      </c>
      <c r="B66" s="51"/>
      <c r="C66" s="51"/>
      <c r="D66" s="51"/>
      <c r="E66" s="51"/>
      <c r="F66" s="51"/>
      <c r="G66" s="51"/>
      <c r="H66" s="149"/>
      <c r="I66" s="149"/>
      <c r="J66" s="150"/>
      <c r="K66" s="150"/>
      <c r="L66" s="150"/>
      <c r="M66" s="151">
        <v>0</v>
      </c>
      <c r="N66" s="151">
        <f>N65*-0.1</f>
        <v>-1260</v>
      </c>
      <c r="O66" s="151">
        <f>N66</f>
        <v>-1260</v>
      </c>
    </row>
    <row r="67" spans="1:21" ht="17.25" customHeight="1" thickBot="1" x14ac:dyDescent="0.3">
      <c r="A67" s="55" t="s">
        <v>27</v>
      </c>
      <c r="B67" s="55"/>
      <c r="C67" s="55"/>
      <c r="D67" s="55"/>
      <c r="E67" s="55"/>
      <c r="F67" s="55"/>
      <c r="G67" s="55"/>
      <c r="H67" s="152"/>
      <c r="I67" s="152"/>
      <c r="J67" s="153"/>
      <c r="K67" s="153"/>
      <c r="L67" s="153"/>
      <c r="M67" s="151">
        <f>SUM(M65:M66)</f>
        <v>0</v>
      </c>
      <c r="N67" s="151">
        <f>N65 +(N66)</f>
        <v>11340</v>
      </c>
      <c r="O67" s="151">
        <f>O66+O65</f>
        <v>11340</v>
      </c>
    </row>
    <row r="68" spans="1:21" ht="17.25" customHeight="1" x14ac:dyDescent="0.25">
      <c r="A68" s="154"/>
      <c r="B68" s="154"/>
      <c r="C68" s="154"/>
      <c r="D68" s="154"/>
      <c r="E68" s="154"/>
      <c r="F68" s="154"/>
      <c r="G68" s="154"/>
      <c r="H68" s="155"/>
      <c r="I68" s="155"/>
      <c r="J68" s="156"/>
      <c r="K68" s="156"/>
      <c r="L68" s="156"/>
      <c r="M68" s="157"/>
      <c r="N68" s="157"/>
      <c r="O68" s="157"/>
      <c r="P68" s="158"/>
      <c r="Q68" s="158"/>
      <c r="R68" s="158"/>
      <c r="S68" s="159"/>
      <c r="T68" s="158"/>
      <c r="U68" s="158"/>
    </row>
    <row r="69" spans="1:21" ht="17.25" customHeight="1" thickBot="1" x14ac:dyDescent="0.3">
      <c r="A69" s="154"/>
      <c r="B69" s="160" t="s">
        <v>54</v>
      </c>
      <c r="C69" s="160"/>
      <c r="D69" s="160"/>
      <c r="E69" s="160"/>
      <c r="F69" s="160"/>
      <c r="G69" s="160"/>
      <c r="H69" s="155"/>
      <c r="I69" s="4" t="s">
        <v>55</v>
      </c>
      <c r="J69" s="4"/>
      <c r="K69" s="4"/>
      <c r="L69" s="4"/>
      <c r="M69" s="4"/>
      <c r="N69" s="4"/>
      <c r="O69" s="157"/>
      <c r="P69" s="159"/>
      <c r="Q69" s="159"/>
      <c r="R69" s="159"/>
      <c r="T69" s="159"/>
      <c r="U69" s="159"/>
    </row>
    <row r="70" spans="1:21" ht="17.25" customHeight="1" thickBot="1" x14ac:dyDescent="0.3">
      <c r="A70" s="128"/>
      <c r="B70" s="161"/>
      <c r="C70" s="161"/>
      <c r="D70" s="161"/>
      <c r="E70" s="161"/>
      <c r="F70" s="161"/>
      <c r="G70" s="161"/>
      <c r="H70" s="155"/>
      <c r="I70" s="155"/>
      <c r="J70" s="156"/>
      <c r="K70" s="156"/>
      <c r="L70" s="156"/>
      <c r="M70" s="157"/>
      <c r="N70" s="157"/>
      <c r="O70" s="157"/>
      <c r="P70" s="162" t="s">
        <v>56</v>
      </c>
      <c r="Q70" s="163"/>
      <c r="R70" s="163"/>
      <c r="S70" s="163"/>
      <c r="T70" s="163"/>
      <c r="U70" s="164"/>
    </row>
    <row r="71" spans="1:21" ht="32.25" thickBot="1" x14ac:dyDescent="0.3">
      <c r="A71" s="14" t="s">
        <v>57</v>
      </c>
      <c r="B71" s="14"/>
      <c r="C71" s="14"/>
      <c r="D71" s="14" t="s">
        <v>58</v>
      </c>
      <c r="E71" s="14"/>
      <c r="F71" s="14" t="s">
        <v>59</v>
      </c>
      <c r="G71" s="14"/>
      <c r="H71" s="155"/>
      <c r="I71" s="165" t="s">
        <v>60</v>
      </c>
      <c r="J71" s="166" t="s">
        <v>61</v>
      </c>
      <c r="K71" s="166" t="s">
        <v>62</v>
      </c>
      <c r="L71" s="166" t="s">
        <v>63</v>
      </c>
      <c r="M71" s="167" t="s">
        <v>64</v>
      </c>
      <c r="N71" s="168" t="s">
        <v>43</v>
      </c>
      <c r="O71" s="157"/>
      <c r="P71" s="169" t="s">
        <v>60</v>
      </c>
      <c r="Q71" s="170" t="s">
        <v>61</v>
      </c>
      <c r="R71" s="170" t="s">
        <v>62</v>
      </c>
      <c r="S71" s="171" t="s">
        <v>63</v>
      </c>
      <c r="T71" s="172" t="s">
        <v>64</v>
      </c>
      <c r="U71" s="173" t="s">
        <v>43</v>
      </c>
    </row>
    <row r="72" spans="1:21" ht="27.75" customHeight="1" thickBot="1" x14ac:dyDescent="0.3">
      <c r="A72" s="174" t="s">
        <v>65</v>
      </c>
      <c r="B72" s="174"/>
      <c r="C72" s="174"/>
      <c r="D72" s="175">
        <v>221670</v>
      </c>
      <c r="E72" s="176"/>
      <c r="F72" s="175">
        <f>F80</f>
        <v>40950</v>
      </c>
      <c r="G72" s="176"/>
      <c r="H72" s="155"/>
      <c r="I72" s="177" t="s">
        <v>16</v>
      </c>
      <c r="J72" s="178">
        <f>L24</f>
        <v>0</v>
      </c>
      <c r="K72" s="178">
        <f>L50</f>
        <v>0</v>
      </c>
      <c r="L72" s="178">
        <f>L38</f>
        <v>30532.5</v>
      </c>
      <c r="M72" s="179">
        <f>L65</f>
        <v>4400</v>
      </c>
      <c r="N72" s="180">
        <f>SUM(J72:M72)</f>
        <v>34932.5</v>
      </c>
      <c r="O72" s="181"/>
      <c r="P72" s="182" t="s">
        <v>16</v>
      </c>
      <c r="Q72" s="178">
        <v>12650</v>
      </c>
      <c r="R72" s="178">
        <v>0</v>
      </c>
      <c r="S72" s="178">
        <v>75600</v>
      </c>
      <c r="T72" s="179">
        <v>18491</v>
      </c>
      <c r="U72" s="180">
        <v>106741</v>
      </c>
    </row>
    <row r="73" spans="1:21" ht="20.100000000000001" customHeight="1" thickBot="1" x14ac:dyDescent="0.3">
      <c r="A73" s="174" t="s">
        <v>66</v>
      </c>
      <c r="B73" s="174"/>
      <c r="C73" s="174"/>
      <c r="D73" s="175">
        <v>1</v>
      </c>
      <c r="E73" s="176"/>
      <c r="F73" s="183">
        <f>A32+A59</f>
        <v>2</v>
      </c>
      <c r="G73" s="184"/>
      <c r="H73" s="185"/>
      <c r="I73" s="186" t="s">
        <v>67</v>
      </c>
      <c r="J73" s="187">
        <f>K24</f>
        <v>0</v>
      </c>
      <c r="K73" s="178">
        <f>K50</f>
        <v>0</v>
      </c>
      <c r="L73" s="187">
        <f>K38</f>
        <v>14400</v>
      </c>
      <c r="M73" s="188">
        <f>K65</f>
        <v>5688.38</v>
      </c>
      <c r="N73" s="189">
        <f t="shared" ref="N73" si="3">SUM(J73:M73)</f>
        <v>20088.38</v>
      </c>
      <c r="O73" s="181"/>
      <c r="P73" s="190" t="s">
        <v>67</v>
      </c>
      <c r="Q73" s="191">
        <v>4200</v>
      </c>
      <c r="R73" s="178">
        <v>0</v>
      </c>
      <c r="S73" s="191">
        <v>17800</v>
      </c>
      <c r="T73" s="192">
        <v>4000</v>
      </c>
      <c r="U73" s="180">
        <v>26000</v>
      </c>
    </row>
    <row r="74" spans="1:21" ht="31.5" customHeight="1" thickBot="1" x14ac:dyDescent="0.3">
      <c r="A74" s="193" t="s">
        <v>68</v>
      </c>
      <c r="B74" s="194"/>
      <c r="C74" s="195"/>
      <c r="D74" s="183">
        <v>6</v>
      </c>
      <c r="E74" s="184"/>
      <c r="F74" s="183">
        <f>(A65+A50+A38+A24)</f>
        <v>4</v>
      </c>
      <c r="G74" s="184"/>
      <c r="H74" s="185"/>
      <c r="I74" s="196" t="s">
        <v>69</v>
      </c>
      <c r="J74" s="197">
        <f>O26</f>
        <v>0</v>
      </c>
      <c r="K74" s="197">
        <f>O52</f>
        <v>0</v>
      </c>
      <c r="L74" s="197">
        <f>O40</f>
        <v>29610</v>
      </c>
      <c r="M74" s="198">
        <f>O67</f>
        <v>11340</v>
      </c>
      <c r="N74" s="199">
        <f>SUM(J74:M74)</f>
        <v>40950</v>
      </c>
      <c r="O74" s="181"/>
      <c r="P74" s="200" t="s">
        <v>69</v>
      </c>
      <c r="Q74" s="201">
        <v>140160</v>
      </c>
      <c r="R74" s="201">
        <v>0</v>
      </c>
      <c r="S74" s="201">
        <v>45090</v>
      </c>
      <c r="T74" s="202">
        <v>36420</v>
      </c>
      <c r="U74" s="180">
        <v>221670</v>
      </c>
    </row>
    <row r="75" spans="1:21" ht="20.100000000000001" customHeight="1" thickBot="1" x14ac:dyDescent="0.3">
      <c r="A75" s="174" t="s">
        <v>70</v>
      </c>
      <c r="B75" s="174"/>
      <c r="C75" s="174"/>
      <c r="D75" s="183">
        <v>12</v>
      </c>
      <c r="E75" s="184"/>
      <c r="F75" s="183">
        <v>23</v>
      </c>
      <c r="G75" s="184"/>
      <c r="H75" s="128"/>
      <c r="I75" s="203" t="s">
        <v>43</v>
      </c>
      <c r="J75" s="204">
        <f>SUM(J72:J74)</f>
        <v>0</v>
      </c>
      <c r="K75" s="204">
        <f t="shared" ref="K75:M75" si="4">SUM(K72:K74)</f>
        <v>0</v>
      </c>
      <c r="L75" s="204">
        <f t="shared" si="4"/>
        <v>74542.5</v>
      </c>
      <c r="M75" s="205">
        <f t="shared" si="4"/>
        <v>21428.38</v>
      </c>
      <c r="N75" s="206">
        <f>SUM(J75:M75)</f>
        <v>95970.880000000005</v>
      </c>
      <c r="O75" s="207"/>
      <c r="P75" s="208" t="s">
        <v>43</v>
      </c>
      <c r="Q75" s="209">
        <v>157010</v>
      </c>
      <c r="R75" s="209">
        <v>0</v>
      </c>
      <c r="S75" s="209">
        <v>138490</v>
      </c>
      <c r="T75" s="209">
        <v>58911</v>
      </c>
      <c r="U75" s="209">
        <v>354411</v>
      </c>
    </row>
    <row r="76" spans="1:21" ht="20.100000000000001" customHeight="1" thickBot="1" x14ac:dyDescent="0.3">
      <c r="A76" s="174" t="s">
        <v>71</v>
      </c>
      <c r="B76" s="174"/>
      <c r="C76" s="174"/>
      <c r="D76" s="210">
        <v>96</v>
      </c>
      <c r="E76" s="211"/>
      <c r="F76" s="212">
        <f>G24+G38+G50+G65</f>
        <v>64</v>
      </c>
      <c r="G76" s="213"/>
      <c r="H76" s="128"/>
      <c r="I76" s="214" t="s">
        <v>72</v>
      </c>
      <c r="J76" s="214"/>
      <c r="K76" s="214"/>
      <c r="L76" s="214"/>
      <c r="M76" s="214"/>
      <c r="N76" s="214"/>
      <c r="O76" s="207"/>
      <c r="P76" s="215" t="s">
        <v>73</v>
      </c>
      <c r="Q76" s="216"/>
      <c r="R76" s="216"/>
      <c r="S76" s="216"/>
      <c r="T76" s="216"/>
      <c r="U76" s="217"/>
    </row>
    <row r="77" spans="1:21" ht="35.25" customHeight="1" thickBot="1" x14ac:dyDescent="0.3">
      <c r="A77" s="218" t="s">
        <v>74</v>
      </c>
      <c r="B77" s="218"/>
      <c r="C77" s="218"/>
      <c r="D77" s="175">
        <v>135000</v>
      </c>
      <c r="E77" s="176"/>
      <c r="F77" s="175">
        <f>M67+M52+M40+M26</f>
        <v>0</v>
      </c>
      <c r="G77" s="176"/>
      <c r="H77" s="185"/>
      <c r="I77" s="165" t="s">
        <v>60</v>
      </c>
      <c r="J77" s="219" t="s">
        <v>61</v>
      </c>
      <c r="K77" s="220" t="s">
        <v>62</v>
      </c>
      <c r="L77" s="220" t="s">
        <v>63</v>
      </c>
      <c r="M77" s="221" t="s">
        <v>64</v>
      </c>
      <c r="N77" s="222" t="s">
        <v>43</v>
      </c>
      <c r="O77" s="207"/>
      <c r="P77" s="223" t="s">
        <v>60</v>
      </c>
      <c r="Q77" s="171" t="s">
        <v>61</v>
      </c>
      <c r="R77" s="171" t="s">
        <v>62</v>
      </c>
      <c r="S77" s="171" t="s">
        <v>63</v>
      </c>
      <c r="T77" s="224" t="s">
        <v>64</v>
      </c>
      <c r="U77" s="225" t="s">
        <v>43</v>
      </c>
    </row>
    <row r="78" spans="1:21" ht="20.100000000000001" customHeight="1" thickBot="1" x14ac:dyDescent="0.3">
      <c r="A78" s="218" t="s">
        <v>75</v>
      </c>
      <c r="B78" s="218"/>
      <c r="C78" s="218"/>
      <c r="D78" s="175">
        <v>96300</v>
      </c>
      <c r="E78" s="176"/>
      <c r="F78" s="226">
        <f>N65+N50+N38+N24</f>
        <v>45500</v>
      </c>
      <c r="G78" s="227"/>
      <c r="H78" s="185"/>
      <c r="I78" s="177" t="s">
        <v>16</v>
      </c>
      <c r="J78" s="228">
        <f>J72/Q72</f>
        <v>0</v>
      </c>
      <c r="K78" s="228" t="e">
        <f>K72/R72</f>
        <v>#DIV/0!</v>
      </c>
      <c r="L78" s="228">
        <f>L72/S72</f>
        <v>0.40386904761904763</v>
      </c>
      <c r="M78" s="228">
        <f>M72/T72</f>
        <v>0.23795359904818561</v>
      </c>
      <c r="N78" s="229">
        <f>N72/U72</f>
        <v>0.32726412531267274</v>
      </c>
      <c r="O78" s="207"/>
      <c r="P78" s="230" t="s">
        <v>66</v>
      </c>
      <c r="Q78" s="231">
        <v>0</v>
      </c>
      <c r="R78" s="232">
        <v>0</v>
      </c>
      <c r="S78" s="232">
        <v>1</v>
      </c>
      <c r="T78" s="233">
        <v>1</v>
      </c>
      <c r="U78" s="234">
        <v>1</v>
      </c>
    </row>
    <row r="79" spans="1:21" ht="20.100000000000001" customHeight="1" thickBot="1" x14ac:dyDescent="0.3">
      <c r="A79" s="218" t="s">
        <v>76</v>
      </c>
      <c r="B79" s="218"/>
      <c r="C79" s="218"/>
      <c r="D79" s="175">
        <v>-9630</v>
      </c>
      <c r="E79" s="176"/>
      <c r="F79" s="226">
        <f>(N66+N51+N39+N25)</f>
        <v>-4550</v>
      </c>
      <c r="G79" s="227"/>
      <c r="H79" s="185"/>
      <c r="I79" s="186" t="s">
        <v>67</v>
      </c>
      <c r="J79" s="228">
        <f>J73/Q73</f>
        <v>0</v>
      </c>
      <c r="K79" s="228" t="e">
        <f t="shared" ref="K79:N81" si="5">K73/R73</f>
        <v>#DIV/0!</v>
      </c>
      <c r="L79" s="228">
        <f t="shared" si="5"/>
        <v>0.8089887640449438</v>
      </c>
      <c r="M79" s="228">
        <f>M73/T73</f>
        <v>1.4220950000000001</v>
      </c>
      <c r="N79" s="229">
        <f t="shared" si="5"/>
        <v>0.77263000000000004</v>
      </c>
      <c r="O79" s="207"/>
      <c r="P79" s="235" t="s">
        <v>77</v>
      </c>
      <c r="Q79" s="236">
        <v>2</v>
      </c>
      <c r="R79" s="232">
        <v>0</v>
      </c>
      <c r="S79" s="237">
        <v>3</v>
      </c>
      <c r="T79" s="238">
        <v>1</v>
      </c>
      <c r="U79" s="234">
        <v>6</v>
      </c>
    </row>
    <row r="80" spans="1:21" ht="20.100000000000001" customHeight="1" thickBot="1" x14ac:dyDescent="0.3">
      <c r="A80" s="239" t="s">
        <v>78</v>
      </c>
      <c r="B80" s="239"/>
      <c r="C80" s="239"/>
      <c r="D80" s="240">
        <v>221670</v>
      </c>
      <c r="E80" s="241"/>
      <c r="F80" s="242">
        <f>F77+F78+F79</f>
        <v>40950</v>
      </c>
      <c r="G80" s="242"/>
      <c r="H80" s="243"/>
      <c r="I80" s="196" t="s">
        <v>69</v>
      </c>
      <c r="J80" s="228">
        <f>J74/Q74</f>
        <v>0</v>
      </c>
      <c r="K80" s="228" t="e">
        <f>K74/R74</f>
        <v>#DIV/0!</v>
      </c>
      <c r="L80" s="228">
        <f t="shared" si="5"/>
        <v>0.65668662674650702</v>
      </c>
      <c r="M80" s="228">
        <f t="shared" si="5"/>
        <v>0.3113673805601318</v>
      </c>
      <c r="N80" s="229">
        <f t="shared" si="5"/>
        <v>0.18473406414941129</v>
      </c>
      <c r="O80" s="207"/>
      <c r="P80" s="200" t="s">
        <v>79</v>
      </c>
      <c r="Q80" s="236">
        <v>12</v>
      </c>
      <c r="R80" s="232">
        <v>0</v>
      </c>
      <c r="S80" s="237">
        <v>23</v>
      </c>
      <c r="T80" s="238">
        <v>13</v>
      </c>
      <c r="U80" s="234">
        <v>12</v>
      </c>
    </row>
    <row r="81" spans="1:22" ht="20.100000000000001" customHeight="1" thickBot="1" x14ac:dyDescent="0.3">
      <c r="A81" s="244"/>
      <c r="B81" s="244"/>
      <c r="C81" s="244"/>
      <c r="D81" s="244"/>
      <c r="E81" s="244"/>
      <c r="F81" s="244"/>
      <c r="G81" s="243"/>
      <c r="H81" s="243"/>
      <c r="I81" s="203" t="s">
        <v>43</v>
      </c>
      <c r="J81" s="245">
        <f>J75/Q75</f>
        <v>0</v>
      </c>
      <c r="K81" s="245" t="e">
        <f>K75/R75</f>
        <v>#DIV/0!</v>
      </c>
      <c r="L81" s="245">
        <f t="shared" si="5"/>
        <v>0.53825185934002451</v>
      </c>
      <c r="M81" s="246">
        <f>M75/T75</f>
        <v>0.36374157627607751</v>
      </c>
      <c r="N81" s="247">
        <f t="shared" si="5"/>
        <v>0.27078978925597685</v>
      </c>
      <c r="O81" s="244"/>
      <c r="P81" s="200" t="s">
        <v>80</v>
      </c>
      <c r="Q81" s="236">
        <v>16</v>
      </c>
      <c r="R81" s="232">
        <v>0</v>
      </c>
      <c r="S81" s="237">
        <v>64</v>
      </c>
      <c r="T81" s="238">
        <v>16</v>
      </c>
      <c r="U81" s="234">
        <v>96</v>
      </c>
    </row>
    <row r="82" spans="1:22" x14ac:dyDescent="0.25">
      <c r="A82" s="244"/>
      <c r="B82" s="248"/>
      <c r="C82" s="248"/>
      <c r="D82" s="248"/>
      <c r="E82" s="249"/>
      <c r="F82" s="249"/>
      <c r="G82" s="250"/>
      <c r="I82" s="244"/>
      <c r="J82" s="244"/>
      <c r="K82" s="244"/>
      <c r="L82" s="244"/>
      <c r="M82" s="244"/>
      <c r="N82" s="244"/>
      <c r="O82" s="244"/>
      <c r="P82" s="200" t="s">
        <v>81</v>
      </c>
      <c r="Q82" s="251">
        <v>120000</v>
      </c>
      <c r="R82" s="232">
        <v>0</v>
      </c>
      <c r="S82" s="237">
        <v>0</v>
      </c>
      <c r="T82" s="192">
        <v>15000</v>
      </c>
      <c r="U82" s="234">
        <v>135000</v>
      </c>
    </row>
    <row r="83" spans="1:22" ht="16.5" thickBot="1" x14ac:dyDescent="0.3">
      <c r="A83" s="244"/>
      <c r="E83" s="252"/>
      <c r="G83" s="253"/>
      <c r="I83" s="254" t="s">
        <v>82</v>
      </c>
      <c r="J83" s="254"/>
      <c r="K83" s="254"/>
      <c r="L83" s="254"/>
      <c r="M83" s="254"/>
      <c r="N83" s="254"/>
      <c r="O83" s="244"/>
      <c r="P83" s="200" t="s">
        <v>83</v>
      </c>
      <c r="Q83" s="255">
        <v>20160</v>
      </c>
      <c r="R83" s="201">
        <v>0</v>
      </c>
      <c r="S83" s="201">
        <v>45090</v>
      </c>
      <c r="T83" s="202">
        <v>21420</v>
      </c>
      <c r="U83" s="234">
        <v>86670</v>
      </c>
      <c r="V83" s="10"/>
    </row>
    <row r="84" spans="1:22" ht="32.25" thickBot="1" x14ac:dyDescent="0.3">
      <c r="A84" s="244"/>
      <c r="B84" s="244"/>
      <c r="C84" s="244"/>
      <c r="D84" s="244"/>
      <c r="E84" s="244"/>
      <c r="F84" s="244"/>
      <c r="G84" s="244"/>
      <c r="I84" s="165" t="s">
        <v>60</v>
      </c>
      <c r="J84" s="166" t="s">
        <v>61</v>
      </c>
      <c r="K84" s="166" t="s">
        <v>62</v>
      </c>
      <c r="L84" s="166" t="s">
        <v>63</v>
      </c>
      <c r="M84" s="167" t="s">
        <v>64</v>
      </c>
      <c r="N84" s="168" t="s">
        <v>43</v>
      </c>
      <c r="O84" s="244"/>
      <c r="P84" s="208" t="s">
        <v>43</v>
      </c>
      <c r="Q84" s="256">
        <v>140160</v>
      </c>
      <c r="R84" s="256">
        <v>0</v>
      </c>
      <c r="S84" s="256">
        <v>45090</v>
      </c>
      <c r="T84" s="256">
        <v>36420</v>
      </c>
      <c r="U84" s="256">
        <v>221670</v>
      </c>
    </row>
    <row r="85" spans="1:22" x14ac:dyDescent="0.25">
      <c r="A85" s="244"/>
      <c r="B85" s="252" t="s">
        <v>84</v>
      </c>
      <c r="C85" s="252"/>
      <c r="D85" s="252"/>
      <c r="E85" s="249" t="s">
        <v>85</v>
      </c>
      <c r="F85" s="244"/>
      <c r="G85" s="244"/>
      <c r="H85" s="159"/>
      <c r="I85" s="257" t="s">
        <v>66</v>
      </c>
      <c r="J85" s="258" t="e">
        <f>0/Q78</f>
        <v>#DIV/0!</v>
      </c>
      <c r="K85" s="258" t="e">
        <f>0/R78</f>
        <v>#DIV/0!</v>
      </c>
      <c r="L85" s="258">
        <f>A34/S78</f>
        <v>1</v>
      </c>
      <c r="M85" s="259">
        <f>A59/T78</f>
        <v>1</v>
      </c>
      <c r="N85" s="260">
        <f t="shared" ref="N85:N90" si="6">F73/D73</f>
        <v>2</v>
      </c>
      <c r="O85" s="244"/>
    </row>
    <row r="86" spans="1:22" x14ac:dyDescent="0.25">
      <c r="A86" s="244"/>
      <c r="E86" s="252"/>
      <c r="F86" s="249"/>
      <c r="G86" s="244"/>
      <c r="I86" s="261" t="s">
        <v>77</v>
      </c>
      <c r="J86" s="262">
        <f>A24/Q79</f>
        <v>0</v>
      </c>
      <c r="K86" s="263" t="e">
        <f>A50/R79</f>
        <v>#DIV/0!</v>
      </c>
      <c r="L86" s="264">
        <f>A38/S79</f>
        <v>1</v>
      </c>
      <c r="M86" s="265">
        <f>A65/T79</f>
        <v>1</v>
      </c>
      <c r="N86" s="266">
        <f t="shared" si="6"/>
        <v>0.66666666666666663</v>
      </c>
      <c r="O86" s="244"/>
    </row>
    <row r="87" spans="1:22" x14ac:dyDescent="0.25">
      <c r="A87" s="244"/>
      <c r="E87" s="252"/>
      <c r="G87" s="244"/>
      <c r="H87" s="244"/>
      <c r="I87" s="196" t="s">
        <v>79</v>
      </c>
      <c r="J87" s="267">
        <f>H24+I24/Q80</f>
        <v>0</v>
      </c>
      <c r="K87" s="263" t="e">
        <f>G65/R80</f>
        <v>#DIV/0!</v>
      </c>
      <c r="L87" s="268">
        <f>(H38+I38)/S80</f>
        <v>1</v>
      </c>
      <c r="M87" s="265">
        <f>(H65+I65)/T80</f>
        <v>1</v>
      </c>
      <c r="N87" s="266">
        <f t="shared" si="6"/>
        <v>1.9166666666666667</v>
      </c>
      <c r="O87" s="244"/>
      <c r="R87" s="269"/>
      <c r="S87" s="269"/>
    </row>
    <row r="88" spans="1:22" x14ac:dyDescent="0.25">
      <c r="A88" s="244"/>
      <c r="E88" s="252"/>
      <c r="G88" s="244"/>
      <c r="H88" s="244"/>
      <c r="I88" s="196" t="s">
        <v>80</v>
      </c>
      <c r="J88" s="262">
        <f>G24/Q81</f>
        <v>0</v>
      </c>
      <c r="K88" s="263" t="e">
        <f>G50/R81</f>
        <v>#DIV/0!</v>
      </c>
      <c r="L88" s="262">
        <f>G38/S81</f>
        <v>0.75</v>
      </c>
      <c r="M88" s="265">
        <f>G65/T81</f>
        <v>1</v>
      </c>
      <c r="N88" s="266">
        <f t="shared" si="6"/>
        <v>0.66666666666666663</v>
      </c>
      <c r="O88" s="244"/>
    </row>
    <row r="89" spans="1:22" x14ac:dyDescent="0.25">
      <c r="A89" s="244"/>
      <c r="E89" s="252"/>
      <c r="G89" s="244"/>
      <c r="H89" s="244"/>
      <c r="I89" s="196" t="s">
        <v>81</v>
      </c>
      <c r="J89" s="262">
        <f>M24/Q82</f>
        <v>0</v>
      </c>
      <c r="K89" s="263" t="e">
        <f>M50/R82</f>
        <v>#DIV/0!</v>
      </c>
      <c r="L89" s="262" t="e">
        <f>M38/S82</f>
        <v>#DIV/0!</v>
      </c>
      <c r="M89" s="265">
        <f>M67/T82</f>
        <v>0</v>
      </c>
      <c r="N89" s="266">
        <f t="shared" si="6"/>
        <v>0</v>
      </c>
      <c r="O89" s="244"/>
    </row>
    <row r="90" spans="1:22" x14ac:dyDescent="0.25">
      <c r="A90" s="244"/>
      <c r="B90" s="270" t="s">
        <v>86</v>
      </c>
      <c r="C90" s="270"/>
      <c r="D90" s="159"/>
      <c r="E90" s="159" t="s">
        <v>87</v>
      </c>
      <c r="G90" s="244"/>
      <c r="H90" s="244"/>
      <c r="I90" s="196" t="s">
        <v>88</v>
      </c>
      <c r="J90" s="271">
        <f>N26/Q83</f>
        <v>0</v>
      </c>
      <c r="K90" s="272" t="e">
        <f>N52/R83</f>
        <v>#DIV/0!</v>
      </c>
      <c r="L90" s="271">
        <f>N40/S83</f>
        <v>0.65668662674650702</v>
      </c>
      <c r="M90" s="273">
        <f>N67/T83</f>
        <v>0.52941176470588236</v>
      </c>
      <c r="N90" s="266">
        <f t="shared" si="6"/>
        <v>0.47248182762201452</v>
      </c>
      <c r="O90" s="244"/>
    </row>
    <row r="91" spans="1:22" ht="16.5" thickBot="1" x14ac:dyDescent="0.3">
      <c r="A91" s="244"/>
      <c r="B91" s="244" t="s">
        <v>89</v>
      </c>
      <c r="C91" s="244"/>
      <c r="E91" s="2" t="s">
        <v>90</v>
      </c>
      <c r="F91" s="159"/>
      <c r="G91" s="244"/>
      <c r="H91" s="244"/>
      <c r="I91" s="203" t="s">
        <v>43</v>
      </c>
      <c r="J91" s="274">
        <f>J74/Q74</f>
        <v>0</v>
      </c>
      <c r="K91" s="274" t="e">
        <f>K74/R74</f>
        <v>#DIV/0!</v>
      </c>
      <c r="L91" s="274">
        <f>L74/S74</f>
        <v>0.65668662674650702</v>
      </c>
      <c r="M91" s="275">
        <f>M74/T74</f>
        <v>0.3113673805601318</v>
      </c>
      <c r="N91" s="276">
        <f>N74/U74</f>
        <v>0.18473406414941129</v>
      </c>
      <c r="O91" s="244"/>
    </row>
    <row r="92" spans="1:22" ht="16.5" thickBot="1" x14ac:dyDescent="0.3">
      <c r="A92" s="244"/>
      <c r="B92" s="244"/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</row>
    <row r="93" spans="1:22" ht="16.5" thickBot="1" x14ac:dyDescent="0.3">
      <c r="A93" s="244"/>
      <c r="B93" s="10"/>
      <c r="C93" s="10"/>
      <c r="D93" s="10"/>
      <c r="E93" s="10"/>
      <c r="F93" s="10"/>
      <c r="G93" s="244"/>
      <c r="H93" s="244"/>
      <c r="I93" s="162" t="s">
        <v>56</v>
      </c>
      <c r="J93" s="163"/>
      <c r="K93" s="163"/>
      <c r="L93" s="163"/>
      <c r="M93" s="163"/>
      <c r="N93" s="164"/>
    </row>
    <row r="94" spans="1:22" ht="32.25" thickBot="1" x14ac:dyDescent="0.3">
      <c r="A94" s="244"/>
      <c r="C94" s="10"/>
      <c r="D94" s="10"/>
      <c r="E94" s="10"/>
      <c r="F94" s="10"/>
      <c r="G94" s="277"/>
      <c r="H94" s="244"/>
      <c r="I94" s="169" t="s">
        <v>60</v>
      </c>
      <c r="J94" s="170" t="s">
        <v>61</v>
      </c>
      <c r="K94" s="170" t="s">
        <v>62</v>
      </c>
      <c r="L94" s="171" t="s">
        <v>63</v>
      </c>
      <c r="M94" s="172" t="s">
        <v>64</v>
      </c>
      <c r="N94" s="173" t="s">
        <v>43</v>
      </c>
    </row>
    <row r="95" spans="1:22" x14ac:dyDescent="0.25">
      <c r="A95" s="244"/>
      <c r="B95" s="10"/>
      <c r="C95" s="10"/>
      <c r="D95" s="10"/>
      <c r="E95" s="10"/>
      <c r="F95" s="10"/>
      <c r="G95" s="244"/>
      <c r="H95" s="244"/>
      <c r="I95" s="182" t="s">
        <v>16</v>
      </c>
      <c r="J95" s="178">
        <v>12650</v>
      </c>
      <c r="K95" s="178">
        <v>0</v>
      </c>
      <c r="L95" s="178">
        <v>75600</v>
      </c>
      <c r="M95" s="179">
        <v>18491</v>
      </c>
      <c r="N95" s="180">
        <v>106741</v>
      </c>
    </row>
    <row r="96" spans="1:22" x14ac:dyDescent="0.25">
      <c r="A96" s="244"/>
      <c r="B96" s="10"/>
      <c r="C96" s="10"/>
      <c r="D96" s="10"/>
      <c r="E96" s="10"/>
      <c r="F96" s="10"/>
      <c r="G96" s="244"/>
      <c r="H96" s="244"/>
      <c r="I96" s="190" t="s">
        <v>67</v>
      </c>
      <c r="J96" s="191">
        <v>4200</v>
      </c>
      <c r="K96" s="178">
        <v>0</v>
      </c>
      <c r="L96" s="191">
        <v>17800</v>
      </c>
      <c r="M96" s="192">
        <v>4000</v>
      </c>
      <c r="N96" s="180">
        <v>26000</v>
      </c>
    </row>
    <row r="97" spans="1:15" x14ac:dyDescent="0.25">
      <c r="A97" s="244"/>
      <c r="B97" s="10"/>
      <c r="C97" s="10"/>
      <c r="D97" s="10"/>
      <c r="E97" s="10"/>
      <c r="F97" s="10"/>
      <c r="G97" s="244"/>
      <c r="H97" s="244"/>
      <c r="I97" s="200" t="s">
        <v>69</v>
      </c>
      <c r="J97" s="201">
        <v>140160</v>
      </c>
      <c r="K97" s="201">
        <v>0</v>
      </c>
      <c r="L97" s="201">
        <v>45090</v>
      </c>
      <c r="M97" s="202">
        <v>36420</v>
      </c>
      <c r="N97" s="180">
        <v>221670</v>
      </c>
    </row>
    <row r="98" spans="1:15" ht="16.5" thickBot="1" x14ac:dyDescent="0.3">
      <c r="A98" s="244"/>
      <c r="B98" s="10"/>
      <c r="C98" s="10"/>
      <c r="D98" s="10"/>
      <c r="E98" s="10"/>
      <c r="F98" s="10"/>
      <c r="G98" s="244"/>
      <c r="H98" s="244"/>
      <c r="I98" s="208" t="s">
        <v>43</v>
      </c>
      <c r="J98" s="209">
        <v>157010</v>
      </c>
      <c r="K98" s="209">
        <v>0</v>
      </c>
      <c r="L98" s="209">
        <v>138490</v>
      </c>
      <c r="M98" s="209">
        <v>58911</v>
      </c>
      <c r="N98" s="209">
        <v>354411</v>
      </c>
    </row>
    <row r="99" spans="1:15" ht="16.5" thickBot="1" x14ac:dyDescent="0.3">
      <c r="A99" s="244"/>
      <c r="B99" s="10"/>
      <c r="C99" s="10"/>
      <c r="D99" s="10"/>
      <c r="E99" s="10"/>
      <c r="F99" s="10"/>
      <c r="G99" s="10"/>
      <c r="H99" s="244"/>
      <c r="I99" s="215" t="s">
        <v>73</v>
      </c>
      <c r="J99" s="216"/>
      <c r="K99" s="216"/>
      <c r="L99" s="216"/>
      <c r="M99" s="216"/>
      <c r="N99" s="217"/>
    </row>
    <row r="100" spans="1:15" ht="32.25" thickBot="1" x14ac:dyDescent="0.3">
      <c r="A100" s="244"/>
      <c r="B100" s="10"/>
      <c r="C100" s="10"/>
      <c r="D100" s="10"/>
      <c r="E100" s="10"/>
      <c r="F100" s="10"/>
      <c r="G100" s="10"/>
      <c r="H100" s="244"/>
      <c r="I100" s="223" t="s">
        <v>60</v>
      </c>
      <c r="J100" s="171" t="s">
        <v>61</v>
      </c>
      <c r="K100" s="171" t="s">
        <v>62</v>
      </c>
      <c r="L100" s="171" t="s">
        <v>63</v>
      </c>
      <c r="M100" s="224" t="s">
        <v>64</v>
      </c>
      <c r="N100" s="225" t="s">
        <v>43</v>
      </c>
    </row>
    <row r="101" spans="1:15" x14ac:dyDescent="0.25">
      <c r="A101" s="244"/>
      <c r="B101" s="10"/>
      <c r="C101" s="10"/>
      <c r="D101" s="10"/>
      <c r="E101" s="10"/>
      <c r="F101" s="10"/>
      <c r="G101" s="10"/>
      <c r="H101" s="244"/>
      <c r="I101" s="230" t="s">
        <v>66</v>
      </c>
      <c r="J101" s="231">
        <v>0</v>
      </c>
      <c r="K101" s="232">
        <v>0</v>
      </c>
      <c r="L101" s="232">
        <v>1</v>
      </c>
      <c r="M101" s="233">
        <v>1</v>
      </c>
      <c r="N101" s="234">
        <v>1</v>
      </c>
    </row>
    <row r="102" spans="1:15" x14ac:dyDescent="0.25">
      <c r="A102" s="10"/>
      <c r="B102" s="10"/>
      <c r="C102" s="10"/>
      <c r="D102" s="10"/>
      <c r="E102" s="10"/>
      <c r="F102" s="10"/>
      <c r="G102" s="10"/>
      <c r="H102" s="10"/>
      <c r="I102" s="235" t="s">
        <v>77</v>
      </c>
      <c r="J102" s="236">
        <v>2</v>
      </c>
      <c r="K102" s="232">
        <v>0</v>
      </c>
      <c r="L102" s="237">
        <v>3</v>
      </c>
      <c r="M102" s="238">
        <v>1</v>
      </c>
      <c r="N102" s="234">
        <v>6</v>
      </c>
    </row>
    <row r="103" spans="1:15" x14ac:dyDescent="0.25">
      <c r="A103" s="10"/>
      <c r="B103" s="10"/>
      <c r="C103" s="10"/>
      <c r="D103" s="10"/>
      <c r="E103" s="10"/>
      <c r="F103" s="10"/>
      <c r="G103" s="10"/>
      <c r="H103" s="10"/>
      <c r="I103" s="200" t="s">
        <v>79</v>
      </c>
      <c r="J103" s="236">
        <v>12</v>
      </c>
      <c r="K103" s="232">
        <v>0</v>
      </c>
      <c r="L103" s="237">
        <v>23</v>
      </c>
      <c r="M103" s="238">
        <v>13</v>
      </c>
      <c r="N103" s="234">
        <v>12</v>
      </c>
    </row>
    <row r="104" spans="1:15" x14ac:dyDescent="0.25">
      <c r="A104" s="10"/>
      <c r="B104" s="10"/>
      <c r="C104" s="10"/>
      <c r="D104" s="10"/>
      <c r="E104" s="10"/>
      <c r="F104" s="10"/>
      <c r="G104" s="10"/>
      <c r="H104" s="10"/>
      <c r="I104" s="200" t="s">
        <v>80</v>
      </c>
      <c r="J104" s="236">
        <v>16</v>
      </c>
      <c r="K104" s="232">
        <v>0</v>
      </c>
      <c r="L104" s="237">
        <v>64</v>
      </c>
      <c r="M104" s="238">
        <v>16</v>
      </c>
      <c r="N104" s="234">
        <v>96</v>
      </c>
    </row>
    <row r="105" spans="1:15" x14ac:dyDescent="0.25">
      <c r="A105" s="10"/>
      <c r="B105" s="10"/>
      <c r="C105" s="10"/>
      <c r="D105" s="10"/>
      <c r="E105" s="10"/>
      <c r="F105" s="10"/>
      <c r="G105" s="10"/>
      <c r="H105" s="10"/>
      <c r="I105" s="200" t="s">
        <v>81</v>
      </c>
      <c r="J105" s="251">
        <v>120000</v>
      </c>
      <c r="K105" s="232">
        <v>0</v>
      </c>
      <c r="L105" s="237">
        <v>0</v>
      </c>
      <c r="M105" s="192">
        <v>15000</v>
      </c>
      <c r="N105" s="234">
        <v>135000</v>
      </c>
    </row>
    <row r="106" spans="1:15" x14ac:dyDescent="0.25">
      <c r="A106" s="10"/>
      <c r="B106" s="10"/>
      <c r="C106" s="10"/>
      <c r="D106" s="10"/>
      <c r="E106" s="10"/>
      <c r="F106" s="10"/>
      <c r="G106" s="10"/>
      <c r="H106" s="10"/>
      <c r="I106" s="200" t="s">
        <v>83</v>
      </c>
      <c r="J106" s="255">
        <v>20160</v>
      </c>
      <c r="K106" s="201">
        <v>0</v>
      </c>
      <c r="L106" s="201">
        <v>45090</v>
      </c>
      <c r="M106" s="202">
        <v>21420</v>
      </c>
      <c r="N106" s="234">
        <v>86670</v>
      </c>
    </row>
    <row r="107" spans="1:15" ht="16.5" thickBot="1" x14ac:dyDescent="0.3">
      <c r="A107" s="10"/>
      <c r="B107" s="10"/>
      <c r="C107" s="10"/>
      <c r="D107" s="10"/>
      <c r="E107" s="10"/>
      <c r="F107" s="10"/>
      <c r="G107" s="10"/>
      <c r="H107" s="10"/>
      <c r="I107" s="208" t="s">
        <v>43</v>
      </c>
      <c r="J107" s="256">
        <v>140160</v>
      </c>
      <c r="K107" s="256">
        <v>0</v>
      </c>
      <c r="L107" s="256">
        <v>45090</v>
      </c>
      <c r="M107" s="256">
        <v>36420</v>
      </c>
      <c r="N107" s="256">
        <v>221670</v>
      </c>
    </row>
    <row r="108" spans="1:15" x14ac:dyDescent="0.25">
      <c r="A108" s="10"/>
      <c r="B108" s="10"/>
      <c r="C108" s="10"/>
      <c r="D108" s="10"/>
      <c r="E108" s="10"/>
      <c r="F108" s="10"/>
      <c r="G108" s="10"/>
      <c r="H108" s="10"/>
    </row>
    <row r="109" spans="1:15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1:15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</row>
    <row r="111" spans="1:15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</row>
    <row r="112" spans="1:15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1:15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1:15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1:15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5" x14ac:dyDescent="0.25">
      <c r="A117" s="10"/>
      <c r="B117" s="10"/>
      <c r="C117" s="10"/>
      <c r="D117" s="10"/>
      <c r="E117" s="10"/>
      <c r="F117" s="10"/>
      <c r="G117" s="10"/>
      <c r="H117" s="10"/>
      <c r="O117" s="10"/>
    </row>
    <row r="118" spans="1:15" x14ac:dyDescent="0.25">
      <c r="A118" s="10"/>
      <c r="B118" s="10"/>
      <c r="C118" s="10"/>
      <c r="D118" s="10"/>
      <c r="E118" s="10"/>
      <c r="F118" s="10"/>
      <c r="G118" s="10"/>
      <c r="H118" s="10"/>
      <c r="O118" s="10"/>
    </row>
    <row r="119" spans="1:15" x14ac:dyDescent="0.25">
      <c r="A119" s="10"/>
      <c r="B119" s="10"/>
      <c r="C119" s="10"/>
      <c r="D119" s="10"/>
      <c r="E119" s="10"/>
      <c r="F119" s="10"/>
      <c r="G119" s="10"/>
      <c r="H119" s="10"/>
      <c r="O119" s="10"/>
    </row>
    <row r="120" spans="1:15" x14ac:dyDescent="0.25">
      <c r="A120" s="10"/>
      <c r="B120" s="10"/>
      <c r="C120" s="10"/>
      <c r="D120" s="10"/>
      <c r="E120" s="10"/>
      <c r="F120" s="10"/>
      <c r="G120" s="10"/>
      <c r="H120" s="10"/>
      <c r="O120" s="10"/>
    </row>
    <row r="121" spans="1:15" x14ac:dyDescent="0.25">
      <c r="A121" s="10"/>
      <c r="B121" s="10"/>
      <c r="C121" s="10"/>
      <c r="D121" s="10"/>
      <c r="E121" s="10"/>
      <c r="F121" s="10"/>
      <c r="G121" s="10"/>
      <c r="H121" s="10"/>
      <c r="O121" s="10"/>
    </row>
    <row r="122" spans="1:15" x14ac:dyDescent="0.25">
      <c r="A122" s="10"/>
      <c r="B122" s="10"/>
      <c r="C122" s="10"/>
      <c r="D122" s="10"/>
      <c r="E122" s="10"/>
      <c r="F122" s="10"/>
      <c r="G122" s="10"/>
      <c r="H122" s="10"/>
      <c r="O122" s="10"/>
    </row>
    <row r="123" spans="1:15" x14ac:dyDescent="0.25">
      <c r="A123" s="10"/>
      <c r="B123" s="10"/>
      <c r="C123" s="10"/>
      <c r="D123" s="10"/>
      <c r="E123" s="10"/>
      <c r="F123" s="10"/>
      <c r="G123" s="10"/>
      <c r="H123" s="10"/>
      <c r="O123" s="10"/>
    </row>
    <row r="124" spans="1:15" x14ac:dyDescent="0.25">
      <c r="A124" s="10"/>
      <c r="B124" s="10"/>
      <c r="C124" s="10"/>
      <c r="D124" s="10"/>
      <c r="E124" s="10"/>
      <c r="F124" s="10"/>
      <c r="G124" s="10"/>
      <c r="H124" s="10"/>
      <c r="O124" s="10"/>
    </row>
    <row r="125" spans="1:15" x14ac:dyDescent="0.25">
      <c r="A125" s="10"/>
      <c r="B125" s="10"/>
      <c r="C125" s="10"/>
      <c r="D125" s="10"/>
      <c r="E125" s="10"/>
      <c r="F125" s="10"/>
      <c r="G125" s="10"/>
      <c r="H125" s="10"/>
      <c r="O125" s="10"/>
    </row>
    <row r="126" spans="1:15" x14ac:dyDescent="0.25">
      <c r="A126" s="10"/>
      <c r="B126" s="10"/>
      <c r="C126" s="10"/>
      <c r="D126" s="10"/>
      <c r="E126" s="10"/>
      <c r="F126" s="10"/>
      <c r="G126" s="10"/>
      <c r="H126" s="10"/>
      <c r="O126" s="10"/>
    </row>
    <row r="127" spans="1:15" x14ac:dyDescent="0.25">
      <c r="A127" s="10"/>
      <c r="B127" s="10"/>
      <c r="C127" s="10"/>
      <c r="D127" s="10"/>
      <c r="E127" s="10"/>
      <c r="F127" s="10"/>
      <c r="G127" s="10"/>
      <c r="H127" s="10"/>
      <c r="O127" s="10"/>
    </row>
    <row r="128" spans="1:15" x14ac:dyDescent="0.25">
      <c r="A128" s="10"/>
      <c r="B128" s="10"/>
      <c r="C128" s="10"/>
      <c r="D128" s="10"/>
      <c r="E128" s="10"/>
      <c r="F128" s="10"/>
      <c r="G128" s="10"/>
      <c r="H128" s="10"/>
      <c r="O128" s="10"/>
    </row>
    <row r="129" spans="1:15" x14ac:dyDescent="0.25">
      <c r="A129" s="10"/>
      <c r="B129" s="10"/>
      <c r="C129" s="10"/>
      <c r="D129" s="10"/>
      <c r="E129" s="10"/>
      <c r="F129" s="10"/>
      <c r="G129" s="10"/>
      <c r="H129" s="10"/>
      <c r="O129" s="10"/>
    </row>
    <row r="130" spans="1:15" x14ac:dyDescent="0.25">
      <c r="A130" s="10"/>
      <c r="B130" s="10"/>
      <c r="C130" s="10"/>
      <c r="D130" s="10"/>
      <c r="E130" s="10"/>
      <c r="F130" s="10"/>
      <c r="G130" s="10"/>
      <c r="H130" s="10"/>
      <c r="O130" s="10"/>
    </row>
    <row r="131" spans="1:15" x14ac:dyDescent="0.25">
      <c r="A131" s="10"/>
      <c r="B131" s="10"/>
      <c r="C131" s="10"/>
      <c r="D131" s="10"/>
      <c r="E131" s="10"/>
      <c r="F131" s="10"/>
      <c r="G131" s="10"/>
      <c r="H131" s="10"/>
      <c r="O131" s="10"/>
    </row>
    <row r="132" spans="1:15" x14ac:dyDescent="0.25">
      <c r="A132" s="10"/>
      <c r="B132" s="10"/>
      <c r="C132" s="10"/>
      <c r="D132" s="10"/>
      <c r="E132" s="10"/>
      <c r="F132" s="10"/>
      <c r="G132" s="10"/>
      <c r="H132" s="10"/>
      <c r="O132" s="10"/>
    </row>
    <row r="133" spans="1:15" x14ac:dyDescent="0.25">
      <c r="A133" s="10"/>
      <c r="B133" s="10"/>
      <c r="C133" s="10"/>
      <c r="D133" s="10"/>
      <c r="E133" s="10"/>
      <c r="F133" s="10"/>
      <c r="G133" s="10"/>
      <c r="H133" s="10"/>
      <c r="O133" s="10"/>
    </row>
    <row r="134" spans="1:15" x14ac:dyDescent="0.25">
      <c r="A134" s="10"/>
      <c r="G134" s="10"/>
      <c r="H134" s="10"/>
      <c r="O134" s="10"/>
    </row>
    <row r="135" spans="1:15" x14ac:dyDescent="0.25">
      <c r="A135" s="10"/>
      <c r="G135" s="10"/>
      <c r="H135" s="10"/>
      <c r="O135" s="10"/>
    </row>
    <row r="136" spans="1:15" x14ac:dyDescent="0.25">
      <c r="A136" s="10"/>
      <c r="G136" s="10"/>
      <c r="H136" s="10"/>
      <c r="O136" s="10"/>
    </row>
    <row r="137" spans="1:15" x14ac:dyDescent="0.25">
      <c r="A137" s="10"/>
      <c r="G137" s="10"/>
      <c r="H137" s="10"/>
      <c r="O137" s="10"/>
    </row>
    <row r="138" spans="1:15" x14ac:dyDescent="0.25">
      <c r="A138" s="10"/>
      <c r="G138" s="10"/>
      <c r="H138" s="10"/>
      <c r="O138" s="10"/>
    </row>
    <row r="139" spans="1:15" x14ac:dyDescent="0.25">
      <c r="A139" s="10"/>
      <c r="G139" s="10"/>
      <c r="H139" s="10"/>
      <c r="O139" s="10"/>
    </row>
    <row r="140" spans="1:15" x14ac:dyDescent="0.25">
      <c r="A140" s="10"/>
      <c r="G140" s="10"/>
      <c r="H140" s="10"/>
      <c r="O140" s="10"/>
    </row>
    <row r="141" spans="1:15" x14ac:dyDescent="0.25">
      <c r="A141" s="10"/>
      <c r="G141" s="10"/>
      <c r="H141" s="10"/>
      <c r="O141" s="10"/>
    </row>
    <row r="142" spans="1:15" x14ac:dyDescent="0.25">
      <c r="A142" s="10"/>
      <c r="G142" s="10"/>
      <c r="H142" s="10"/>
      <c r="O142" s="10"/>
    </row>
    <row r="143" spans="1:15" x14ac:dyDescent="0.25">
      <c r="A143" s="10"/>
      <c r="G143" s="10"/>
      <c r="H143" s="10"/>
      <c r="O143" s="10"/>
    </row>
    <row r="144" spans="1:15" x14ac:dyDescent="0.25">
      <c r="A144" s="10"/>
      <c r="H144" s="10"/>
      <c r="O144" s="10"/>
    </row>
    <row r="145" spans="1:15" x14ac:dyDescent="0.25">
      <c r="A145" s="10"/>
      <c r="H145" s="10"/>
      <c r="O145" s="10"/>
    </row>
    <row r="146" spans="1:15" x14ac:dyDescent="0.25">
      <c r="A146" s="10"/>
      <c r="H146" s="10"/>
      <c r="O146" s="10"/>
    </row>
  </sheetData>
  <mergeCells count="122">
    <mergeCell ref="I93:N93"/>
    <mergeCell ref="I99:N99"/>
    <mergeCell ref="A80:C80"/>
    <mergeCell ref="D80:E80"/>
    <mergeCell ref="F80:G80"/>
    <mergeCell ref="B82:D82"/>
    <mergeCell ref="I83:N83"/>
    <mergeCell ref="R87:S87"/>
    <mergeCell ref="A78:C78"/>
    <mergeCell ref="D78:E78"/>
    <mergeCell ref="F78:G78"/>
    <mergeCell ref="A79:C79"/>
    <mergeCell ref="D79:E79"/>
    <mergeCell ref="F79:G79"/>
    <mergeCell ref="A76:C76"/>
    <mergeCell ref="D76:E76"/>
    <mergeCell ref="F76:G76"/>
    <mergeCell ref="I76:N76"/>
    <mergeCell ref="P76:U76"/>
    <mergeCell ref="A77:C77"/>
    <mergeCell ref="D77:E77"/>
    <mergeCell ref="F77:G77"/>
    <mergeCell ref="A74:C74"/>
    <mergeCell ref="D74:E74"/>
    <mergeCell ref="F74:G74"/>
    <mergeCell ref="A75:C75"/>
    <mergeCell ref="D75:E75"/>
    <mergeCell ref="F75:G75"/>
    <mergeCell ref="A72:C72"/>
    <mergeCell ref="D72:E72"/>
    <mergeCell ref="F72:G72"/>
    <mergeCell ref="A73:C73"/>
    <mergeCell ref="D73:E73"/>
    <mergeCell ref="F73:G73"/>
    <mergeCell ref="B69:G70"/>
    <mergeCell ref="I69:N69"/>
    <mergeCell ref="P70:U70"/>
    <mergeCell ref="A71:C71"/>
    <mergeCell ref="D71:E71"/>
    <mergeCell ref="F71:G71"/>
    <mergeCell ref="O56:O58"/>
    <mergeCell ref="H57:H58"/>
    <mergeCell ref="I57:I58"/>
    <mergeCell ref="B65:F65"/>
    <mergeCell ref="A66:G66"/>
    <mergeCell ref="A67:G67"/>
    <mergeCell ref="H56:I56"/>
    <mergeCell ref="J56:J58"/>
    <mergeCell ref="K56:K58"/>
    <mergeCell ref="L56:L58"/>
    <mergeCell ref="M56:M58"/>
    <mergeCell ref="N56:N58"/>
    <mergeCell ref="B50:F50"/>
    <mergeCell ref="A51:G51"/>
    <mergeCell ref="A52:G52"/>
    <mergeCell ref="A55:O55"/>
    <mergeCell ref="A56:A58"/>
    <mergeCell ref="B56:C57"/>
    <mergeCell ref="D56:D58"/>
    <mergeCell ref="E56:E58"/>
    <mergeCell ref="F56:F58"/>
    <mergeCell ref="G56:G58"/>
    <mergeCell ref="L43:L45"/>
    <mergeCell ref="M43:M45"/>
    <mergeCell ref="N43:N45"/>
    <mergeCell ref="O43:O45"/>
    <mergeCell ref="H44:H45"/>
    <mergeCell ref="I44:I45"/>
    <mergeCell ref="A42:M42"/>
    <mergeCell ref="A43:A45"/>
    <mergeCell ref="B43:C44"/>
    <mergeCell ref="D43:D45"/>
    <mergeCell ref="E43:E45"/>
    <mergeCell ref="F43:F45"/>
    <mergeCell ref="G43:G45"/>
    <mergeCell ref="H43:I43"/>
    <mergeCell ref="J43:J45"/>
    <mergeCell ref="K43:K45"/>
    <mergeCell ref="O29:O31"/>
    <mergeCell ref="H30:H31"/>
    <mergeCell ref="I30:I31"/>
    <mergeCell ref="B38:F38"/>
    <mergeCell ref="A39:G39"/>
    <mergeCell ref="A40:G40"/>
    <mergeCell ref="H29:I29"/>
    <mergeCell ref="J29:J31"/>
    <mergeCell ref="K29:K31"/>
    <mergeCell ref="L29:L31"/>
    <mergeCell ref="M29:M31"/>
    <mergeCell ref="N29:N31"/>
    <mergeCell ref="B24:F24"/>
    <mergeCell ref="A25:G25"/>
    <mergeCell ref="A26:G26"/>
    <mergeCell ref="A28:M28"/>
    <mergeCell ref="A29:A31"/>
    <mergeCell ref="B29:C30"/>
    <mergeCell ref="D29:D31"/>
    <mergeCell ref="E29:E31"/>
    <mergeCell ref="F29:F31"/>
    <mergeCell ref="G29:G31"/>
    <mergeCell ref="L15:L17"/>
    <mergeCell ref="M15:M17"/>
    <mergeCell ref="N15:N17"/>
    <mergeCell ref="O15:O17"/>
    <mergeCell ref="H16:H17"/>
    <mergeCell ref="I16:I17"/>
    <mergeCell ref="A14:O14"/>
    <mergeCell ref="A15:A17"/>
    <mergeCell ref="B15:C16"/>
    <mergeCell ref="D15:D17"/>
    <mergeCell ref="E15:E17"/>
    <mergeCell ref="F15:F17"/>
    <mergeCell ref="G15:G17"/>
    <mergeCell ref="H15:I15"/>
    <mergeCell ref="J15:J17"/>
    <mergeCell ref="K15:K17"/>
    <mergeCell ref="A1:O1"/>
    <mergeCell ref="A3:O3"/>
    <mergeCell ref="A4:O4"/>
    <mergeCell ref="A6:O6"/>
    <mergeCell ref="A8:N9"/>
    <mergeCell ref="A11:N11"/>
  </mergeCells>
  <conditionalFormatting sqref="J72:M74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{631D3ED1-1F91-48FE-92EF-34230AEAC232}</x14:id>
        </ext>
      </extLst>
    </cfRule>
  </conditionalFormatting>
  <conditionalFormatting sqref="J85:M90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{B94663D8-9CBA-4C02-A15F-059B81D89301}</x14:id>
        </ext>
      </extLst>
    </cfRule>
  </conditionalFormatting>
  <conditionalFormatting sqref="J95:M97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{8B22BD18-DBE7-4360-82E2-E3CF79EC5C00}</x14:id>
        </ext>
      </extLst>
    </cfRule>
  </conditionalFormatting>
  <conditionalFormatting sqref="J101:M10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{AF605CBE-E5B4-4485-A041-8294781A94B4}</x14:id>
        </ext>
      </extLst>
    </cfRule>
  </conditionalFormatting>
  <conditionalFormatting sqref="J72:N74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{31A03526-520A-46D8-99A8-EF5F3FFB8176}</x14:id>
        </ext>
      </extLst>
    </cfRule>
    <cfRule type="colorScale" priority="11">
      <colorScale>
        <cfvo type="min"/>
        <cfvo type="max"/>
        <color rgb="FFFCFCFF"/>
        <color rgb="FF63BE7B"/>
      </colorScale>
    </cfRule>
    <cfRule type="top10" dxfId="0" priority="12" rank="5"/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8:N80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{91DED265-26A7-4F9B-82F3-E5292432C6CA}</x14:id>
        </ext>
      </extLst>
    </cfRule>
  </conditionalFormatting>
  <conditionalFormatting sqref="J85:N90">
    <cfRule type="colorScale" priority="7">
      <colorScale>
        <cfvo type="min"/>
        <cfvo type="max"/>
        <color rgb="FFFCFCFF"/>
        <color rgb="FF63BE7B"/>
      </colorScale>
    </cfRule>
  </conditionalFormatting>
  <conditionalFormatting sqref="J107:N10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3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{3246DF30-1D37-43F0-8F50-33D9ADB8535D}</x14:id>
        </ext>
      </extLst>
    </cfRule>
  </conditionalFormatting>
  <conditionalFormatting sqref="Q72:T74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{31EA324E-6C57-4BB9-9825-75F096F7DB67}</x14:id>
        </ext>
      </extLst>
    </cfRule>
  </conditionalFormatting>
  <conditionalFormatting sqref="Q78:T83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{5A7F7C1B-F35E-424C-A27A-DB1705FCE3D7}</x14:id>
        </ext>
      </extLst>
    </cfRule>
  </conditionalFormatting>
  <conditionalFormatting sqref="Q84:U8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31D3ED1-1F91-48FE-92EF-34230AEAC23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J72:M74</xm:sqref>
        </x14:conditionalFormatting>
        <x14:conditionalFormatting xmlns:xm="http://schemas.microsoft.com/office/excel/2006/main">
          <x14:cfRule type="dataBar" id="{B94663D8-9CBA-4C02-A15F-059B81D8930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J85:M90</xm:sqref>
        </x14:conditionalFormatting>
        <x14:conditionalFormatting xmlns:xm="http://schemas.microsoft.com/office/excel/2006/main">
          <x14:cfRule type="dataBar" id="{8B22BD18-DBE7-4360-82E2-E3CF79EC5C0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J95:M97</xm:sqref>
        </x14:conditionalFormatting>
        <x14:conditionalFormatting xmlns:xm="http://schemas.microsoft.com/office/excel/2006/main">
          <x14:cfRule type="dataBar" id="{AF605CBE-E5B4-4485-A041-8294781A94B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J101:M106</xm:sqref>
        </x14:conditionalFormatting>
        <x14:conditionalFormatting xmlns:xm="http://schemas.microsoft.com/office/excel/2006/main">
          <x14:cfRule type="dataBar" id="{31A03526-520A-46D8-99A8-EF5F3FFB817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J72:N74</xm:sqref>
        </x14:conditionalFormatting>
        <x14:conditionalFormatting xmlns:xm="http://schemas.microsoft.com/office/excel/2006/main">
          <x14:cfRule type="dataBar" id="{91DED265-26A7-4F9B-82F3-E5292432C6C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J78:N80</xm:sqref>
        </x14:conditionalFormatting>
        <x14:conditionalFormatting xmlns:xm="http://schemas.microsoft.com/office/excel/2006/main">
          <x14:cfRule type="dataBar" id="{3246DF30-1D37-43F0-8F50-33D9ADB8535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K73</xm:sqref>
        </x14:conditionalFormatting>
        <x14:conditionalFormatting xmlns:xm="http://schemas.microsoft.com/office/excel/2006/main">
          <x14:cfRule type="dataBar" id="{31EA324E-6C57-4BB9-9825-75F096F7DB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Q72:T74</xm:sqref>
        </x14:conditionalFormatting>
        <x14:conditionalFormatting xmlns:xm="http://schemas.microsoft.com/office/excel/2006/main">
          <x14:cfRule type="dataBar" id="{5A7F7C1B-F35E-424C-A27A-DB1705FCE3D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Q78:T83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Terina Feliz</dc:creator>
  <cp:lastModifiedBy>Terina Feliz</cp:lastModifiedBy>
  <dcterms:created xsi:type="dcterms:W3CDTF">2026-05-14T19:16:01Z</dcterms:created>
  <dcterms:modified xsi:type="dcterms:W3CDTF">2026-05-14T19:16:28Z</dcterms:modified>
</cp:coreProperties>
</file>