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coniaf-my.sharepoint.com/personal/aavila_coniaf_gob_do/Documents/Desktop/PORTAL TRANSPARENCIA - INF/ENERO - MARZO 2026/"/>
    </mc:Choice>
  </mc:AlternateContent>
  <xr:revisionPtr revIDLastSave="0" documentId="8_{751010B5-AE45-4600-9BE5-32640E6F7CC0}" xr6:coauthVersionLast="47" xr6:coauthVersionMax="47" xr10:uidLastSave="{00000000-0000-0000-0000-000000000000}"/>
  <bookViews>
    <workbookView xWindow="28680" yWindow="-120" windowWidth="29040" windowHeight="15720" activeTab="1" xr2:uid="{6BADD5A4-B6CE-4CC2-B55B-0B81200C7392}"/>
  </bookViews>
  <sheets>
    <sheet name="ENERO" sheetId="1" r:id="rId1"/>
    <sheet name="FEBRERO" sheetId="3" r:id="rId2"/>
    <sheet name="MARZO" sheetId="2" r:id="rId3"/>
    <sheet name="ENERO - MARZO 2026" sheetId="4" r:id="rId4"/>
  </sheets>
  <definedNames>
    <definedName name="_xlnm.Print_Area" localSheetId="0">ENERO!$A$1:$O$106</definedName>
    <definedName name="_xlnm.Print_Area" localSheetId="3">'ENERO - MARZO 2026'!$A$1:$O$104</definedName>
    <definedName name="_xlnm.Print_Area" localSheetId="1">FEBRERO!$A$1:$O$107</definedName>
    <definedName name="_xlnm.Print_Area" localSheetId="2">MARZO!$A$1:$O$103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9" i="3" l="1"/>
  <c r="J39" i="3"/>
  <c r="O39" i="3"/>
  <c r="N39" i="3"/>
  <c r="L39" i="3"/>
  <c r="K39" i="3"/>
  <c r="I39" i="3"/>
  <c r="H39" i="3"/>
  <c r="G39" i="3"/>
  <c r="F71" i="3" l="1"/>
  <c r="O35" i="3"/>
  <c r="O32" i="3"/>
  <c r="O33" i="3"/>
  <c r="M58" i="1" l="1"/>
  <c r="M35" i="1"/>
  <c r="O35" i="1" s="1"/>
  <c r="J77" i="1"/>
  <c r="J89" i="1"/>
  <c r="J88" i="1"/>
  <c r="J87" i="1"/>
  <c r="J85" i="1"/>
  <c r="L84" i="1"/>
  <c r="L24" i="1"/>
  <c r="K24" i="1"/>
  <c r="O32" i="1"/>
  <c r="K37" i="1"/>
  <c r="L37" i="1"/>
  <c r="K49" i="1"/>
  <c r="L49" i="1"/>
  <c r="O45" i="1"/>
  <c r="O49" i="1" s="1"/>
  <c r="O36" i="1"/>
  <c r="O34" i="1"/>
  <c r="O33" i="1"/>
  <c r="O24" i="1"/>
  <c r="O19" i="1"/>
  <c r="O18" i="1"/>
  <c r="O37" i="1" l="1"/>
  <c r="L35" i="1"/>
  <c r="J84" i="1" l="1"/>
  <c r="K84" i="1"/>
  <c r="O31" i="2"/>
  <c r="O32" i="2"/>
  <c r="O36" i="3"/>
  <c r="O34" i="3"/>
  <c r="O19" i="4" l="1"/>
  <c r="O20" i="4"/>
  <c r="O57" i="4"/>
  <c r="O35" i="4"/>
  <c r="O34" i="4"/>
  <c r="O33" i="4"/>
  <c r="O18" i="4"/>
  <c r="L83" i="3"/>
  <c r="M83" i="3"/>
  <c r="O48" i="3"/>
  <c r="O47" i="3"/>
  <c r="O37" i="3" l="1"/>
  <c r="O37" i="4" l="1"/>
  <c r="O38" i="3"/>
  <c r="K25" i="4"/>
  <c r="J69" i="4" s="1"/>
  <c r="N25" i="4"/>
  <c r="I25" i="4"/>
  <c r="I38" i="4"/>
  <c r="J38" i="4"/>
  <c r="I48" i="4"/>
  <c r="J48" i="4"/>
  <c r="K48" i="4"/>
  <c r="K69" i="4" s="1"/>
  <c r="K75" i="4" s="1"/>
  <c r="L48" i="4"/>
  <c r="K68" i="4" s="1"/>
  <c r="K74" i="4" s="1"/>
  <c r="N48" i="4"/>
  <c r="N49" i="4" s="1"/>
  <c r="I61" i="4"/>
  <c r="J61" i="4"/>
  <c r="K61" i="4"/>
  <c r="M69" i="4" s="1"/>
  <c r="M75" i="4" s="1"/>
  <c r="L61" i="4"/>
  <c r="M68" i="4" s="1"/>
  <c r="N61" i="4"/>
  <c r="N62" i="4" s="1"/>
  <c r="N63" i="4" s="1"/>
  <c r="M86" i="4" s="1"/>
  <c r="G49" i="1"/>
  <c r="K87" i="1" s="1"/>
  <c r="I49" i="1"/>
  <c r="H49" i="1"/>
  <c r="A49" i="1"/>
  <c r="K85" i="1" s="1"/>
  <c r="M61" i="4"/>
  <c r="M85" i="4" s="1"/>
  <c r="M48" i="4"/>
  <c r="M50" i="4" s="1"/>
  <c r="O36" i="4" l="1"/>
  <c r="O38" i="4" s="1"/>
  <c r="K85" i="4"/>
  <c r="L25" i="4"/>
  <c r="J68" i="4" s="1"/>
  <c r="J74" i="4" s="1"/>
  <c r="N38" i="4"/>
  <c r="N39" i="4" s="1"/>
  <c r="N40" i="4" s="1"/>
  <c r="L86" i="4" s="1"/>
  <c r="M25" i="4"/>
  <c r="J85" i="4" s="1"/>
  <c r="L38" i="4"/>
  <c r="L68" i="4" s="1"/>
  <c r="K38" i="4"/>
  <c r="L69" i="4" s="1"/>
  <c r="L75" i="4" s="1"/>
  <c r="J25" i="4"/>
  <c r="N50" i="4"/>
  <c r="K86" i="4" s="1"/>
  <c r="N26" i="4"/>
  <c r="N27" i="4" s="1"/>
  <c r="J86" i="4" s="1"/>
  <c r="M74" i="4"/>
  <c r="J75" i="4"/>
  <c r="M63" i="4"/>
  <c r="N49" i="1"/>
  <c r="M49" i="1"/>
  <c r="M51" i="1" s="1"/>
  <c r="O46" i="1"/>
  <c r="O47" i="1"/>
  <c r="O48" i="1"/>
  <c r="M38" i="4" l="1"/>
  <c r="L85" i="4" s="1"/>
  <c r="N68" i="4"/>
  <c r="N74" i="4" s="1"/>
  <c r="N69" i="4"/>
  <c r="N75" i="4" s="1"/>
  <c r="M27" i="4"/>
  <c r="L74" i="4"/>
  <c r="N50" i="1"/>
  <c r="O50" i="1" s="1"/>
  <c r="M40" i="4" l="1"/>
  <c r="O51" i="1"/>
  <c r="N51" i="1"/>
  <c r="O54" i="2" l="1"/>
  <c r="O60" i="3" l="1"/>
  <c r="O19" i="3"/>
  <c r="O18" i="3"/>
  <c r="J83" i="3"/>
  <c r="F72" i="1"/>
  <c r="O20" i="1"/>
  <c r="O21" i="1"/>
  <c r="O22" i="1"/>
  <c r="O23" i="1"/>
  <c r="N81" i="4" l="1"/>
  <c r="L81" i="4" l="1"/>
  <c r="J81" i="4"/>
  <c r="N64" i="1" l="1"/>
  <c r="L64" i="1"/>
  <c r="K64" i="1"/>
  <c r="G64" i="1"/>
  <c r="K86" i="1" s="1"/>
  <c r="H64" i="1"/>
  <c r="O22" i="2"/>
  <c r="O21" i="2"/>
  <c r="O20" i="2"/>
  <c r="O19" i="2"/>
  <c r="O55" i="2"/>
  <c r="O63" i="1"/>
  <c r="A64" i="1"/>
  <c r="O18" i="2"/>
  <c r="A23" i="2" l="1"/>
  <c r="O41" i="2" l="1"/>
  <c r="O42" i="2"/>
  <c r="I24" i="1" l="1"/>
  <c r="J82" i="4" l="1"/>
  <c r="O46" i="4" l="1"/>
  <c r="O58" i="4" l="1"/>
  <c r="O47" i="4"/>
  <c r="O59" i="4" l="1"/>
  <c r="N51" i="3"/>
  <c r="L86" i="3"/>
  <c r="K24" i="3"/>
  <c r="L24" i="3"/>
  <c r="N24" i="3"/>
  <c r="K83" i="3" l="1"/>
  <c r="O62" i="3"/>
  <c r="O63" i="3" l="1"/>
  <c r="M84" i="1" l="1"/>
  <c r="M81" i="4" s="1"/>
  <c r="M24" i="1" l="1"/>
  <c r="K81" i="4"/>
  <c r="O23" i="3" l="1"/>
  <c r="O22" i="3"/>
  <c r="A24" i="1"/>
  <c r="O24" i="3" l="1"/>
  <c r="G25" i="4"/>
  <c r="J84" i="4" s="1"/>
  <c r="N43" i="2"/>
  <c r="N44" i="2" s="1"/>
  <c r="M43" i="2"/>
  <c r="L43" i="2"/>
  <c r="K67" i="2" s="1"/>
  <c r="K73" i="2" s="1"/>
  <c r="K43" i="2"/>
  <c r="K68" i="2" s="1"/>
  <c r="K74" i="2" s="1"/>
  <c r="J43" i="2"/>
  <c r="I43" i="2"/>
  <c r="H43" i="2"/>
  <c r="G43" i="2"/>
  <c r="A43" i="2"/>
  <c r="M45" i="2" l="1"/>
  <c r="O44" i="2"/>
  <c r="N45" i="2"/>
  <c r="O43" i="2" l="1"/>
  <c r="O45" i="2" s="1"/>
  <c r="L51" i="3"/>
  <c r="K51" i="3"/>
  <c r="G51" i="3"/>
  <c r="K86" i="3" s="1"/>
  <c r="K69" i="2" l="1"/>
  <c r="K75" i="2" s="1"/>
  <c r="J70" i="3"/>
  <c r="O49" i="3"/>
  <c r="M51" i="3"/>
  <c r="A51" i="3"/>
  <c r="K84" i="3" s="1"/>
  <c r="K87" i="3"/>
  <c r="L87" i="3" l="1"/>
  <c r="M24" i="3"/>
  <c r="O61" i="1" l="1"/>
  <c r="H24" i="1"/>
  <c r="J86" i="1" s="1"/>
  <c r="M87" i="1" l="1"/>
  <c r="G24" i="1"/>
  <c r="N37" i="1"/>
  <c r="N38" i="1" s="1"/>
  <c r="N24" i="1"/>
  <c r="N25" i="1" s="1"/>
  <c r="O25" i="1" s="1"/>
  <c r="J71" i="1"/>
  <c r="J72" i="1"/>
  <c r="K88" i="1" l="1"/>
  <c r="N84" i="1" l="1"/>
  <c r="G37" i="1"/>
  <c r="H37" i="1"/>
  <c r="I37" i="1"/>
  <c r="A37" i="1"/>
  <c r="L85" i="1" s="1"/>
  <c r="L86" i="1" l="1"/>
  <c r="L87" i="1"/>
  <c r="M37" i="1"/>
  <c r="L88" i="1" s="1"/>
  <c r="N33" i="2" l="1"/>
  <c r="M33" i="2"/>
  <c r="N23" i="2"/>
  <c r="O56" i="2"/>
  <c r="G24" i="3"/>
  <c r="J86" i="3" s="1"/>
  <c r="G23" i="2"/>
  <c r="J23" i="2"/>
  <c r="K23" i="2"/>
  <c r="J68" i="2" s="1"/>
  <c r="L23" i="2"/>
  <c r="J67" i="2" s="1"/>
  <c r="J73" i="2" s="1"/>
  <c r="G38" i="4" l="1"/>
  <c r="L84" i="4" s="1"/>
  <c r="A33" i="2"/>
  <c r="A39" i="3" l="1"/>
  <c r="L84" i="3" l="1"/>
  <c r="L70" i="3"/>
  <c r="O62" i="1"/>
  <c r="L71" i="1"/>
  <c r="L77" i="3" l="1"/>
  <c r="L77" i="1"/>
  <c r="F75" i="1" l="1"/>
  <c r="F73" i="1"/>
  <c r="G60" i="2"/>
  <c r="N83" i="3"/>
  <c r="N87" i="1" l="1"/>
  <c r="M85" i="1"/>
  <c r="A60" i="2"/>
  <c r="F69" i="2" l="1"/>
  <c r="A61" i="4"/>
  <c r="M82" i="4" s="1"/>
  <c r="A63" i="3" l="1"/>
  <c r="H60" i="2"/>
  <c r="I60" i="2"/>
  <c r="J60" i="2"/>
  <c r="K60" i="2"/>
  <c r="L60" i="2"/>
  <c r="M60" i="2"/>
  <c r="N60" i="2"/>
  <c r="F73" i="2" s="1"/>
  <c r="H25" i="4"/>
  <c r="J83" i="4" s="1"/>
  <c r="M23" i="2"/>
  <c r="O57" i="2"/>
  <c r="N63" i="3"/>
  <c r="M63" i="3"/>
  <c r="F75" i="3" s="1"/>
  <c r="L63" i="3"/>
  <c r="M69" i="3" s="1"/>
  <c r="M76" i="3" s="1"/>
  <c r="K63" i="3"/>
  <c r="J63" i="3"/>
  <c r="I63" i="3"/>
  <c r="H63" i="3"/>
  <c r="G63" i="3"/>
  <c r="M86" i="3" s="1"/>
  <c r="N52" i="3"/>
  <c r="K69" i="3"/>
  <c r="K76" i="3" s="1"/>
  <c r="K70" i="3"/>
  <c r="K77" i="3" s="1"/>
  <c r="J51" i="3"/>
  <c r="I51" i="3"/>
  <c r="H51" i="3"/>
  <c r="O50" i="3"/>
  <c r="O51" i="3" s="1"/>
  <c r="N40" i="3"/>
  <c r="L69" i="3"/>
  <c r="L76" i="3" s="1"/>
  <c r="N25" i="3"/>
  <c r="O25" i="3" s="1"/>
  <c r="J87" i="3"/>
  <c r="J69" i="3"/>
  <c r="I24" i="3"/>
  <c r="H24" i="3"/>
  <c r="A24" i="3"/>
  <c r="J84" i="3" s="1"/>
  <c r="R23" i="3"/>
  <c r="J85" i="3" l="1"/>
  <c r="M70" i="3"/>
  <c r="M77" i="3" s="1"/>
  <c r="M84" i="3"/>
  <c r="F72" i="3"/>
  <c r="N84" i="3" s="1"/>
  <c r="L85" i="3"/>
  <c r="O23" i="2"/>
  <c r="O25" i="4"/>
  <c r="F73" i="3"/>
  <c r="K85" i="3"/>
  <c r="M85" i="3"/>
  <c r="N87" i="3"/>
  <c r="M87" i="3"/>
  <c r="F72" i="2"/>
  <c r="F76" i="3"/>
  <c r="N64" i="3"/>
  <c r="O64" i="3" s="1"/>
  <c r="O26" i="3"/>
  <c r="J76" i="3"/>
  <c r="J77" i="3"/>
  <c r="N69" i="3"/>
  <c r="N76" i="3" s="1"/>
  <c r="M53" i="3"/>
  <c r="M26" i="3"/>
  <c r="M41" i="3"/>
  <c r="J24" i="3"/>
  <c r="M65" i="3"/>
  <c r="F74" i="3"/>
  <c r="O40" i="3"/>
  <c r="O41" i="3" s="1"/>
  <c r="L71" i="3" s="1"/>
  <c r="N41" i="3"/>
  <c r="O52" i="3"/>
  <c r="N53" i="3"/>
  <c r="N26" i="3"/>
  <c r="J88" i="3" s="1"/>
  <c r="N70" i="3" l="1"/>
  <c r="N77" i="3" s="1"/>
  <c r="N88" i="3"/>
  <c r="J71" i="3"/>
  <c r="J89" i="3" s="1"/>
  <c r="N86" i="3"/>
  <c r="N85" i="3"/>
  <c r="L88" i="3"/>
  <c r="L89" i="3"/>
  <c r="F77" i="3"/>
  <c r="F78" i="3" s="1"/>
  <c r="N65" i="3"/>
  <c r="M88" i="3" s="1"/>
  <c r="O65" i="3"/>
  <c r="M71" i="3" s="1"/>
  <c r="M89" i="3" s="1"/>
  <c r="O53" i="3"/>
  <c r="K71" i="3" s="1"/>
  <c r="L78" i="3"/>
  <c r="L72" i="3"/>
  <c r="L79" i="3" s="1"/>
  <c r="F70" i="3" l="1"/>
  <c r="J78" i="3"/>
  <c r="J72" i="3"/>
  <c r="J79" i="3" s="1"/>
  <c r="K88" i="3"/>
  <c r="K89" i="3"/>
  <c r="M78" i="3"/>
  <c r="N71" i="3"/>
  <c r="N89" i="3" s="1"/>
  <c r="K78" i="3"/>
  <c r="K72" i="3"/>
  <c r="M72" i="3"/>
  <c r="M79" i="3" s="1"/>
  <c r="N78" i="3" l="1"/>
  <c r="K79" i="3"/>
  <c r="N72" i="3"/>
  <c r="N79" i="3" s="1"/>
  <c r="O62" i="4"/>
  <c r="H61" i="4"/>
  <c r="M83" i="4" s="1"/>
  <c r="G61" i="4"/>
  <c r="M84" i="4" s="1"/>
  <c r="O39" i="4"/>
  <c r="O40" i="4" s="1"/>
  <c r="H38" i="4"/>
  <c r="L83" i="4" s="1"/>
  <c r="A38" i="4"/>
  <c r="L82" i="4" s="1"/>
  <c r="N61" i="2"/>
  <c r="M67" i="2"/>
  <c r="M73" i="2" s="1"/>
  <c r="O59" i="2"/>
  <c r="O58" i="2"/>
  <c r="L33" i="2"/>
  <c r="K33" i="2"/>
  <c r="L68" i="2" s="1"/>
  <c r="J33" i="2"/>
  <c r="I33" i="2"/>
  <c r="H33" i="2"/>
  <c r="G33" i="2"/>
  <c r="N24" i="2"/>
  <c r="N25" i="2" s="1"/>
  <c r="I23" i="2"/>
  <c r="H23" i="2"/>
  <c r="O33" i="2" l="1"/>
  <c r="F71" i="2"/>
  <c r="L67" i="2"/>
  <c r="L73" i="2" s="1"/>
  <c r="O60" i="2"/>
  <c r="H48" i="4"/>
  <c r="K83" i="4" s="1"/>
  <c r="G48" i="4"/>
  <c r="K84" i="4" s="1"/>
  <c r="O26" i="4"/>
  <c r="O27" i="4" s="1"/>
  <c r="J70" i="4" s="1"/>
  <c r="F70" i="2"/>
  <c r="O61" i="4"/>
  <c r="O63" i="4" s="1"/>
  <c r="M70" i="4" s="1"/>
  <c r="M35" i="2"/>
  <c r="M68" i="2"/>
  <c r="M74" i="2" s="1"/>
  <c r="L74" i="2"/>
  <c r="O61" i="2"/>
  <c r="N62" i="2"/>
  <c r="O24" i="2"/>
  <c r="O25" i="2" s="1"/>
  <c r="J69" i="2" s="1"/>
  <c r="M25" i="2"/>
  <c r="N34" i="2"/>
  <c r="M62" i="2"/>
  <c r="N84" i="4" l="1"/>
  <c r="J87" i="4"/>
  <c r="J76" i="4"/>
  <c r="J71" i="4"/>
  <c r="M76" i="4"/>
  <c r="M87" i="4"/>
  <c r="M71" i="4"/>
  <c r="M77" i="4" s="1"/>
  <c r="O34" i="2"/>
  <c r="O35" i="2" s="1"/>
  <c r="F74" i="2"/>
  <c r="L70" i="4"/>
  <c r="O48" i="4"/>
  <c r="A48" i="4"/>
  <c r="K82" i="4" s="1"/>
  <c r="N67" i="2"/>
  <c r="N73" i="2" s="1"/>
  <c r="J74" i="2"/>
  <c r="N68" i="2"/>
  <c r="N74" i="2" s="1"/>
  <c r="O62" i="2"/>
  <c r="N35" i="2"/>
  <c r="O60" i="1"/>
  <c r="L69" i="2" l="1"/>
  <c r="M69" i="2"/>
  <c r="M75" i="2" s="1"/>
  <c r="L76" i="4"/>
  <c r="L87" i="4"/>
  <c r="L71" i="4"/>
  <c r="L77" i="4" s="1"/>
  <c r="J77" i="4"/>
  <c r="L75" i="2"/>
  <c r="F75" i="2"/>
  <c r="J78" i="1"/>
  <c r="K72" i="1"/>
  <c r="K78" i="1" s="1"/>
  <c r="F67" i="2" l="1"/>
  <c r="N69" i="2"/>
  <c r="N75" i="2" s="1"/>
  <c r="O49" i="4"/>
  <c r="O50" i="4" s="1"/>
  <c r="K70" i="4" s="1"/>
  <c r="K70" i="2"/>
  <c r="K76" i="2" s="1"/>
  <c r="L70" i="2"/>
  <c r="L76" i="2" s="1"/>
  <c r="K71" i="1"/>
  <c r="M70" i="2"/>
  <c r="M76" i="2" s="1"/>
  <c r="J75" i="2"/>
  <c r="J70" i="2"/>
  <c r="F77" i="1"/>
  <c r="N86" i="4" s="1"/>
  <c r="M64" i="1"/>
  <c r="M71" i="1"/>
  <c r="M72" i="1"/>
  <c r="M78" i="1" s="1"/>
  <c r="J64" i="1"/>
  <c r="I64" i="1"/>
  <c r="N83" i="4" s="1"/>
  <c r="O59" i="1"/>
  <c r="O58" i="1"/>
  <c r="L72" i="1"/>
  <c r="M26" i="1"/>
  <c r="K76" i="4" l="1"/>
  <c r="K87" i="4"/>
  <c r="K71" i="4"/>
  <c r="N70" i="4"/>
  <c r="O64" i="1"/>
  <c r="M86" i="1"/>
  <c r="N82" i="4"/>
  <c r="N89" i="1"/>
  <c r="N71" i="1"/>
  <c r="N77" i="1" s="1"/>
  <c r="K77" i="1"/>
  <c r="L78" i="1"/>
  <c r="M77" i="1"/>
  <c r="N72" i="1"/>
  <c r="N78" i="1" s="1"/>
  <c r="M39" i="1"/>
  <c r="J76" i="2"/>
  <c r="N70" i="2"/>
  <c r="N76" i="2" s="1"/>
  <c r="N65" i="1"/>
  <c r="F78" i="1" s="1"/>
  <c r="M66" i="1"/>
  <c r="K89" i="1"/>
  <c r="N26" i="1"/>
  <c r="K77" i="4" l="1"/>
  <c r="N71" i="4"/>
  <c r="N77" i="4" s="1"/>
  <c r="N87" i="4"/>
  <c r="N76" i="4"/>
  <c r="N86" i="1"/>
  <c r="N85" i="1"/>
  <c r="F76" i="1"/>
  <c r="F79" i="1" s="1"/>
  <c r="M88" i="1"/>
  <c r="N66" i="1"/>
  <c r="M89" i="1" s="1"/>
  <c r="O38" i="1"/>
  <c r="O39" i="1" s="1"/>
  <c r="N39" i="1"/>
  <c r="L89" i="1" s="1"/>
  <c r="O65" i="1"/>
  <c r="O66" i="1" s="1"/>
  <c r="M73" i="1" s="1"/>
  <c r="M90" i="1" s="1"/>
  <c r="O26" i="1"/>
  <c r="J73" i="1" l="1"/>
  <c r="J90" i="1" s="1"/>
  <c r="L73" i="1"/>
  <c r="L74" i="1" s="1"/>
  <c r="L80" i="1" s="1"/>
  <c r="N88" i="1"/>
  <c r="F71" i="1"/>
  <c r="K73" i="1"/>
  <c r="K79" i="1" s="1"/>
  <c r="M79" i="1"/>
  <c r="M74" i="1"/>
  <c r="M80" i="1" s="1"/>
  <c r="J79" i="1" l="1"/>
  <c r="L90" i="1"/>
  <c r="J74" i="1"/>
  <c r="L79" i="1"/>
  <c r="N85" i="4"/>
  <c r="N73" i="1"/>
  <c r="N90" i="1" s="1"/>
  <c r="K74" i="1"/>
  <c r="K80" i="1" s="1"/>
  <c r="K90" i="1"/>
  <c r="J80" i="1"/>
  <c r="N74" i="1" l="1"/>
  <c r="N80" i="1" s="1"/>
  <c r="N79" i="1"/>
</calcChain>
</file>

<file path=xl/sharedStrings.xml><?xml version="1.0" encoding="utf-8"?>
<sst xmlns="http://schemas.openxmlformats.org/spreadsheetml/2006/main" count="824" uniqueCount="171">
  <si>
    <t>CONSEJO NACIONAL DE INVESTIGACIONES AGROPECUARIAS Y FORESTALES (CONIAF)</t>
  </si>
  <si>
    <t>DIRECCIÓN EJECUTIVA</t>
  </si>
  <si>
    <t xml:space="preserve"> EJECUCION MESUAL DE ACTIVIDADES Y PROGRAMA DE TRANSFERENCIA  PROYECTOS DE INVERSIÓN PÚBLICA</t>
  </si>
  <si>
    <t>ACTUALIZACIÓN PARA LA INNOVACIÓN TECNOLÓGICA Y COMPETITIVIDAD AGROALIMENTARIA Y  DE FOMENTO A LA EXPORTACIÓN EN LA REPÚBLICA DOMINICANA</t>
  </si>
  <si>
    <t xml:space="preserve">DEPARTAMENTO DE AGRICULTURA COMPETITIVA           </t>
  </si>
  <si>
    <t>No.</t>
  </si>
  <si>
    <t>ACTIVIDADES</t>
  </si>
  <si>
    <t>COORDINADOR  CONIAF</t>
  </si>
  <si>
    <t>FECHA</t>
  </si>
  <si>
    <t>LUGAR</t>
  </si>
  <si>
    <t>HORAS de ACTIVIDADES</t>
  </si>
  <si>
    <t>TÉCNICOS BENEFICIADOS</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</si>
  <si>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</si>
  <si>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</si>
  <si>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</si>
  <si>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</si>
  <si>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</si>
  <si>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</si>
  <si>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</si>
  <si>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</si>
  <si>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</si>
  <si>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</si>
  <si>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Victor Payano y Maldané Cuello</t>
  </si>
  <si>
    <t>SUB-TOTAL</t>
  </si>
  <si>
    <t>Legislación  ISR (10% sobre costo  facilitadores)</t>
  </si>
  <si>
    <t xml:space="preserve">TOTAL </t>
  </si>
  <si>
    <t xml:space="preserve">DEPARTAMENTO DE REDUCCIÓN DE LA POBREZA RURAL </t>
  </si>
  <si>
    <t xml:space="preserve">HORAS </t>
  </si>
  <si>
    <t xml:space="preserve"> César Montero y Bienvenido Carvajal</t>
  </si>
  <si>
    <t>Juan Valdez</t>
  </si>
  <si>
    <t>TOTAL</t>
  </si>
  <si>
    <t>DEPARTAMENTO DE ACCESO A LAS CIENCIAS MODERNAS</t>
  </si>
  <si>
    <t xml:space="preserve">DEPARTAMENTO DE MEDIO AMBIENTE Y RECURSOS NATURALES         </t>
  </si>
  <si>
    <t>HORAS TRANSFE-RENCIA</t>
  </si>
  <si>
    <t>COSTO TOTAL</t>
  </si>
  <si>
    <t>José A. Nova</t>
  </si>
  <si>
    <t xml:space="preserve">RESUMEN PROGRAMACIÓN </t>
  </si>
  <si>
    <t>DPTO</t>
  </si>
  <si>
    <t>Agric. Competitiva</t>
  </si>
  <si>
    <t>Ciencias Modernas</t>
  </si>
  <si>
    <t>Medio Amb. Y Rec. Nat.</t>
  </si>
  <si>
    <t>PRESUPUESTO TOTAL</t>
  </si>
  <si>
    <t>TRANSFERENCIAS</t>
  </si>
  <si>
    <t>COMBUST.</t>
  </si>
  <si>
    <t>INSTALACIÓN Y VISITAS A PARCELAS DE VALIDACIÓN</t>
  </si>
  <si>
    <t>PROYECTOS</t>
  </si>
  <si>
    <t>TECNICOS BENEFICIADOS</t>
  </si>
  <si>
    <t>HORAS DE ACTIVIDAD</t>
  </si>
  <si>
    <t xml:space="preserve">COSTO LOGÍSTICO         (RD$) </t>
  </si>
  <si>
    <t xml:space="preserve">COSTO FACILITADORES (RD$) </t>
  </si>
  <si>
    <t>OTROS COSTOS (Ley ISR)</t>
  </si>
  <si>
    <t xml:space="preserve">COSTO TOTAL      (RD$) </t>
  </si>
  <si>
    <t>PRESUPUESTO TOTAL 2024 (RD$)</t>
  </si>
  <si>
    <t>EJECUCION EN VALORES $RD.  NETO</t>
  </si>
  <si>
    <t xml:space="preserve">EJECUCION PORCENTUAL </t>
  </si>
  <si>
    <t xml:space="preserve">PROGRAMACION INDICADORES </t>
  </si>
  <si>
    <t>SEGUIMIENTO</t>
  </si>
  <si>
    <t>BENEFICIARIOS</t>
  </si>
  <si>
    <t>HORAS/ACTV.</t>
  </si>
  <si>
    <t>COSTO LOG.</t>
  </si>
  <si>
    <t>FACILITADORES</t>
  </si>
  <si>
    <t xml:space="preserve"> COSTOFACIL.</t>
  </si>
  <si>
    <t>EJECUCION %  INDICADORES POR DEPARTAMENTOS</t>
  </si>
  <si>
    <t xml:space="preserve">EJECUCION PORCENTUAL EN$ RD. </t>
  </si>
  <si>
    <t>Preparado por:</t>
  </si>
  <si>
    <t>Aprobado por:</t>
  </si>
  <si>
    <t>Dra. Ana Maria Barcelo Larocca</t>
  </si>
  <si>
    <t>Directora Ejecutiva</t>
  </si>
  <si>
    <t>Pobreza Rural</t>
  </si>
  <si>
    <t>Neiba</t>
  </si>
  <si>
    <t>.</t>
  </si>
  <si>
    <t xml:space="preserve"> FACILITADOR</t>
  </si>
  <si>
    <t xml:space="preserve"> HOMBRES</t>
  </si>
  <si>
    <t xml:space="preserve">José A. Nova </t>
  </si>
  <si>
    <t>Julio de Oleo</t>
  </si>
  <si>
    <t>DEPARTAMENTO DE PLANIFICACIÓN  Y  DESARROLLO</t>
  </si>
  <si>
    <t>PRESUPUESTO TOTAL 2025 (RD$)</t>
  </si>
  <si>
    <t>Víctor Payano y Maldané Cuello</t>
  </si>
  <si>
    <t>José Cepeda</t>
  </si>
  <si>
    <t>José Nova</t>
  </si>
  <si>
    <t>Azua</t>
  </si>
  <si>
    <t>Dra. Ana María Barcelo Larocca</t>
  </si>
  <si>
    <t>04-05/12/2025</t>
  </si>
  <si>
    <t>22-23/12/2025</t>
  </si>
  <si>
    <t>10-11/12/2025</t>
  </si>
  <si>
    <t>Johuan Santos</t>
  </si>
  <si>
    <t xml:space="preserve"> Neiba</t>
  </si>
  <si>
    <t>Palmarejo, Santiago Rodríguez.</t>
  </si>
  <si>
    <t>El pinito y Jeremias, La Vega.</t>
  </si>
  <si>
    <t>Zambrana, Cotuí.</t>
  </si>
  <si>
    <t>HORAS DE ACTIVIDADES</t>
  </si>
  <si>
    <t>Salomón Sosa Nata</t>
  </si>
  <si>
    <r>
      <t>Reunión de coordinación en Baní con el investigador relacionado al proyecto de transferencia de tecnologías en</t>
    </r>
    <r>
      <rPr>
        <b/>
        <sz val="12"/>
        <rFont val="Cambria"/>
        <family val="1"/>
      </rPr>
      <t xml:space="preserve"> Aguacate</t>
    </r>
    <r>
      <rPr>
        <sz val="12"/>
        <rFont val="Cambria"/>
        <family val="1"/>
      </rPr>
      <t xml:space="preserve"> en Hondo Valle, Elías Piña, donde se trató el cierre de dicho proyecto.</t>
    </r>
  </si>
  <si>
    <t>Baní</t>
  </si>
  <si>
    <t>Alejandro María Núñez</t>
  </si>
  <si>
    <r>
      <t xml:space="preserve">Vista técnica para la </t>
    </r>
    <r>
      <rPr>
        <i/>
        <sz val="12"/>
        <rFont val="Cambria"/>
        <family val="1"/>
      </rPr>
      <t>instalación</t>
    </r>
    <r>
      <rPr>
        <sz val="12"/>
        <rFont val="Cambria"/>
        <family val="1"/>
      </rPr>
      <t xml:space="preserve"> de una parcela de</t>
    </r>
    <r>
      <rPr>
        <b/>
        <sz val="12"/>
        <rFont val="Cambria"/>
        <family val="1"/>
      </rPr>
      <t xml:space="preserve"> Mango.</t>
    </r>
  </si>
  <si>
    <r>
      <t>Se realizó una visita de seguimiento para la aplicación de abono foliar e insecticidas a las tres (3) parcelas de</t>
    </r>
    <r>
      <rPr>
        <b/>
        <sz val="12"/>
        <rFont val="Cambria"/>
        <family val="1"/>
      </rPr>
      <t xml:space="preserve"> Yuca.</t>
    </r>
  </si>
  <si>
    <r>
      <t>Visita de seguimiento a las dos (2) parcelas de M</t>
    </r>
    <r>
      <rPr>
        <b/>
        <sz val="12"/>
        <rFont val="Cambria"/>
        <family val="1"/>
      </rPr>
      <t xml:space="preserve">aíz </t>
    </r>
    <r>
      <rPr>
        <sz val="12"/>
        <rFont val="Cambria"/>
        <family val="1"/>
      </rPr>
      <t>con la finalidad de colocar trampas azules atrapa-insectos y aplicación foliar fitosanitaria. En la parcela de El Pinito se aplicó el insecticida Diazinon y abono foliar Nurish, 
El 3 de diciembre fue instalada en Jeremías una (1) parcela de Maiz. En este viaje se aplicó el fertilizante 12-24-12 al suelo e insecticida foliar. Se colocaron las trampas azules. Se reprogramó realizar la aplicación del herbicida Metriking en la parcela de Jeremías. Luego de su aplicación en esta parcela el cultivo lucía uniforme.</t>
    </r>
  </si>
  <si>
    <r>
      <t>Se realizó una visita técnica con el objetivo de coordinar la instalación de una (1) parcela demostrativa de tecnologías en el cultivo de C</t>
    </r>
    <r>
      <rPr>
        <b/>
        <sz val="12"/>
        <rFont val="Cambria"/>
        <family val="1"/>
      </rPr>
      <t>acao.</t>
    </r>
  </si>
  <si>
    <t xml:space="preserve">Encargada Depto. Planificación y Desarrollo    </t>
  </si>
  <si>
    <t xml:space="preserve">Ana Belkis Ávila          </t>
  </si>
  <si>
    <t>EJECUCION ENERO 2026</t>
  </si>
  <si>
    <t>PRESUPUESTO ENERO 2026</t>
  </si>
  <si>
    <t>MES: ENERO 2026</t>
  </si>
  <si>
    <t>PROGRAMACION ENERO 2026</t>
  </si>
  <si>
    <t>MES: FEBRERO 2026</t>
  </si>
  <si>
    <t>PRESUPUESTO FEBRERO 2026</t>
  </si>
  <si>
    <t>EJECUCION FEBRERO 2026</t>
  </si>
  <si>
    <t>PROGRAMACION FEBRERO 2026</t>
  </si>
  <si>
    <t>PROGRAMACION  INDICADORES FEBRERO 2026</t>
  </si>
  <si>
    <t>PROGRAMACION  INDICADORES ENERO  2026</t>
  </si>
  <si>
    <t>MES: MARZO 2026</t>
  </si>
  <si>
    <t>PRESUPUESTO MARZO 2026</t>
  </si>
  <si>
    <t>EJECUCION MARZO 2026</t>
  </si>
  <si>
    <t>PROGRAMACION GASTOS MARZO 2026</t>
  </si>
  <si>
    <t>PROGRAMACION INDICADORES MARZO 2026</t>
  </si>
  <si>
    <t>TRIMESTRE: ENERO - MARZO 2026</t>
  </si>
  <si>
    <t>PRESUPUESTO ENERO - MARZO 2026</t>
  </si>
  <si>
    <t>EJECUCION ENERO - MARZO 2026</t>
  </si>
  <si>
    <t>PROGRAMACION GASTOS ENERO - MARZO 2026</t>
  </si>
  <si>
    <t>PROGRAMACION ENERO - MARZO 2026</t>
  </si>
  <si>
    <t>COSTOFACIL.</t>
  </si>
  <si>
    <t>07-09/01/2026</t>
  </si>
  <si>
    <t>12-13/01/2026</t>
  </si>
  <si>
    <t>15-16/01/2026</t>
  </si>
  <si>
    <t>27-30/01/2026</t>
  </si>
  <si>
    <t>22-23/01/2026</t>
  </si>
  <si>
    <t xml:space="preserve">Johuan Santos </t>
  </si>
  <si>
    <t>Francisco Ceballos y José Miguel Romero del Valle</t>
  </si>
  <si>
    <t>Julio De Oleo</t>
  </si>
  <si>
    <t xml:space="preserve">Ana Belkis Ávila Severino         </t>
  </si>
  <si>
    <t>Dra. Ana María Barceló Larocca</t>
  </si>
  <si>
    <t>Se realizó una visita de seguimiento al Centro de Investigación del INDOCAFE. A nivel de campo se observó que habían terminado la recolección de granos, ejecutándose los procesos de despulpado, lavado, fermentación y secado. En otro orden, se coordinó el transporte para la participación de los productores de Polo al Día de Campo el 05 de febrero en la finca SAMIR, ubicada en Rancho Arriba, provincia San José de Ocoa. Además, se consensuaron los gastos incurridos en el proceso. Se obtuvo un promedio de 1.2 qq/tarea para ambas variedades, en un área de 10 tareas; comportándose ambos cultivos prácticamente iguales, en términos de rendimiento.</t>
  </si>
  <si>
    <t xml:space="preserve"> Municipio de Polo, provincia Barahona</t>
  </si>
  <si>
    <t>Comunidad de Mahoma en Rancho Arriba, provincia San José de Ocoa</t>
  </si>
  <si>
    <t xml:space="preserve"> Se visitó las instalaciones de la industria Café SAMIR y se realizó la inspección del local donde se realizaría el Día de Campo.  Se observó que la recolección estaba en un 90% aproximadamente y que el proceso de despulpado, lavado, fermentado y secado estaban siendo aplicados correctamente. El rendimiento promedio hasta la fecha de 1.5 qq/tarea, en un área de 10 tareas y un costo promedio de RD$5,000.00/qq, hasta llevar el proceso a tipo pergamino; comportándose ambos cultivos prácticamente iguales, en términos de rendimiento.</t>
  </si>
  <si>
    <t>Santiago Roríguez (El Fundo de Villa Los Almácigos, Undidero de Palmarejo y Piedra Blanca de Palmarejo)</t>
  </si>
  <si>
    <r>
      <t>Se realizó una visita de seguimiento a una parcela de M</t>
    </r>
    <r>
      <rPr>
        <b/>
        <sz val="12"/>
        <rFont val="Cambria"/>
        <family val="1"/>
      </rPr>
      <t>ango</t>
    </r>
    <r>
      <rPr>
        <sz val="12"/>
        <rFont val="Cambria"/>
        <family val="1"/>
      </rPr>
      <t xml:space="preserve"> en Azua. Se estuvo programando con el Sr. Carlos Brito aplicar los maduradores de brote, fungicidas y nitrato de potasio en la parcela.</t>
    </r>
  </si>
  <si>
    <r>
      <t>Se realizó una visita de seguimiento a una parcela de M</t>
    </r>
    <r>
      <rPr>
        <b/>
        <sz val="12"/>
        <rFont val="Cambria"/>
        <family val="1"/>
      </rPr>
      <t>ango</t>
    </r>
    <r>
      <rPr>
        <sz val="12"/>
        <rFont val="Cambria"/>
        <family val="1"/>
      </rPr>
      <t xml:space="preserve"> en Neyba. Se planificó llevar el herbicida para limpieza, maduradores de brotes, fungicida y nitrato de potasio, con la finalidad de aplicarlos en la parcela.</t>
    </r>
  </si>
  <si>
    <r>
      <t>Transferencia de tecnología e</t>
    </r>
    <r>
      <rPr>
        <i/>
        <sz val="12"/>
        <rFont val="Cambria"/>
        <family val="1"/>
      </rPr>
      <t xml:space="preserve"> instalación</t>
    </r>
    <r>
      <rPr>
        <sz val="12"/>
        <rFont val="Cambria"/>
        <family val="1"/>
      </rPr>
      <t xml:space="preserve"> de parcela de </t>
    </r>
    <r>
      <rPr>
        <b/>
        <sz val="12"/>
        <rFont val="Cambria"/>
        <family val="1"/>
      </rPr>
      <t>Mango.</t>
    </r>
  </si>
  <si>
    <t>El Seibo</t>
  </si>
  <si>
    <t>Santiago Rodríguez (El Fundo y Aguas Claras de Villa Los Almácigos, Undidero de Palmarejo, Piedra Blanca de Palmarejo)</t>
  </si>
  <si>
    <t>Se realizó una visita de seguimiento  y se observó lo siguiente:
•No ataque de insectos (de consideración) y enfermedades.
•Cero encharques en el terreno.
•Presencia de pocas malezas.
•Se han aplicado dos (2)  fumigaciones contra insectos desde el 8 de enero, en ambas parcelas.
•En la parcela ubicada en Jeremías, el maíz que se encuentra en el borde izquierdo está más pequeño que el que se encuentra en el centro, debido a la sombra que le proyectan varios árboles (mango y otros).</t>
  </si>
  <si>
    <t xml:space="preserve"> El Pinito y Jeremías, La Vega</t>
  </si>
  <si>
    <t>COSTO FACIL.</t>
  </si>
  <si>
    <t>Cotuí</t>
  </si>
  <si>
    <r>
      <t xml:space="preserve">Se realizó una visita de seguimiento a las parcelas de </t>
    </r>
    <r>
      <rPr>
        <b/>
        <sz val="12"/>
        <rFont val="Cambria"/>
        <family val="1"/>
      </rPr>
      <t>Yuca</t>
    </r>
    <r>
      <rPr>
        <sz val="12"/>
        <rFont val="Cambria"/>
        <family val="1"/>
      </rPr>
      <t xml:space="preserve"> y se </t>
    </r>
    <r>
      <rPr>
        <i/>
        <sz val="12"/>
        <rFont val="Cambria"/>
        <family val="1"/>
      </rPr>
      <t>instaló</t>
    </r>
    <r>
      <rPr>
        <sz val="12"/>
        <rFont val="Cambria"/>
        <family val="1"/>
      </rPr>
      <t xml:space="preserve"> una cuarta parcela en Aguas Claras de Villa Los Almácigos. Además, se aplicó abono foliar (fósforo) para incentivar el crecimiento de las raíces de la yuca, también se aplicó zinc e insecticida como preventivo.</t>
    </r>
  </si>
  <si>
    <r>
      <t xml:space="preserve">Se realizó una visita de seguimiento a las parcelas de </t>
    </r>
    <r>
      <rPr>
        <b/>
        <sz val="12"/>
        <rFont val="Cambria"/>
        <family val="1"/>
      </rPr>
      <t>Yuca</t>
    </r>
    <r>
      <rPr>
        <sz val="12"/>
        <rFont val="Cambria"/>
        <family val="1"/>
      </rPr>
      <t>. En dichas parcelas se realizaron labores culturales y fitosanitarias como la aplicación de abono foliar (fósforo) con la finalidad de incentivar el crecimiento de las raíces de la yuca. También se le aplicó zinc e insecticida como medida de prevención a daños de dichas parcelas.</t>
    </r>
  </si>
  <si>
    <r>
      <t xml:space="preserve">Pagos para compra de insumos agrícolas para ser aplicados en la parcela de transferencias de tecnologías del cultivo de </t>
    </r>
    <r>
      <rPr>
        <b/>
        <sz val="12"/>
        <color theme="1"/>
        <rFont val="Cambria"/>
        <family val="1"/>
      </rPr>
      <t>Cacao</t>
    </r>
  </si>
  <si>
    <t>17-20/02/2026</t>
  </si>
  <si>
    <t>25-26/02/2026</t>
  </si>
  <si>
    <t xml:space="preserve"> El Seibo</t>
  </si>
  <si>
    <t xml:space="preserve"> Baiguá, San Rafael del Yuma, provincia La Altagracia</t>
  </si>
  <si>
    <t>10-11/02/2026</t>
  </si>
  <si>
    <t xml:space="preserve">Transferencia de tecnologías mediante charlas sobre el cultivo de maíz y visita a parcela de Jeremias. La finalidad era fortalecer los conocimientos de los extensionistas de la zona con relación al cultivo de maíz. </t>
  </si>
  <si>
    <t xml:space="preserve"> Rancho Arriba, San José de Ocoa</t>
  </si>
  <si>
    <t xml:space="preserve"> Azua</t>
  </si>
  <si>
    <t xml:space="preserve">  </t>
  </si>
  <si>
    <t>19-20/02/2026</t>
  </si>
  <si>
    <t>04-05/02/2026</t>
  </si>
  <si>
    <t xml:space="preserve">Transferencia de tecnología en la finca SAMIR en Rancho Arriba, San José de Ocoa.  Se realizó la difusión de tecnologías relacionadas al manejo postcosecha de los cultivos de Café CARIBE y CATIDIAF 21, cuyas variedades están siendo validadas en las comunidades de Polo - Barahona y Rancho Arriba - San José de Ocoa.  Se trata específicamente de la evaluación de los cultivos en las fases de cosecha y postcosecha.  Participaron:  Sr.  Samuel Baltensperger, productor y propietario de la Finca SAMIR,  Sr. Leónidas Batista, director ejecutivo del INDOCAFE, y por el CONIAF, Dra. Lissette Gómez y Sra.  Angela Torres. </t>
  </si>
  <si>
    <t>Francisco Ceballos  José Miguel Romero</t>
  </si>
  <si>
    <t>Se realizó una visita de seguimiento a una parcela de Mango con el Sr. Carlos Brito.  Se aplicaron los maduradores de brote, fungicida y nitrato de potasio, y ya se observan árboles iniciando la floración.</t>
  </si>
  <si>
    <t>Se realizó una visita de seguimiento a una parcela de Mango. Se llevaron los herbicidas para limpieza, los maduradores de brotes, el fungicida y nitrato de potasio.</t>
  </si>
  <si>
    <t>Se realizó una visita de seguimiento a las parcelas de Yuca en tres (3) zonas de Santiago Rodríguez (Fundo de Villa Los Almácigos, Undidero y Piedra Branca de Palmarejo).  Además, se instaló una cuarta parcela en Aguas Claras de Villa Los Almácigos en Santiago Rodríguez. En dicha parcela se aplicó abono foliar (fósforo) para incentivar el crecimiento de las raíces de la Yuca y también se  aplicó zinc e insecticida como preventivo.</t>
  </si>
  <si>
    <t xml:space="preserve"> Santiago Rodríguez (Fundo de Villa Los Almácigos, Undidero y Piedra Blanca de Palmarejo y Aguas Claras de Villas Los Almácigos)</t>
  </si>
  <si>
    <t>Se realizó una visita de seguimiento para ver la poda realizada en el cultivo de Mango. Se observó que la mayoría de los árboles iniciaron la floración y se recomendó, por parte del técnico especialista, realizar una aplicación de fungicida.</t>
  </si>
  <si>
    <t>Johuan José Santos</t>
  </si>
  <si>
    <t>Johuan José Santos, Bernardo Fco. Mateo y José Richar Ortiz</t>
  </si>
  <si>
    <t>Visita de seguimiento para elaborar el programa del encuentro con los extensionistas, a celebrarse en este mes. Se decidió que la actividad tendría dos (2) charlas sobre el cultivo de Maíz: "Rotación de Cultivos y Aspectos Generales"  y  “Últimos avances en investigaciones realizadas en la Zona Sur de R.D.” Los charlistas serían Richard Ortíz y Bernardo Mateo, ambos del IDIAF.
Sobre las parcelas, el Maíz de El Pinito está en fase de cosecha. Se acordó con los productores que se irá cosechando el Maíz Verde, y vendiéndose, día por día. El que no se venda verde, se dejará desarrollar en la planta para su posterior venta como Maíz Seco al final del ciclo (Maíz en Grano). La parcela de Maíz en Jeremías se inició el conteo de plantas y de mazorcas para calcular el porcentaje de fertilidad de éstas. Se encontró que un 89% de las plantas tenían, al menos, una mazorca (Dato que se considera apropiado).</t>
  </si>
  <si>
    <t xml:space="preserve">Visita técnica para entregar los insumos de la parcela demostrativa de tecnologías en el cultivo de Batata, a realizarse en la finca del productor asociado Deiby Rondón.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</si>
</sst>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_(&quot;$&quot;* \(#,##0.00\);_(&quot;$&quot;* &quot;-&quot;??_);_(@_)"/>
    <numFmt numFmtId="165" formatCode="_(* #,##0.00_);_(* \(#,##0.00\);_(* &quot;-&quot;??_);_(@_)"/>
    <numFmt numFmtId="166" formatCode="_-* #,##0.00\ _€_-;\-* #,##0.00\ _€_-;_-* &quot;-&quot;??\ _€_-;_-@_-"/>
    <numFmt numFmtId="167" formatCode="_-* #,##0_-;\-* #,##0_-;_-* &quot;-&quot;??_-;_-@_-"/>
    <numFmt numFmtId="168" formatCode="_(* #,##0_);_(* \(#,##0\);_(* &quot;-&quot;??_);_(@_)"/>
    <numFmt numFmtId="169" formatCode="&quot;$&quot;#,##0.00"/>
  </numFmts>
  <fonts count="18" x14ac:knownFonts="1">
    <font>
      <sz val="11"/>
      <color theme="1"/>
      <name val="Calibri"/>
      <family val="2"/>
      <scheme val="minor"/>
    </font>
    <font>
      <sz val="11"/>
      <color theme="1"/>
      <name val="Calibri"/>
      <family val="2"/>
      <scheme val="minor"/>
    </font>
    <font>
      <b/>
      <sz val="12"/>
      <name val="Cambria"/>
      <family val="1"/>
    </font>
    <font>
      <sz val="11"/>
      <name val="Cambria"/>
      <family val="1"/>
    </font>
    <font>
      <sz val="8"/>
      <name val="Calibri"/>
      <family val="2"/>
      <scheme val="minor"/>
    </font>
    <font>
      <sz val="12"/>
      <name val="Cambria"/>
      <family val="1"/>
    </font>
    <font>
      <sz val="12"/>
      <color rgb="FFFF0000"/>
      <name val="Cambria"/>
      <family val="1"/>
    </font>
    <font>
      <b/>
      <sz val="12"/>
      <color rgb="FFFF0000"/>
      <name val="Cambria"/>
      <family val="1"/>
    </font>
    <font>
      <sz val="12"/>
      <color theme="1"/>
      <name val="Cambria"/>
      <family val="1"/>
    </font>
    <font>
      <b/>
      <u/>
      <sz val="12"/>
      <name val="Cambria"/>
      <family val="1"/>
    </font>
    <font>
      <b/>
      <sz val="12"/>
      <color theme="1"/>
      <name val="Cambria"/>
      <family val="1"/>
    </font>
    <font>
      <b/>
      <u/>
      <sz val="12"/>
      <color rgb="FFFF0000"/>
      <name val="Cambria"/>
      <family val="1"/>
    </font>
    <font>
      <b/>
      <sz val="12"/>
      <color theme="3"/>
      <name val="Cambria"/>
      <family val="1"/>
    </font>
    <font>
      <sz val="12"/>
      <name val="Times New Roman"/>
      <family val="1"/>
    </font>
    <font>
      <sz val="11"/>
      <name val="Times New Roman"/>
      <family val="1"/>
    </font>
    <font>
      <sz val="12"/>
      <color rgb="FF000000"/>
      <name val="Cambria"/>
      <family val="1"/>
    </font>
    <font>
      <sz val="12"/>
      <color theme="1"/>
      <name val="Times New Roman"/>
      <family val="1"/>
    </font>
    <font>
      <i/>
      <sz val="12"/>
      <name val="Cambria"/>
      <family val="1"/>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s>
  <borders count="5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87">
    <xf numFmtId="0" fontId="0" fillId="0" borderId="0" xfId="0"/>
    <xf numFmtId="0" fontId="2" fillId="0" borderId="0" xfId="0" applyFont="1" applyAlignment="1">
      <alignment horizontal="center" wrapText="1"/>
    </xf>
    <xf numFmtId="0" fontId="3" fillId="2" borderId="15" xfId="0" applyFont="1" applyFill="1" applyBorder="1" applyAlignment="1">
      <alignment horizontal="center" vertical="center" wrapText="1"/>
    </xf>
    <xf numFmtId="0" fontId="2" fillId="6" borderId="19" xfId="0" applyFont="1" applyFill="1" applyBorder="1" applyAlignment="1">
      <alignment horizontal="left" wrapText="1"/>
    </xf>
    <xf numFmtId="0" fontId="2" fillId="6" borderId="19" xfId="0" applyFont="1" applyFill="1" applyBorder="1" applyAlignment="1">
      <alignment wrapText="1"/>
    </xf>
    <xf numFmtId="4" fontId="2" fillId="6" borderId="20" xfId="0" applyNumberFormat="1" applyFont="1" applyFill="1" applyBorder="1" applyAlignment="1">
      <alignment horizontal="left" wrapText="1"/>
    </xf>
    <xf numFmtId="14" fontId="3" fillId="2" borderId="15"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4" fontId="2" fillId="6" borderId="20" xfId="0" applyNumberFormat="1" applyFont="1" applyFill="1" applyBorder="1" applyAlignment="1">
      <alignment horizontal="left"/>
    </xf>
    <xf numFmtId="0" fontId="5" fillId="0" borderId="15" xfId="0" applyFont="1" applyBorder="1" applyAlignment="1">
      <alignment horizontal="left" vertical="top" wrapText="1"/>
    </xf>
    <xf numFmtId="14" fontId="5" fillId="2" borderId="22" xfId="0" applyNumberFormat="1" applyFont="1" applyFill="1" applyBorder="1" applyAlignment="1">
      <alignment horizontal="center" vertical="center" wrapText="1"/>
    </xf>
    <xf numFmtId="14" fontId="5" fillId="2" borderId="15" xfId="0" applyNumberFormat="1" applyFont="1" applyFill="1" applyBorder="1" applyAlignment="1">
      <alignment horizontal="center" vertical="center" wrapText="1"/>
    </xf>
    <xf numFmtId="0" fontId="2" fillId="0" borderId="0" xfId="0" applyFont="1" applyAlignment="1">
      <alignment horizontal="center"/>
    </xf>
    <xf numFmtId="0" fontId="8" fillId="0" borderId="0" xfId="0" applyFont="1"/>
    <xf numFmtId="43" fontId="2" fillId="0" borderId="0" xfId="1" applyFont="1" applyBorder="1" applyAlignment="1">
      <alignment horizontal="center"/>
    </xf>
    <xf numFmtId="164" fontId="8" fillId="0" borderId="0" xfId="3" applyFont="1"/>
    <xf numFmtId="0" fontId="9" fillId="5" borderId="0" xfId="0" applyFont="1" applyFill="1" applyAlignment="1">
      <alignment horizontal="center" wrapText="1"/>
    </xf>
    <xf numFmtId="0" fontId="6" fillId="0" borderId="0" xfId="0" applyFont="1"/>
    <xf numFmtId="0" fontId="5" fillId="0" borderId="0" xfId="0" applyFont="1" applyAlignment="1">
      <alignment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3" xfId="0" applyFont="1" applyFill="1" applyBorder="1" applyAlignment="1">
      <alignment vertical="center" wrapText="1"/>
    </xf>
    <xf numFmtId="0" fontId="5" fillId="6" borderId="9"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5" fillId="6" borderId="22" xfId="0" applyFont="1" applyFill="1" applyBorder="1" applyAlignment="1">
      <alignment horizontal="center" vertical="center"/>
    </xf>
    <xf numFmtId="0" fontId="8" fillId="0" borderId="22" xfId="0" applyFont="1" applyBorder="1" applyAlignment="1">
      <alignment horizontal="justify" vertical="top"/>
    </xf>
    <xf numFmtId="0" fontId="5" fillId="0" borderId="22"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0" borderId="22" xfId="0" applyFont="1" applyBorder="1" applyAlignment="1">
      <alignment horizontal="center" vertical="center"/>
    </xf>
    <xf numFmtId="4" fontId="5" fillId="0" borderId="22" xfId="0" applyNumberFormat="1" applyFont="1" applyBorder="1" applyAlignment="1">
      <alignment horizontal="center" vertical="center"/>
    </xf>
    <xf numFmtId="4" fontId="5" fillId="2" borderId="22" xfId="0" applyNumberFormat="1" applyFont="1" applyFill="1" applyBorder="1" applyAlignment="1">
      <alignment horizontal="center" vertical="center"/>
    </xf>
    <xf numFmtId="4" fontId="8" fillId="0" borderId="0" xfId="0" applyNumberFormat="1" applyFont="1"/>
    <xf numFmtId="0" fontId="5" fillId="6" borderId="15" xfId="0" applyFont="1" applyFill="1" applyBorder="1" applyAlignment="1">
      <alignment horizontal="center" vertical="center"/>
    </xf>
    <xf numFmtId="0" fontId="5" fillId="0" borderId="15"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0" borderId="15" xfId="0" applyFont="1" applyBorder="1" applyAlignment="1">
      <alignment horizontal="center" vertical="center"/>
    </xf>
    <xf numFmtId="4" fontId="5" fillId="0" borderId="15" xfId="0" applyNumberFormat="1" applyFont="1" applyBorder="1" applyAlignment="1">
      <alignment horizontal="center" vertical="center"/>
    </xf>
    <xf numFmtId="4" fontId="5" fillId="2" borderId="15" xfId="0" applyNumberFormat="1" applyFont="1" applyFill="1" applyBorder="1" applyAlignment="1">
      <alignment horizontal="center" vertical="center"/>
    </xf>
    <xf numFmtId="4" fontId="5" fillId="0" borderId="15" xfId="0" quotePrefix="1" applyNumberFormat="1" applyFont="1" applyBorder="1" applyAlignment="1">
      <alignment horizontal="center" vertical="center"/>
    </xf>
    <xf numFmtId="0" fontId="2" fillId="6" borderId="2" xfId="0" applyFont="1" applyFill="1" applyBorder="1" applyAlignment="1">
      <alignment horizontal="center"/>
    </xf>
    <xf numFmtId="43" fontId="2" fillId="2" borderId="2" xfId="1" applyFont="1" applyFill="1" applyBorder="1" applyAlignment="1">
      <alignment horizontal="center"/>
    </xf>
    <xf numFmtId="166" fontId="8" fillId="0" borderId="0" xfId="0" applyNumberFormat="1" applyFont="1"/>
    <xf numFmtId="0" fontId="9" fillId="0" borderId="2" xfId="0" applyFont="1" applyBorder="1" applyAlignment="1">
      <alignment vertical="center" wrapText="1"/>
    </xf>
    <xf numFmtId="43" fontId="9" fillId="0" borderId="2" xfId="1" applyFont="1" applyBorder="1" applyAlignment="1">
      <alignment horizontal="right" vertical="center" wrapText="1"/>
    </xf>
    <xf numFmtId="43" fontId="2" fillId="0" borderId="2" xfId="1" applyFont="1" applyBorder="1" applyAlignment="1">
      <alignment horizontal="right" wrapText="1"/>
    </xf>
    <xf numFmtId="0" fontId="5" fillId="0" borderId="2" xfId="0" applyFont="1" applyBorder="1" applyAlignment="1">
      <alignment wrapText="1"/>
    </xf>
    <xf numFmtId="43" fontId="5" fillId="0" borderId="2" xfId="1" applyFont="1" applyBorder="1" applyAlignment="1">
      <alignment horizontal="right" wrapText="1"/>
    </xf>
    <xf numFmtId="0" fontId="7" fillId="2" borderId="0" xfId="0" applyFont="1" applyFill="1" applyAlignment="1">
      <alignment horizontal="center" vertical="center" wrapText="1"/>
    </xf>
    <xf numFmtId="0" fontId="6" fillId="2" borderId="0" xfId="0" applyFont="1" applyFill="1" applyAlignment="1">
      <alignment wrapText="1"/>
    </xf>
    <xf numFmtId="4" fontId="7" fillId="2" borderId="0" xfId="0" applyNumberFormat="1" applyFont="1" applyFill="1" applyAlignment="1">
      <alignment horizontal="right" vertical="center" wrapText="1"/>
    </xf>
    <xf numFmtId="165" fontId="7" fillId="2" borderId="0" xfId="0" applyNumberFormat="1" applyFont="1" applyFill="1" applyAlignment="1">
      <alignment horizontal="right"/>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5" fillId="6" borderId="22"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0" borderId="15" xfId="0" applyFont="1" applyBorder="1" applyAlignment="1">
      <alignment horizontal="justify" vertical="top" wrapText="1"/>
    </xf>
    <xf numFmtId="14" fontId="5" fillId="0" borderId="15" xfId="0" applyNumberFormat="1" applyFont="1" applyBorder="1" applyAlignment="1">
      <alignment horizontal="center" vertical="center" wrapText="1"/>
    </xf>
    <xf numFmtId="43" fontId="8" fillId="0" borderId="0" xfId="1" applyFont="1" applyFill="1"/>
    <xf numFmtId="0" fontId="2" fillId="6"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2" fillId="6"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43" fontId="2" fillId="2" borderId="15" xfId="1" applyFont="1" applyFill="1" applyBorder="1" applyAlignment="1">
      <alignment horizontal="center" vertical="center" wrapText="1"/>
    </xf>
    <xf numFmtId="43" fontId="2" fillId="2" borderId="28" xfId="1" applyFont="1" applyFill="1" applyBorder="1" applyAlignment="1">
      <alignment horizontal="center" vertical="center" wrapText="1"/>
    </xf>
    <xf numFmtId="0" fontId="9" fillId="2" borderId="15" xfId="0" applyFont="1" applyFill="1" applyBorder="1" applyAlignment="1">
      <alignment horizontal="center" vertical="center" wrapText="1"/>
    </xf>
    <xf numFmtId="4" fontId="2" fillId="2" borderId="15" xfId="0" applyNumberFormat="1" applyFont="1" applyFill="1" applyBorder="1" applyAlignment="1">
      <alignment horizontal="right" vertical="center" wrapText="1"/>
    </xf>
    <xf numFmtId="43" fontId="2" fillId="2" borderId="15" xfId="1" applyFont="1" applyFill="1" applyBorder="1" applyAlignment="1">
      <alignment horizontal="right" vertical="center" wrapText="1"/>
    </xf>
    <xf numFmtId="43" fontId="2" fillId="2" borderId="28" xfId="1" applyFont="1" applyFill="1" applyBorder="1" applyAlignment="1">
      <alignment horizontal="right"/>
    </xf>
    <xf numFmtId="0" fontId="5" fillId="2" borderId="14" xfId="0" applyFont="1" applyFill="1" applyBorder="1" applyAlignment="1">
      <alignment wrapText="1"/>
    </xf>
    <xf numFmtId="4" fontId="2" fillId="2" borderId="14" xfId="0" applyNumberFormat="1" applyFont="1" applyFill="1" applyBorder="1" applyAlignment="1">
      <alignment horizontal="right" vertical="center" wrapText="1"/>
    </xf>
    <xf numFmtId="43" fontId="2" fillId="2" borderId="14" xfId="1" applyFont="1" applyFill="1" applyBorder="1" applyAlignment="1">
      <alignment horizontal="right" vertical="center" wrapText="1"/>
    </xf>
    <xf numFmtId="43" fontId="2" fillId="0" borderId="14" xfId="1" applyFont="1" applyBorder="1" applyAlignment="1">
      <alignment horizontal="right"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5" fillId="6" borderId="21" xfId="0" applyFont="1" applyFill="1" applyBorder="1" applyAlignment="1">
      <alignment horizontal="center" vertical="center"/>
    </xf>
    <xf numFmtId="0" fontId="5" fillId="0" borderId="40" xfId="0" applyFont="1" applyBorder="1" applyAlignment="1">
      <alignment horizontal="center" vertical="center"/>
    </xf>
    <xf numFmtId="4" fontId="5" fillId="0" borderId="40" xfId="0" applyNumberFormat="1" applyFont="1" applyBorder="1" applyAlignment="1">
      <alignment horizontal="center" vertical="center"/>
    </xf>
    <xf numFmtId="3" fontId="5" fillId="0" borderId="0" xfId="0" applyNumberFormat="1" applyFont="1" applyAlignment="1">
      <alignment horizontal="center" vertical="center" wrapText="1"/>
    </xf>
    <xf numFmtId="0" fontId="5" fillId="6" borderId="29" xfId="0" applyFont="1" applyFill="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4" fontId="5" fillId="0" borderId="26" xfId="0" applyNumberFormat="1" applyFont="1" applyBorder="1" applyAlignment="1">
      <alignment horizontal="center" vertical="center"/>
    </xf>
    <xf numFmtId="0" fontId="2" fillId="6" borderId="52" xfId="0" applyFont="1" applyFill="1" applyBorder="1" applyAlignment="1">
      <alignment horizontal="center" vertical="center" wrapText="1"/>
    </xf>
    <xf numFmtId="167" fontId="2" fillId="0" borderId="5" xfId="1" applyNumberFormat="1" applyFont="1" applyFill="1" applyBorder="1" applyAlignment="1">
      <alignment horizontal="center" vertical="center"/>
    </xf>
    <xf numFmtId="43" fontId="2" fillId="2" borderId="18" xfId="1" applyFont="1" applyFill="1" applyBorder="1" applyAlignment="1">
      <alignment horizontal="center" vertical="center"/>
    </xf>
    <xf numFmtId="43" fontId="2" fillId="2" borderId="19" xfId="1" applyFont="1" applyFill="1" applyBorder="1" applyAlignment="1">
      <alignment horizontal="center" vertical="center"/>
    </xf>
    <xf numFmtId="43" fontId="2" fillId="0" borderId="19" xfId="1" applyFont="1" applyFill="1" applyBorder="1" applyAlignment="1">
      <alignment horizontal="center" vertical="center"/>
    </xf>
    <xf numFmtId="43" fontId="2" fillId="2" borderId="38" xfId="1" applyFont="1" applyFill="1" applyBorder="1" applyAlignment="1">
      <alignment horizontal="center" vertical="center" wrapText="1"/>
    </xf>
    <xf numFmtId="43" fontId="8" fillId="0" borderId="0" xfId="1" applyFont="1"/>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4" fontId="7" fillId="2" borderId="19" xfId="0" applyNumberFormat="1" applyFont="1" applyFill="1" applyBorder="1" applyAlignment="1">
      <alignment horizontal="right" vertical="center" wrapText="1"/>
    </xf>
    <xf numFmtId="43" fontId="7" fillId="2" borderId="19" xfId="1" applyFont="1" applyFill="1" applyBorder="1" applyAlignment="1">
      <alignment horizontal="right" vertical="center" wrapText="1"/>
    </xf>
    <xf numFmtId="43" fontId="2" fillId="2" borderId="19" xfId="1" applyFont="1" applyFill="1" applyBorder="1" applyAlignment="1">
      <alignment horizontal="right" vertical="center" wrapText="1"/>
    </xf>
    <xf numFmtId="43" fontId="2" fillId="0" borderId="19" xfId="1" applyFont="1" applyFill="1" applyBorder="1" applyAlignment="1">
      <alignment horizontal="right" vertical="center" wrapText="1"/>
    </xf>
    <xf numFmtId="43" fontId="2" fillId="2" borderId="38" xfId="1" applyFont="1" applyFill="1" applyBorder="1" applyAlignment="1">
      <alignment horizontal="right"/>
    </xf>
    <xf numFmtId="0" fontId="6" fillId="2" borderId="14" xfId="0" applyFont="1" applyFill="1" applyBorder="1" applyAlignment="1">
      <alignment wrapText="1"/>
    </xf>
    <xf numFmtId="4" fontId="7" fillId="2" borderId="14" xfId="0" applyNumberFormat="1" applyFont="1" applyFill="1" applyBorder="1" applyAlignment="1">
      <alignment horizontal="right" vertical="center" wrapText="1"/>
    </xf>
    <xf numFmtId="43" fontId="7" fillId="2" borderId="14" xfId="1" applyFont="1" applyFill="1" applyBorder="1" applyAlignment="1">
      <alignment horizontal="right" vertical="center" wrapText="1"/>
    </xf>
    <xf numFmtId="43" fontId="2" fillId="0" borderId="14" xfId="1" applyFont="1" applyFill="1" applyBorder="1" applyAlignment="1">
      <alignment horizontal="right" wrapText="1"/>
    </xf>
    <xf numFmtId="0" fontId="2" fillId="2" borderId="0" xfId="0" applyFont="1" applyFill="1" applyAlignment="1">
      <alignment horizontal="center" vertical="center" wrapText="1"/>
    </xf>
    <xf numFmtId="43" fontId="7" fillId="2" borderId="0" xfId="1" applyFont="1" applyFill="1" applyBorder="1" applyAlignment="1">
      <alignment horizontal="right" vertical="center" wrapText="1"/>
    </xf>
    <xf numFmtId="43" fontId="2" fillId="2" borderId="0" xfId="1" applyFont="1" applyFill="1" applyBorder="1" applyAlignment="1">
      <alignment horizontal="right" vertical="center" wrapText="1"/>
    </xf>
    <xf numFmtId="43" fontId="2" fillId="0" borderId="0" xfId="1" applyFont="1" applyBorder="1" applyAlignment="1">
      <alignment horizontal="right" wrapText="1"/>
    </xf>
    <xf numFmtId="4" fontId="2" fillId="2" borderId="0" xfId="0" applyNumberFormat="1" applyFont="1" applyFill="1" applyAlignment="1">
      <alignment horizontal="right" vertical="center" wrapText="1"/>
    </xf>
    <xf numFmtId="0" fontId="5" fillId="2" borderId="0" xfId="0" applyFont="1" applyFill="1" applyAlignment="1">
      <alignment wrapText="1"/>
    </xf>
    <xf numFmtId="165" fontId="2" fillId="2" borderId="0" xfId="0" applyNumberFormat="1" applyFont="1" applyFill="1" applyAlignment="1">
      <alignment horizontal="right"/>
    </xf>
    <xf numFmtId="0" fontId="2" fillId="6" borderId="7" xfId="0" applyFont="1" applyFill="1" applyBorder="1" applyAlignment="1">
      <alignment horizontal="center"/>
    </xf>
    <xf numFmtId="0" fontId="5" fillId="2" borderId="22" xfId="0" applyFont="1" applyFill="1" applyBorder="1" applyAlignment="1">
      <alignment horizontal="center" vertical="center"/>
    </xf>
    <xf numFmtId="4" fontId="5" fillId="2" borderId="24" xfId="0" applyNumberFormat="1" applyFont="1" applyFill="1" applyBorder="1" applyAlignment="1">
      <alignment horizontal="center" vertical="center"/>
    </xf>
    <xf numFmtId="0" fontId="2" fillId="6" borderId="13" xfId="0" applyFont="1" applyFill="1" applyBorder="1" applyAlignment="1">
      <alignment horizontal="center"/>
    </xf>
    <xf numFmtId="4" fontId="5" fillId="0" borderId="28" xfId="0" applyNumberFormat="1" applyFont="1" applyBorder="1" applyAlignment="1">
      <alignment horizontal="center" vertical="center"/>
    </xf>
    <xf numFmtId="4" fontId="5" fillId="2" borderId="28" xfId="0" applyNumberFormat="1" applyFont="1" applyFill="1" applyBorder="1" applyAlignment="1">
      <alignment horizontal="center" vertical="center"/>
    </xf>
    <xf numFmtId="0" fontId="5" fillId="2" borderId="26" xfId="0" applyFont="1" applyFill="1" applyBorder="1" applyAlignment="1">
      <alignment horizontal="center" vertical="center" wrapText="1"/>
    </xf>
    <xf numFmtId="14" fontId="5" fillId="2" borderId="26" xfId="0" applyNumberFormat="1" applyFont="1" applyFill="1" applyBorder="1" applyAlignment="1">
      <alignment horizontal="center" vertical="center" wrapText="1"/>
    </xf>
    <xf numFmtId="0" fontId="5" fillId="2" borderId="26" xfId="0" applyFont="1" applyFill="1" applyBorder="1" applyAlignment="1">
      <alignment horizontal="center" vertical="center"/>
    </xf>
    <xf numFmtId="4" fontId="5" fillId="2" borderId="26" xfId="0" applyNumberFormat="1" applyFont="1" applyFill="1" applyBorder="1" applyAlignment="1">
      <alignment horizontal="center" vertical="center"/>
    </xf>
    <xf numFmtId="4" fontId="5" fillId="2" borderId="36" xfId="0" applyNumberFormat="1" applyFont="1" applyFill="1" applyBorder="1" applyAlignment="1">
      <alignment horizontal="center" vertical="center"/>
    </xf>
    <xf numFmtId="4" fontId="2" fillId="0" borderId="2" xfId="0" applyNumberFormat="1"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6" fillId="0" borderId="2" xfId="0" applyFont="1" applyBorder="1" applyAlignment="1">
      <alignment wrapText="1"/>
    </xf>
    <xf numFmtId="0" fontId="6" fillId="0" borderId="2" xfId="0" applyFont="1" applyBorder="1" applyAlignment="1">
      <alignment horizontal="right" wrapText="1"/>
    </xf>
    <xf numFmtId="0" fontId="2"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right" wrapText="1"/>
    </xf>
    <xf numFmtId="4" fontId="2" fillId="0" borderId="0" xfId="0" applyNumberFormat="1" applyFont="1" applyAlignment="1">
      <alignment horizontal="right" wrapText="1"/>
    </xf>
    <xf numFmtId="0" fontId="10" fillId="0" borderId="0" xfId="0" applyFont="1" applyAlignment="1">
      <alignment horizontal="center"/>
    </xf>
    <xf numFmtId="0" fontId="2" fillId="0" borderId="0" xfId="0" applyFont="1" applyAlignment="1">
      <alignment vertical="center" wrapText="1"/>
    </xf>
    <xf numFmtId="0" fontId="12" fillId="0" borderId="0" xfId="0" applyFont="1" applyAlignment="1">
      <alignment wrapText="1"/>
    </xf>
    <xf numFmtId="0" fontId="10" fillId="0" borderId="0" xfId="0" applyFont="1"/>
    <xf numFmtId="0" fontId="2" fillId="6" borderId="18" xfId="0" applyFont="1" applyFill="1" applyBorder="1" applyAlignment="1">
      <alignment wrapText="1"/>
    </xf>
    <xf numFmtId="4" fontId="2" fillId="6" borderId="2" xfId="0" applyNumberFormat="1" applyFont="1" applyFill="1" applyBorder="1" applyAlignment="1">
      <alignment horizontal="left" wrapText="1"/>
    </xf>
    <xf numFmtId="0" fontId="2" fillId="6" borderId="21" xfId="0" applyFont="1" applyFill="1" applyBorder="1" applyAlignment="1">
      <alignment wrapText="1"/>
    </xf>
    <xf numFmtId="165" fontId="5" fillId="0" borderId="22" xfId="0" applyNumberFormat="1" applyFont="1" applyBorder="1" applyAlignment="1">
      <alignment horizontal="right" wrapText="1"/>
    </xf>
    <xf numFmtId="4" fontId="5" fillId="0" borderId="23" xfId="0" applyNumberFormat="1" applyFont="1" applyBorder="1" applyAlignment="1">
      <alignment horizontal="right" wrapText="1"/>
    </xf>
    <xf numFmtId="4" fontId="2" fillId="0" borderId="24" xfId="0" applyNumberFormat="1" applyFont="1" applyBorder="1" applyAlignment="1">
      <alignment horizontal="right" wrapText="1"/>
    </xf>
    <xf numFmtId="9" fontId="2" fillId="0" borderId="0" xfId="0" applyNumberFormat="1" applyFont="1" applyAlignment="1">
      <alignment horizontal="right" wrapText="1"/>
    </xf>
    <xf numFmtId="10" fontId="5" fillId="2" borderId="0" xfId="0" applyNumberFormat="1" applyFont="1" applyFill="1" applyAlignment="1">
      <alignment wrapText="1"/>
    </xf>
    <xf numFmtId="0" fontId="2" fillId="6" borderId="25" xfId="0" applyFont="1" applyFill="1" applyBorder="1" applyAlignment="1">
      <alignment horizontal="center" wrapText="1"/>
    </xf>
    <xf numFmtId="4" fontId="5" fillId="2" borderId="26" xfId="0" applyNumberFormat="1" applyFont="1" applyFill="1" applyBorder="1" applyAlignment="1">
      <alignment horizontal="right" vertical="center" wrapText="1"/>
    </xf>
    <xf numFmtId="4" fontId="5" fillId="2" borderId="27" xfId="0" applyNumberFormat="1" applyFont="1" applyFill="1" applyBorder="1" applyAlignment="1">
      <alignment horizontal="right" vertical="center" wrapText="1"/>
    </xf>
    <xf numFmtId="4" fontId="2" fillId="0" borderId="28" xfId="0" applyNumberFormat="1" applyFont="1" applyBorder="1" applyAlignment="1">
      <alignment horizontal="right" wrapText="1"/>
    </xf>
    <xf numFmtId="0" fontId="2" fillId="6" borderId="29" xfId="0" applyFont="1" applyFill="1" applyBorder="1" applyAlignment="1">
      <alignment wrapText="1"/>
    </xf>
    <xf numFmtId="4" fontId="5" fillId="2" borderId="15" xfId="0" applyNumberFormat="1" applyFont="1" applyFill="1" applyBorder="1" applyAlignment="1">
      <alignment horizontal="right" vertical="center" wrapText="1"/>
    </xf>
    <xf numFmtId="4" fontId="5" fillId="2" borderId="30" xfId="0" applyNumberFormat="1" applyFont="1" applyFill="1" applyBorder="1" applyAlignment="1">
      <alignment horizontal="right" vertical="center" wrapText="1"/>
    </xf>
    <xf numFmtId="4" fontId="2" fillId="4" borderId="28" xfId="0" applyNumberFormat="1" applyFont="1" applyFill="1" applyBorder="1" applyAlignment="1">
      <alignment horizontal="right" wrapText="1"/>
    </xf>
    <xf numFmtId="0" fontId="2" fillId="6" borderId="31" xfId="0" applyFont="1" applyFill="1" applyBorder="1" applyAlignment="1">
      <alignment wrapText="1"/>
    </xf>
    <xf numFmtId="4" fontId="2" fillId="6" borderId="32" xfId="0" applyNumberFormat="1" applyFont="1" applyFill="1" applyBorder="1" applyAlignment="1">
      <alignment horizontal="right" vertical="center" wrapText="1"/>
    </xf>
    <xf numFmtId="4" fontId="2" fillId="6" borderId="33" xfId="0" applyNumberFormat="1" applyFont="1" applyFill="1" applyBorder="1" applyAlignment="1">
      <alignment horizontal="right" vertical="center" wrapText="1"/>
    </xf>
    <xf numFmtId="4" fontId="2" fillId="6" borderId="34" xfId="0" applyNumberFormat="1" applyFont="1" applyFill="1" applyBorder="1" applyAlignment="1">
      <alignment horizontal="right" wrapText="1"/>
    </xf>
    <xf numFmtId="9" fontId="5" fillId="0" borderId="22" xfId="0" applyNumberFormat="1" applyFont="1" applyBorder="1" applyAlignment="1">
      <alignment horizontal="right" wrapText="1"/>
    </xf>
    <xf numFmtId="9" fontId="5" fillId="0" borderId="23" xfId="0" applyNumberFormat="1" applyFont="1" applyBorder="1" applyAlignment="1">
      <alignment horizontal="right" wrapText="1"/>
    </xf>
    <xf numFmtId="9" fontId="2" fillId="0" borderId="24" xfId="0" applyNumberFormat="1" applyFont="1" applyBorder="1" applyAlignment="1">
      <alignment horizontal="right" wrapText="1"/>
    </xf>
    <xf numFmtId="0" fontId="2" fillId="6" borderId="21" xfId="0" applyFont="1" applyFill="1" applyBorder="1"/>
    <xf numFmtId="0" fontId="5" fillId="0" borderId="22" xfId="0" applyFont="1" applyBorder="1" applyAlignment="1">
      <alignment horizontal="right" wrapText="1"/>
    </xf>
    <xf numFmtId="168" fontId="5" fillId="0" borderId="22" xfId="0" applyNumberFormat="1" applyFont="1" applyBorder="1" applyAlignment="1">
      <alignment horizontal="right" wrapText="1"/>
    </xf>
    <xf numFmtId="0" fontId="2" fillId="6" borderId="25" xfId="0" applyFont="1" applyFill="1" applyBorder="1" applyAlignment="1">
      <alignment horizontal="left"/>
    </xf>
    <xf numFmtId="10" fontId="5" fillId="0" borderId="0" xfId="0" applyNumberFormat="1" applyFont="1"/>
    <xf numFmtId="0" fontId="5" fillId="0" borderId="0" xfId="0" applyFont="1"/>
    <xf numFmtId="9" fontId="2" fillId="6" borderId="32" xfId="0" applyNumberFormat="1" applyFont="1" applyFill="1" applyBorder="1" applyAlignment="1">
      <alignment horizontal="right" vertical="center" wrapText="1"/>
    </xf>
    <xf numFmtId="9" fontId="2" fillId="6" borderId="33" xfId="0" applyNumberFormat="1" applyFont="1" applyFill="1" applyBorder="1" applyAlignment="1">
      <alignment horizontal="right" vertical="center" wrapText="1"/>
    </xf>
    <xf numFmtId="0" fontId="8" fillId="0" borderId="0" xfId="0" applyFont="1" applyAlignment="1">
      <alignment horizontal="left"/>
    </xf>
    <xf numFmtId="4" fontId="8" fillId="0" borderId="0" xfId="0" applyNumberFormat="1"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4" fontId="8" fillId="0" borderId="0" xfId="0" applyNumberFormat="1" applyFont="1" applyAlignment="1">
      <alignment horizontal="center" vertical="center"/>
    </xf>
    <xf numFmtId="10" fontId="5" fillId="2" borderId="26" xfId="0" applyNumberFormat="1" applyFont="1" applyFill="1" applyBorder="1" applyAlignment="1">
      <alignment horizontal="right" vertical="center" wrapText="1"/>
    </xf>
    <xf numFmtId="9" fontId="5" fillId="2" borderId="26" xfId="0" applyNumberFormat="1" applyFont="1" applyFill="1" applyBorder="1" applyAlignment="1">
      <alignment horizontal="right" vertical="center" wrapText="1"/>
    </xf>
    <xf numFmtId="9" fontId="5" fillId="2" borderId="27" xfId="0" applyNumberFormat="1" applyFont="1" applyFill="1" applyBorder="1" applyAlignment="1">
      <alignment horizontal="right" vertical="center" wrapText="1"/>
    </xf>
    <xf numFmtId="10" fontId="5" fillId="2" borderId="15" xfId="0" applyNumberFormat="1" applyFont="1" applyFill="1" applyBorder="1" applyAlignment="1">
      <alignment horizontal="right" vertical="center" wrapText="1"/>
    </xf>
    <xf numFmtId="9" fontId="5" fillId="2" borderId="30" xfId="0" applyNumberFormat="1" applyFont="1" applyFill="1" applyBorder="1" applyAlignment="1">
      <alignment horizontal="right" vertical="center" wrapText="1"/>
    </xf>
    <xf numFmtId="10" fontId="2" fillId="6" borderId="32" xfId="0" applyNumberFormat="1" applyFont="1" applyFill="1" applyBorder="1" applyAlignment="1">
      <alignment horizontal="right" vertical="center" wrapText="1"/>
    </xf>
    <xf numFmtId="10" fontId="2" fillId="6" borderId="33" xfId="0" applyNumberFormat="1" applyFont="1" applyFill="1" applyBorder="1" applyAlignment="1">
      <alignment horizontal="right" vertical="center" wrapText="1"/>
    </xf>
    <xf numFmtId="0" fontId="2" fillId="6" borderId="2" xfId="0" applyFont="1" applyFill="1" applyBorder="1" applyAlignment="1">
      <alignment horizontal="center" wrapText="1"/>
    </xf>
    <xf numFmtId="0" fontId="2" fillId="6" borderId="2" xfId="0" applyFont="1" applyFill="1" applyBorder="1" applyAlignment="1">
      <alignment horizontal="left" wrapText="1"/>
    </xf>
    <xf numFmtId="0" fontId="2" fillId="6" borderId="3" xfId="0" applyFont="1" applyFill="1" applyBorder="1" applyAlignment="1">
      <alignment horizontal="center" vertical="center" wrapText="1"/>
    </xf>
    <xf numFmtId="0" fontId="9" fillId="5" borderId="0" xfId="0" applyFont="1" applyFill="1" applyAlignment="1">
      <alignment wrapText="1"/>
    </xf>
    <xf numFmtId="0" fontId="2" fillId="6" borderId="14" xfId="0" applyFont="1" applyFill="1" applyBorder="1" applyAlignment="1">
      <alignment horizontal="center"/>
    </xf>
    <xf numFmtId="43" fontId="2" fillId="2" borderId="14" xfId="1" applyFont="1" applyFill="1" applyBorder="1" applyAlignment="1">
      <alignment horizontal="center"/>
    </xf>
    <xf numFmtId="0" fontId="7" fillId="2" borderId="1" xfId="0" applyFont="1" applyFill="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Border="1" applyAlignment="1">
      <alignment horizontal="center" vertical="center" wrapText="1"/>
    </xf>
    <xf numFmtId="0" fontId="2" fillId="2" borderId="1" xfId="0" applyFont="1" applyFill="1" applyBorder="1" applyAlignment="1">
      <alignment horizontal="left" vertical="center" wrapText="1"/>
    </xf>
    <xf numFmtId="167" fontId="2" fillId="2" borderId="15" xfId="1" applyNumberFormat="1" applyFont="1" applyFill="1" applyBorder="1" applyAlignment="1">
      <alignment horizontal="center" vertical="center"/>
    </xf>
    <xf numFmtId="43" fontId="2" fillId="2" borderId="15" xfId="1" applyFont="1" applyFill="1" applyBorder="1" applyAlignment="1">
      <alignment horizontal="center" vertical="center"/>
    </xf>
    <xf numFmtId="0" fontId="11" fillId="2" borderId="15" xfId="0" applyFont="1" applyFill="1" applyBorder="1" applyAlignment="1">
      <alignment horizontal="center" vertical="center" wrapText="1"/>
    </xf>
    <xf numFmtId="4" fontId="7" fillId="2" borderId="15" xfId="0" applyNumberFormat="1" applyFont="1" applyFill="1" applyBorder="1" applyAlignment="1">
      <alignment horizontal="right" vertical="center" wrapText="1"/>
    </xf>
    <xf numFmtId="0" fontId="8" fillId="0" borderId="15" xfId="0" applyFont="1" applyBorder="1" applyAlignment="1">
      <alignment wrapText="1"/>
    </xf>
    <xf numFmtId="4" fontId="2" fillId="0" borderId="14" xfId="0" applyNumberFormat="1" applyFont="1" applyBorder="1" applyAlignment="1">
      <alignment horizontal="center"/>
    </xf>
    <xf numFmtId="165" fontId="2" fillId="0" borderId="0" xfId="0" applyNumberFormat="1" applyFont="1" applyAlignment="1">
      <alignment horizontal="right"/>
    </xf>
    <xf numFmtId="9" fontId="2" fillId="0" borderId="22" xfId="0" applyNumberFormat="1" applyFont="1" applyBorder="1" applyAlignment="1">
      <alignment horizontal="right" wrapText="1"/>
    </xf>
    <xf numFmtId="9" fontId="2" fillId="6" borderId="34" xfId="0" applyNumberFormat="1" applyFont="1" applyFill="1" applyBorder="1" applyAlignment="1">
      <alignment horizontal="right" wrapText="1"/>
    </xf>
    <xf numFmtId="9" fontId="2" fillId="0" borderId="28" xfId="0" applyNumberFormat="1" applyFont="1" applyBorder="1" applyAlignment="1">
      <alignment horizontal="right" wrapText="1" indent="1"/>
    </xf>
    <xf numFmtId="0" fontId="10" fillId="0" borderId="0" xfId="0" applyFont="1" applyAlignment="1">
      <alignment horizontal="left"/>
    </xf>
    <xf numFmtId="10" fontId="2" fillId="6" borderId="34" xfId="0" applyNumberFormat="1" applyFont="1" applyFill="1" applyBorder="1" applyAlignment="1">
      <alignment horizontal="right" wrapText="1"/>
    </xf>
    <xf numFmtId="0" fontId="8" fillId="0" borderId="15" xfId="0" applyFont="1" applyBorder="1" applyAlignment="1">
      <alignment horizontal="center" vertical="center" wrapText="1"/>
    </xf>
    <xf numFmtId="0" fontId="2" fillId="6" borderId="2" xfId="0" applyFont="1" applyFill="1" applyBorder="1" applyAlignment="1">
      <alignment horizontal="center" vertical="center" wrapText="1"/>
    </xf>
    <xf numFmtId="14" fontId="13" fillId="2" borderId="15" xfId="0" applyNumberFormat="1" applyFont="1" applyFill="1" applyBorder="1" applyAlignment="1">
      <alignment horizontal="center" vertical="center" wrapText="1"/>
    </xf>
    <xf numFmtId="4" fontId="5" fillId="0" borderId="26" xfId="0" applyNumberFormat="1" applyFont="1" applyBorder="1" applyAlignment="1">
      <alignment horizontal="right" vertical="center" wrapText="1"/>
    </xf>
    <xf numFmtId="4" fontId="5" fillId="0" borderId="27"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5" fillId="0" borderId="30" xfId="0" applyNumberFormat="1" applyFont="1" applyBorder="1" applyAlignment="1">
      <alignment horizontal="right" vertical="center" wrapText="1"/>
    </xf>
    <xf numFmtId="3" fontId="5" fillId="0" borderId="23" xfId="0" applyNumberFormat="1" applyFont="1" applyBorder="1" applyAlignment="1">
      <alignment horizontal="right" wrapText="1"/>
    </xf>
    <xf numFmtId="3" fontId="2" fillId="0" borderId="24" xfId="0" applyNumberFormat="1" applyFont="1" applyBorder="1" applyAlignment="1">
      <alignment horizontal="right" wrapText="1"/>
    </xf>
    <xf numFmtId="0" fontId="5" fillId="0" borderId="26" xfId="0" applyFont="1" applyBorder="1" applyAlignment="1">
      <alignment horizontal="right" vertical="center" wrapText="1"/>
    </xf>
    <xf numFmtId="168" fontId="5" fillId="0" borderId="26" xfId="0" applyNumberFormat="1" applyFont="1" applyBorder="1" applyAlignment="1">
      <alignment horizontal="right" vertical="center" wrapText="1"/>
    </xf>
    <xf numFmtId="3" fontId="5" fillId="0" borderId="27" xfId="0" applyNumberFormat="1" applyFont="1" applyBorder="1" applyAlignment="1">
      <alignment horizontal="right" vertical="center" wrapText="1"/>
    </xf>
    <xf numFmtId="0" fontId="5" fillId="6" borderId="55" xfId="0" applyFont="1" applyFill="1" applyBorder="1" applyAlignment="1">
      <alignment horizontal="center" vertical="center"/>
    </xf>
    <xf numFmtId="9" fontId="5" fillId="0" borderId="22" xfId="4" applyFont="1" applyBorder="1" applyAlignment="1">
      <alignment horizontal="right" wrapText="1"/>
    </xf>
    <xf numFmtId="9" fontId="5" fillId="0" borderId="23" xfId="4" applyFont="1" applyBorder="1" applyAlignment="1">
      <alignment horizontal="right" wrapText="1"/>
    </xf>
    <xf numFmtId="4" fontId="5" fillId="0" borderId="0" xfId="0" applyNumberFormat="1" applyFont="1"/>
    <xf numFmtId="0" fontId="2" fillId="6" borderId="5" xfId="0" applyFont="1" applyFill="1" applyBorder="1" applyAlignment="1">
      <alignment horizontal="center" vertical="top" wrapText="1"/>
    </xf>
    <xf numFmtId="43" fontId="2" fillId="0" borderId="0" xfId="1" applyFont="1" applyFill="1" applyBorder="1" applyAlignment="1">
      <alignment horizontal="center"/>
    </xf>
    <xf numFmtId="0" fontId="2" fillId="6" borderId="10" xfId="0" applyFont="1" applyFill="1" applyBorder="1" applyAlignment="1">
      <alignment horizontal="center" vertical="center" wrapText="1"/>
    </xf>
    <xf numFmtId="166" fontId="5" fillId="0" borderId="0" xfId="0" applyNumberFormat="1" applyFont="1"/>
    <xf numFmtId="14" fontId="5" fillId="0" borderId="15" xfId="0" applyNumberFormat="1" applyFont="1" applyBorder="1" applyAlignment="1">
      <alignment horizontal="center" vertical="center"/>
    </xf>
    <xf numFmtId="0" fontId="5" fillId="0" borderId="0" xfId="0" applyFont="1" applyAlignment="1">
      <alignment horizontal="center" vertical="center"/>
    </xf>
    <xf numFmtId="0" fontId="5" fillId="2" borderId="15" xfId="0" applyFont="1" applyFill="1" applyBorder="1" applyAlignment="1">
      <alignment horizontal="center" vertical="top" wrapText="1"/>
    </xf>
    <xf numFmtId="43" fontId="2" fillId="0" borderId="2" xfId="1" applyFont="1" applyFill="1" applyBorder="1" applyAlignment="1">
      <alignment horizontal="center"/>
    </xf>
    <xf numFmtId="43" fontId="2" fillId="0" borderId="2" xfId="1" applyFont="1" applyFill="1" applyBorder="1" applyAlignment="1">
      <alignment horizontal="right" wrapText="1"/>
    </xf>
    <xf numFmtId="0" fontId="2" fillId="6" borderId="15" xfId="0" applyFont="1" applyFill="1" applyBorder="1" applyAlignment="1">
      <alignment horizontal="left" vertical="top" wrapText="1"/>
    </xf>
    <xf numFmtId="0" fontId="5" fillId="6" borderId="29" xfId="0" applyFont="1" applyFill="1" applyBorder="1" applyAlignment="1">
      <alignment horizontal="center" vertical="center" wrapText="1"/>
    </xf>
    <xf numFmtId="43" fontId="2" fillId="0" borderId="15" xfId="1" applyFont="1" applyFill="1" applyBorder="1" applyAlignment="1">
      <alignment horizontal="right" vertical="center" wrapText="1"/>
    </xf>
    <xf numFmtId="0" fontId="2" fillId="0" borderId="1" xfId="0" applyFont="1" applyBorder="1" applyAlignment="1">
      <alignment horizontal="left" vertical="center" wrapText="1"/>
    </xf>
    <xf numFmtId="0" fontId="2" fillId="6" borderId="3" xfId="0" applyFont="1" applyFill="1" applyBorder="1" applyAlignment="1">
      <alignment horizontal="center" vertical="top" wrapText="1"/>
    </xf>
    <xf numFmtId="0" fontId="5" fillId="2" borderId="15" xfId="0" applyFont="1" applyFill="1" applyBorder="1" applyAlignment="1">
      <alignment horizontal="left" vertical="center" wrapText="1"/>
    </xf>
    <xf numFmtId="4" fontId="5" fillId="2" borderId="22" xfId="0" applyNumberFormat="1" applyFont="1" applyFill="1" applyBorder="1" applyAlignment="1">
      <alignment horizontal="left" vertical="center"/>
    </xf>
    <xf numFmtId="16" fontId="5" fillId="0" borderId="15" xfId="0" applyNumberFormat="1" applyFont="1" applyBorder="1" applyAlignment="1">
      <alignment horizontal="left" vertical="center" wrapText="1"/>
    </xf>
    <xf numFmtId="0" fontId="5" fillId="0" borderId="15" xfId="0" applyFont="1" applyBorder="1" applyAlignment="1">
      <alignment horizontal="left" vertical="center"/>
    </xf>
    <xf numFmtId="4" fontId="5" fillId="0" borderId="15" xfId="0" applyNumberFormat="1" applyFont="1" applyBorder="1" applyAlignment="1">
      <alignment horizontal="left" vertical="center"/>
    </xf>
    <xf numFmtId="3" fontId="5" fillId="0" borderId="15" xfId="0" applyNumberFormat="1" applyFont="1" applyBorder="1" applyAlignment="1">
      <alignment horizontal="left" vertical="center" wrapText="1"/>
    </xf>
    <xf numFmtId="4" fontId="5" fillId="2" borderId="15" xfId="0" applyNumberFormat="1" applyFont="1" applyFill="1" applyBorder="1" applyAlignment="1">
      <alignment horizontal="left" vertical="center"/>
    </xf>
    <xf numFmtId="4" fontId="5" fillId="3" borderId="15" xfId="0" applyNumberFormat="1" applyFont="1" applyFill="1" applyBorder="1" applyAlignment="1">
      <alignment horizontal="left" vertical="center"/>
    </xf>
    <xf numFmtId="4" fontId="2" fillId="0" borderId="0" xfId="0" applyNumberFormat="1" applyFont="1" applyAlignment="1">
      <alignment horizontal="right" vertical="center" wrapText="1"/>
    </xf>
    <xf numFmtId="0" fontId="2" fillId="6" borderId="15" xfId="0" applyFont="1" applyFill="1" applyBorder="1" applyAlignment="1">
      <alignment horizontal="center"/>
    </xf>
    <xf numFmtId="4" fontId="2" fillId="0" borderId="0" xfId="0" applyNumberFormat="1" applyFont="1" applyAlignment="1">
      <alignment horizontal="center"/>
    </xf>
    <xf numFmtId="0" fontId="5" fillId="0" borderId="15" xfId="0" applyFont="1" applyBorder="1" applyAlignment="1">
      <alignment horizontal="justify" vertical="center"/>
    </xf>
    <xf numFmtId="0" fontId="5" fillId="6" borderId="7" xfId="0" applyFont="1" applyFill="1" applyBorder="1" applyAlignment="1">
      <alignment wrapText="1"/>
    </xf>
    <xf numFmtId="0" fontId="2" fillId="6" borderId="25" xfId="0" applyFont="1" applyFill="1" applyBorder="1" applyAlignment="1">
      <alignment wrapText="1"/>
    </xf>
    <xf numFmtId="4" fontId="2" fillId="0" borderId="36" xfId="0" applyNumberFormat="1" applyFont="1" applyBorder="1" applyAlignment="1">
      <alignment horizontal="right" wrapText="1"/>
    </xf>
    <xf numFmtId="4" fontId="2" fillId="6" borderId="19" xfId="0" applyNumberFormat="1" applyFont="1" applyFill="1" applyBorder="1" applyAlignment="1">
      <alignment horizontal="right" vertical="center" wrapText="1"/>
    </xf>
    <xf numFmtId="4" fontId="2" fillId="6" borderId="20" xfId="0" applyNumberFormat="1" applyFont="1" applyFill="1" applyBorder="1" applyAlignment="1">
      <alignment horizontal="right" vertical="center" wrapText="1"/>
    </xf>
    <xf numFmtId="4" fontId="2" fillId="0" borderId="38" xfId="0" applyNumberFormat="1" applyFont="1" applyBorder="1" applyAlignment="1">
      <alignment horizontal="right" wrapText="1"/>
    </xf>
    <xf numFmtId="0" fontId="2" fillId="2" borderId="0" xfId="0" applyFont="1" applyFill="1" applyAlignment="1">
      <alignment wrapText="1"/>
    </xf>
    <xf numFmtId="0" fontId="2" fillId="6" borderId="25" xfId="0" applyFont="1" applyFill="1" applyBorder="1" applyAlignment="1">
      <alignment horizontal="left" wrapText="1"/>
    </xf>
    <xf numFmtId="0" fontId="2" fillId="6" borderId="29" xfId="0" applyFont="1" applyFill="1" applyBorder="1"/>
    <xf numFmtId="0" fontId="2" fillId="6" borderId="29" xfId="0" applyFont="1" applyFill="1" applyBorder="1" applyAlignment="1">
      <alignment horizontal="left"/>
    </xf>
    <xf numFmtId="43" fontId="5" fillId="0" borderId="0" xfId="1" applyFont="1"/>
    <xf numFmtId="43" fontId="2" fillId="0" borderId="0" xfId="1" applyFont="1" applyBorder="1" applyAlignment="1">
      <alignment wrapText="1"/>
    </xf>
    <xf numFmtId="0" fontId="2" fillId="0" borderId="0" xfId="0" applyFont="1" applyAlignment="1">
      <alignment wrapText="1"/>
    </xf>
    <xf numFmtId="0" fontId="2"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left" vertical="center" wrapText="1"/>
    </xf>
    <xf numFmtId="0" fontId="2" fillId="2" borderId="0" xfId="0" applyFont="1" applyFill="1" applyAlignment="1">
      <alignment horizontal="left" vertical="center" wrapText="1"/>
    </xf>
    <xf numFmtId="43" fontId="5" fillId="0" borderId="0" xfId="1" applyFont="1" applyAlignment="1">
      <alignment horizontal="left" vertical="top"/>
    </xf>
    <xf numFmtId="166" fontId="5" fillId="0" borderId="0" xfId="0" applyNumberFormat="1" applyFont="1" applyAlignment="1">
      <alignment horizontal="left" vertical="top"/>
    </xf>
    <xf numFmtId="0" fontId="5" fillId="0" borderId="0" xfId="0" applyFont="1" applyAlignment="1">
      <alignment horizontal="left" vertical="top"/>
    </xf>
    <xf numFmtId="43" fontId="5" fillId="0" borderId="0" xfId="1" applyFont="1" applyAlignment="1">
      <alignment vertical="top"/>
    </xf>
    <xf numFmtId="43" fontId="5" fillId="0" borderId="0" xfId="0" applyNumberFormat="1" applyFont="1"/>
    <xf numFmtId="0" fontId="5" fillId="0" borderId="0" xfId="0" applyFont="1" applyAlignment="1">
      <alignment vertical="top" wrapText="1"/>
    </xf>
    <xf numFmtId="0" fontId="5" fillId="0" borderId="2" xfId="0" applyFont="1" applyBorder="1" applyAlignment="1">
      <alignment horizontal="right" wrapText="1"/>
    </xf>
    <xf numFmtId="0" fontId="5" fillId="0" borderId="0" xfId="0" applyFont="1" applyAlignment="1">
      <alignment horizontal="right" wrapText="1"/>
    </xf>
    <xf numFmtId="2" fontId="5" fillId="0" borderId="0" xfId="0" applyNumberFormat="1" applyFont="1" applyAlignment="1">
      <alignment wrapText="1"/>
    </xf>
    <xf numFmtId="0" fontId="2" fillId="0" borderId="0" xfId="0" applyFont="1"/>
    <xf numFmtId="0" fontId="5" fillId="0" borderId="0" xfId="0" applyFont="1" applyAlignment="1">
      <alignment horizontal="left"/>
    </xf>
    <xf numFmtId="0" fontId="5" fillId="0" borderId="0" xfId="0" applyFont="1" applyAlignment="1">
      <alignment horizontal="center"/>
    </xf>
    <xf numFmtId="0" fontId="2" fillId="0" borderId="0" xfId="0" applyFont="1" applyAlignment="1">
      <alignment horizontal="left"/>
    </xf>
    <xf numFmtId="0" fontId="5" fillId="2" borderId="15" xfId="0" applyFont="1" applyFill="1" applyBorder="1" applyAlignment="1">
      <alignment horizontal="left" vertical="top" wrapText="1"/>
    </xf>
    <xf numFmtId="0" fontId="2" fillId="6" borderId="5" xfId="0" applyFont="1" applyFill="1" applyBorder="1" applyAlignment="1">
      <alignment horizontal="center" wrapText="1"/>
    </xf>
    <xf numFmtId="3" fontId="5" fillId="0" borderId="15" xfId="0" applyNumberFormat="1" applyFont="1" applyBorder="1" applyAlignment="1">
      <alignment vertical="top" wrapText="1"/>
    </xf>
    <xf numFmtId="3" fontId="5" fillId="0" borderId="46" xfId="0" applyNumberFormat="1" applyFont="1" applyBorder="1" applyAlignment="1">
      <alignment vertical="center" wrapText="1"/>
    </xf>
    <xf numFmtId="3" fontId="5" fillId="0" borderId="0" xfId="0" applyNumberFormat="1" applyFont="1" applyAlignment="1">
      <alignment vertical="center" wrapText="1"/>
    </xf>
    <xf numFmtId="14" fontId="5" fillId="0" borderId="0" xfId="0" applyNumberFormat="1" applyFont="1" applyAlignment="1">
      <alignment horizontal="center" vertical="center"/>
    </xf>
    <xf numFmtId="0" fontId="5" fillId="0" borderId="45" xfId="0" applyFont="1" applyBorder="1" applyAlignment="1">
      <alignment horizontal="center" vertical="center"/>
    </xf>
    <xf numFmtId="169" fontId="5" fillId="0" borderId="15" xfId="0" applyNumberFormat="1" applyFont="1" applyBorder="1" applyAlignment="1">
      <alignment horizontal="center" vertical="center" wrapText="1"/>
    </xf>
    <xf numFmtId="169" fontId="5" fillId="2" borderId="15" xfId="2" applyNumberFormat="1" applyFont="1" applyFill="1" applyBorder="1" applyAlignment="1">
      <alignment horizontal="center" vertical="center" wrapText="1"/>
    </xf>
    <xf numFmtId="169" fontId="5" fillId="2" borderId="15" xfId="0" applyNumberFormat="1" applyFont="1" applyFill="1" applyBorder="1" applyAlignment="1">
      <alignment horizontal="center" vertical="center"/>
    </xf>
    <xf numFmtId="169" fontId="5" fillId="0" borderId="40" xfId="0" applyNumberFormat="1" applyFont="1" applyBorder="1" applyAlignment="1">
      <alignment horizontal="center" vertical="center"/>
    </xf>
    <xf numFmtId="169" fontId="5" fillId="0" borderId="15" xfId="0" applyNumberFormat="1" applyFont="1" applyBorder="1" applyAlignment="1">
      <alignment horizontal="center" vertical="center"/>
    </xf>
    <xf numFmtId="169" fontId="5" fillId="0" borderId="28" xfId="0" applyNumberFormat="1" applyFont="1" applyBorder="1" applyAlignment="1">
      <alignment horizontal="center" vertical="center"/>
    </xf>
    <xf numFmtId="9" fontId="5" fillId="2" borderId="26" xfId="4" applyFont="1" applyFill="1" applyBorder="1" applyAlignment="1">
      <alignment horizontal="right" vertical="center" wrapText="1"/>
    </xf>
    <xf numFmtId="9" fontId="5" fillId="2" borderId="27" xfId="4" applyFont="1" applyFill="1" applyBorder="1" applyAlignment="1">
      <alignment horizontal="right" vertical="center" wrapText="1"/>
    </xf>
    <xf numFmtId="9" fontId="5" fillId="2" borderId="15" xfId="4" applyFont="1" applyFill="1" applyBorder="1" applyAlignment="1">
      <alignment horizontal="right" vertical="center" wrapText="1"/>
    </xf>
    <xf numFmtId="9" fontId="5" fillId="2" borderId="30" xfId="4" applyFont="1" applyFill="1" applyBorder="1" applyAlignment="1">
      <alignment horizontal="right" vertical="center" wrapText="1"/>
    </xf>
    <xf numFmtId="9" fontId="2" fillId="6" borderId="32" xfId="4" applyFont="1" applyFill="1" applyBorder="1" applyAlignment="1">
      <alignment horizontal="right" vertical="center" wrapText="1"/>
    </xf>
    <xf numFmtId="9" fontId="2" fillId="6" borderId="33" xfId="4" applyFont="1" applyFill="1" applyBorder="1" applyAlignment="1">
      <alignment horizontal="right" vertical="center" wrapText="1"/>
    </xf>
    <xf numFmtId="9" fontId="2" fillId="6" borderId="56" xfId="0" applyNumberFormat="1" applyFont="1" applyFill="1" applyBorder="1" applyAlignment="1">
      <alignment horizontal="right" wrapText="1"/>
    </xf>
    <xf numFmtId="0" fontId="2" fillId="6" borderId="21" xfId="0" applyFont="1" applyFill="1" applyBorder="1" applyAlignment="1">
      <alignment horizontal="left" wrapText="1"/>
    </xf>
    <xf numFmtId="0" fontId="2" fillId="6" borderId="29" xfId="0" applyFont="1" applyFill="1" applyBorder="1" applyAlignment="1">
      <alignment horizontal="left" wrapText="1"/>
    </xf>
    <xf numFmtId="14" fontId="8" fillId="0" borderId="15" xfId="0" applyNumberFormat="1" applyFont="1" applyBorder="1" applyAlignment="1">
      <alignment horizontal="center" vertical="center"/>
    </xf>
    <xf numFmtId="0" fontId="2" fillId="6" borderId="44" xfId="0" applyFont="1" applyFill="1" applyBorder="1" applyAlignment="1">
      <alignment horizontal="center" vertical="center" wrapText="1"/>
    </xf>
    <xf numFmtId="0" fontId="9" fillId="2" borderId="22" xfId="0" applyFont="1" applyFill="1" applyBorder="1" applyAlignment="1">
      <alignment horizontal="center" vertical="center" wrapText="1"/>
    </xf>
    <xf numFmtId="4" fontId="2" fillId="2" borderId="22" xfId="0" applyNumberFormat="1" applyFont="1" applyFill="1" applyBorder="1" applyAlignment="1">
      <alignment horizontal="right" vertical="center" wrapText="1"/>
    </xf>
    <xf numFmtId="43" fontId="2" fillId="2" borderId="22" xfId="1" applyFont="1" applyFill="1" applyBorder="1" applyAlignment="1">
      <alignment horizontal="right" vertical="center" wrapText="1"/>
    </xf>
    <xf numFmtId="43" fontId="2" fillId="0" borderId="22" xfId="1" applyFont="1" applyFill="1" applyBorder="1" applyAlignment="1">
      <alignment horizontal="right" vertical="center" wrapText="1"/>
    </xf>
    <xf numFmtId="43" fontId="2" fillId="2" borderId="24" xfId="1" applyFont="1" applyFill="1" applyBorder="1" applyAlignment="1">
      <alignment horizontal="right"/>
    </xf>
    <xf numFmtId="167" fontId="2" fillId="0" borderId="15" xfId="1" applyNumberFormat="1" applyFont="1" applyFill="1" applyBorder="1" applyAlignment="1">
      <alignment horizontal="center" vertical="center"/>
    </xf>
    <xf numFmtId="43" fontId="2" fillId="0" borderId="15" xfId="1" applyFont="1" applyFill="1" applyBorder="1" applyAlignment="1">
      <alignment horizontal="center" vertical="center"/>
    </xf>
    <xf numFmtId="0" fontId="13" fillId="2" borderId="15" xfId="0" applyFont="1" applyFill="1" applyBorder="1" applyAlignment="1">
      <alignment horizontal="center" vertical="center" wrapText="1"/>
    </xf>
    <xf numFmtId="0" fontId="13" fillId="2" borderId="40" xfId="0" applyFont="1" applyFill="1" applyBorder="1" applyAlignment="1">
      <alignment horizontal="center" vertical="center" wrapText="1"/>
    </xf>
    <xf numFmtId="14" fontId="13" fillId="2" borderId="26" xfId="0" applyNumberFormat="1" applyFont="1" applyFill="1" applyBorder="1" applyAlignment="1">
      <alignment horizontal="center" vertical="center" wrapText="1"/>
    </xf>
    <xf numFmtId="14" fontId="14" fillId="2" borderId="15" xfId="0" applyNumberFormat="1" applyFont="1" applyFill="1" applyBorder="1" applyAlignment="1">
      <alignment horizontal="center" vertical="center" wrapText="1"/>
    </xf>
    <xf numFmtId="4" fontId="3" fillId="2" borderId="15" xfId="0" applyNumberFormat="1" applyFont="1" applyFill="1" applyBorder="1" applyAlignment="1">
      <alignment horizontal="center" vertical="center"/>
    </xf>
    <xf numFmtId="4" fontId="3" fillId="0" borderId="15" xfId="0" applyNumberFormat="1" applyFont="1" applyBorder="1" applyAlignment="1">
      <alignment horizontal="center" vertical="center"/>
    </xf>
    <xf numFmtId="0" fontId="8" fillId="0" borderId="0" xfId="0" applyFont="1" applyAlignment="1">
      <alignment horizontal="justify" vertical="center"/>
    </xf>
    <xf numFmtId="0" fontId="8" fillId="0" borderId="0" xfId="0" applyFont="1" applyAlignment="1">
      <alignment horizontal="justify" vertical="top"/>
    </xf>
    <xf numFmtId="0" fontId="2" fillId="6" borderId="6"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3" xfId="0" applyFont="1" applyFill="1" applyBorder="1" applyAlignment="1">
      <alignment horizontal="center" vertical="center" wrapText="1"/>
    </xf>
    <xf numFmtId="164" fontId="5" fillId="0" borderId="15" xfId="3" applyFont="1" applyBorder="1" applyAlignment="1">
      <alignment horizontal="center" vertical="center" wrapText="1"/>
    </xf>
    <xf numFmtId="164" fontId="5" fillId="0" borderId="15" xfId="3" applyFont="1" applyBorder="1" applyAlignment="1">
      <alignment horizontal="center" vertical="center"/>
    </xf>
    <xf numFmtId="164" fontId="5" fillId="0" borderId="22" xfId="3" applyFont="1" applyBorder="1" applyAlignment="1">
      <alignment horizontal="center" vertical="center"/>
    </xf>
    <xf numFmtId="164" fontId="5" fillId="0" borderId="23" xfId="3" applyFont="1" applyBorder="1" applyAlignment="1">
      <alignment horizontal="center" vertical="center"/>
    </xf>
    <xf numFmtId="0" fontId="2" fillId="0" borderId="22" xfId="0" applyFont="1" applyBorder="1" applyAlignment="1">
      <alignment horizontal="center" vertical="center" wrapText="1"/>
    </xf>
    <xf numFmtId="0" fontId="2" fillId="6" borderId="3" xfId="0" applyFont="1" applyFill="1" applyBorder="1" applyAlignment="1">
      <alignment horizontal="center"/>
    </xf>
    <xf numFmtId="0" fontId="8" fillId="0" borderId="15" xfId="0" applyFont="1" applyBorder="1" applyAlignment="1">
      <alignment vertical="center" wrapText="1"/>
    </xf>
    <xf numFmtId="0" fontId="8" fillId="0" borderId="15" xfId="0" applyFont="1" applyBorder="1" applyAlignment="1">
      <alignment horizontal="justify" vertical="center"/>
    </xf>
    <xf numFmtId="14" fontId="5" fillId="0" borderId="22" xfId="0" applyNumberFormat="1" applyFont="1" applyBorder="1" applyAlignment="1">
      <alignment horizontal="center" vertical="center" wrapText="1"/>
    </xf>
    <xf numFmtId="0" fontId="2" fillId="6" borderId="15" xfId="0" applyFont="1" applyFill="1" applyBorder="1" applyAlignment="1">
      <alignment horizontal="left" vertical="center" wrapText="1"/>
    </xf>
    <xf numFmtId="164" fontId="5" fillId="0" borderId="15" xfId="3" applyFont="1" applyFill="1" applyBorder="1" applyAlignment="1">
      <alignment horizontal="center" vertical="center" wrapText="1"/>
    </xf>
    <xf numFmtId="164" fontId="5" fillId="0" borderId="22" xfId="3" applyFont="1" applyFill="1" applyBorder="1" applyAlignment="1">
      <alignment horizontal="center" vertical="center" wrapText="1"/>
    </xf>
    <xf numFmtId="164" fontId="3" fillId="2" borderId="15" xfId="3" applyFont="1" applyFill="1" applyBorder="1" applyAlignment="1">
      <alignment horizontal="center" vertical="center"/>
    </xf>
    <xf numFmtId="164" fontId="3" fillId="0" borderId="15" xfId="3" applyFont="1" applyBorder="1" applyAlignment="1">
      <alignment horizontal="center" vertical="center"/>
    </xf>
    <xf numFmtId="0" fontId="2" fillId="0" borderId="26" xfId="0" applyFont="1" applyBorder="1" applyAlignment="1">
      <alignment horizontal="center" vertical="center" wrapText="1"/>
    </xf>
    <xf numFmtId="164" fontId="8" fillId="0" borderId="15" xfId="3" applyFont="1" applyFill="1" applyBorder="1" applyAlignment="1">
      <alignment horizontal="center" vertical="center" wrapText="1"/>
    </xf>
    <xf numFmtId="164" fontId="5" fillId="0" borderId="22" xfId="3" applyFont="1" applyBorder="1" applyAlignment="1">
      <alignment horizontal="center" vertical="center" wrapText="1"/>
    </xf>
    <xf numFmtId="0" fontId="2" fillId="0" borderId="21" xfId="0" applyFont="1" applyBorder="1" applyAlignment="1">
      <alignment wrapText="1"/>
    </xf>
    <xf numFmtId="0" fontId="2" fillId="0" borderId="25" xfId="0" applyFont="1" applyBorder="1" applyAlignment="1">
      <alignment horizontal="center" wrapText="1"/>
    </xf>
    <xf numFmtId="0" fontId="2" fillId="0" borderId="29" xfId="0" applyFont="1" applyBorder="1" applyAlignment="1">
      <alignment wrapText="1"/>
    </xf>
    <xf numFmtId="0" fontId="2" fillId="0" borderId="31" xfId="0" applyFont="1" applyBorder="1" applyAlignment="1">
      <alignment wrapText="1"/>
    </xf>
    <xf numFmtId="4" fontId="2" fillId="0" borderId="32" xfId="0" applyNumberFormat="1" applyFont="1" applyBorder="1" applyAlignment="1">
      <alignment horizontal="right" vertical="center" wrapText="1"/>
    </xf>
    <xf numFmtId="0" fontId="2" fillId="0" borderId="21" xfId="0" applyFont="1" applyBorder="1"/>
    <xf numFmtId="0" fontId="2" fillId="0" borderId="25" xfId="0" applyFont="1" applyBorder="1" applyAlignment="1">
      <alignment horizontal="left"/>
    </xf>
    <xf numFmtId="165" fontId="5" fillId="0" borderId="26" xfId="2" applyFont="1" applyFill="1" applyBorder="1" applyAlignment="1">
      <alignment horizontal="right" vertical="center" wrapText="1"/>
    </xf>
    <xf numFmtId="165" fontId="5" fillId="0" borderId="15" xfId="2" applyFont="1" applyFill="1" applyBorder="1" applyAlignment="1">
      <alignment horizontal="right" vertical="center" wrapText="1"/>
    </xf>
    <xf numFmtId="3" fontId="2" fillId="0" borderId="32" xfId="0" applyNumberFormat="1" applyFont="1" applyBorder="1" applyAlignment="1">
      <alignment horizontal="right" vertical="center" wrapText="1"/>
    </xf>
    <xf numFmtId="0" fontId="5" fillId="2" borderId="26" xfId="0" applyFont="1" applyFill="1" applyBorder="1" applyAlignment="1">
      <alignment horizontal="right" vertical="center" wrapText="1"/>
    </xf>
    <xf numFmtId="0" fontId="2" fillId="6" borderId="19"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0" fontId="2" fillId="0" borderId="47" xfId="0" applyFont="1" applyBorder="1" applyAlignment="1">
      <alignment horizontal="center" vertical="top" wrapText="1"/>
    </xf>
    <xf numFmtId="0" fontId="2" fillId="0" borderId="48" xfId="0" applyFont="1" applyBorder="1" applyAlignment="1">
      <alignment horizontal="center" vertical="top" wrapText="1"/>
    </xf>
    <xf numFmtId="0" fontId="2" fillId="0" borderId="19" xfId="0" applyFont="1" applyBorder="1" applyAlignment="1">
      <alignment horizontal="center" vertical="top" wrapText="1"/>
    </xf>
    <xf numFmtId="4" fontId="2" fillId="0" borderId="49" xfId="0" applyNumberFormat="1" applyFont="1" applyBorder="1" applyAlignment="1">
      <alignment horizontal="center" vertical="top" wrapText="1"/>
    </xf>
    <xf numFmtId="4" fontId="2" fillId="0" borderId="14" xfId="0" applyNumberFormat="1" applyFont="1" applyBorder="1" applyAlignment="1">
      <alignment horizontal="center" vertical="top" wrapText="1"/>
    </xf>
    <xf numFmtId="0" fontId="2" fillId="0" borderId="18" xfId="0" applyFont="1" applyBorder="1" applyAlignment="1">
      <alignment horizontal="center" vertical="top" wrapText="1"/>
    </xf>
    <xf numFmtId="4" fontId="2" fillId="0" borderId="20" xfId="0" applyNumberFormat="1" applyFont="1" applyBorder="1" applyAlignment="1">
      <alignment horizontal="center" vertical="top" wrapText="1"/>
    </xf>
    <xf numFmtId="4" fontId="2" fillId="0" borderId="2" xfId="0" applyNumberFormat="1" applyFont="1" applyBorder="1" applyAlignment="1">
      <alignment horizontal="center" vertical="top" wrapText="1"/>
    </xf>
    <xf numFmtId="4" fontId="2" fillId="0" borderId="33" xfId="0" applyNumberFormat="1" applyFont="1" applyBorder="1" applyAlignment="1">
      <alignment horizontal="right" vertical="center" wrapText="1"/>
    </xf>
    <xf numFmtId="4" fontId="2" fillId="0" borderId="34" xfId="0" applyNumberFormat="1" applyFont="1" applyBorder="1" applyAlignment="1">
      <alignment horizontal="right" wrapText="1"/>
    </xf>
    <xf numFmtId="0" fontId="2" fillId="6" borderId="19" xfId="0" applyFont="1" applyFill="1" applyBorder="1" applyAlignment="1">
      <alignment horizontal="left" vertical="top" wrapText="1"/>
    </xf>
    <xf numFmtId="0" fontId="2" fillId="6" borderId="19" xfId="0" applyFont="1" applyFill="1" applyBorder="1" applyAlignment="1">
      <alignment vertical="top" wrapText="1"/>
    </xf>
    <xf numFmtId="4" fontId="2" fillId="6" borderId="20" xfId="0" applyNumberFormat="1" applyFont="1" applyFill="1" applyBorder="1" applyAlignment="1">
      <alignment horizontal="left" vertical="top" wrapText="1"/>
    </xf>
    <xf numFmtId="4" fontId="2" fillId="6" borderId="2" xfId="0" applyNumberFormat="1" applyFont="1" applyFill="1" applyBorder="1" applyAlignment="1">
      <alignment horizontal="left" vertical="top" wrapText="1"/>
    </xf>
    <xf numFmtId="4" fontId="2" fillId="6" borderId="20" xfId="0" applyNumberFormat="1" applyFont="1" applyFill="1" applyBorder="1" applyAlignment="1">
      <alignment horizontal="left" vertical="top"/>
    </xf>
    <xf numFmtId="0" fontId="2" fillId="0" borderId="19" xfId="0" applyFont="1" applyBorder="1" applyAlignment="1">
      <alignment horizontal="left" vertical="top" wrapText="1"/>
    </xf>
    <xf numFmtId="0" fontId="2" fillId="0" borderId="19" xfId="0" applyFont="1" applyBorder="1" applyAlignment="1">
      <alignment vertical="top" wrapText="1"/>
    </xf>
    <xf numFmtId="4" fontId="2" fillId="0" borderId="20" xfId="0" applyNumberFormat="1" applyFont="1" applyBorder="1" applyAlignment="1">
      <alignment horizontal="left" vertical="top" wrapText="1"/>
    </xf>
    <xf numFmtId="4" fontId="2" fillId="0" borderId="2" xfId="0" applyNumberFormat="1" applyFont="1" applyBorder="1" applyAlignment="1">
      <alignment horizontal="left" vertical="top" wrapText="1"/>
    </xf>
    <xf numFmtId="0" fontId="2" fillId="0" borderId="18" xfId="0" applyFont="1" applyBorder="1" applyAlignment="1">
      <alignment vertical="top" wrapText="1"/>
    </xf>
    <xf numFmtId="0" fontId="2" fillId="6" borderId="10" xfId="0" applyFont="1" applyFill="1" applyBorder="1" applyAlignment="1">
      <alignment horizontal="center"/>
    </xf>
    <xf numFmtId="0" fontId="5" fillId="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wrapText="1"/>
    </xf>
    <xf numFmtId="0" fontId="9" fillId="0" borderId="14" xfId="0" applyFont="1" applyBorder="1" applyAlignment="1">
      <alignment vertical="center" wrapText="1"/>
    </xf>
    <xf numFmtId="0" fontId="9" fillId="0" borderId="14" xfId="0" applyFont="1" applyBorder="1" applyAlignment="1">
      <alignment horizontal="right" vertical="center" wrapText="1"/>
    </xf>
    <xf numFmtId="4" fontId="2" fillId="0" borderId="14" xfId="0" applyNumberFormat="1" applyFont="1" applyBorder="1" applyAlignment="1">
      <alignment horizontal="right" wrapText="1"/>
    </xf>
    <xf numFmtId="4" fontId="2" fillId="0" borderId="15" xfId="0" applyNumberFormat="1" applyFont="1" applyBorder="1" applyAlignment="1">
      <alignment horizontal="center"/>
    </xf>
    <xf numFmtId="14" fontId="16" fillId="0" borderId="0" xfId="0" applyNumberFormat="1" applyFont="1" applyAlignment="1">
      <alignment horizontal="center" vertical="center"/>
    </xf>
    <xf numFmtId="164" fontId="2" fillId="0" borderId="0" xfId="3" applyFont="1" applyAlignment="1">
      <alignment horizontal="center"/>
    </xf>
    <xf numFmtId="164" fontId="2" fillId="0" borderId="0" xfId="3" applyFont="1" applyAlignment="1">
      <alignment horizontal="center" wrapText="1"/>
    </xf>
    <xf numFmtId="164" fontId="2" fillId="0" borderId="0" xfId="3" applyFont="1" applyBorder="1" applyAlignment="1">
      <alignment horizontal="center"/>
    </xf>
    <xf numFmtId="164" fontId="5" fillId="0" borderId="0" xfId="3" applyFont="1" applyAlignment="1">
      <alignment vertical="center" wrapText="1"/>
    </xf>
    <xf numFmtId="164" fontId="2" fillId="6" borderId="5" xfId="3" applyFont="1" applyFill="1" applyBorder="1" applyAlignment="1">
      <alignment horizontal="center" vertical="center" wrapText="1"/>
    </xf>
    <xf numFmtId="164" fontId="5" fillId="6" borderId="9" xfId="3" applyFont="1" applyFill="1" applyBorder="1" applyAlignment="1">
      <alignment horizontal="center" vertical="center" wrapText="1"/>
    </xf>
    <xf numFmtId="164" fontId="2" fillId="6" borderId="9" xfId="3" applyFont="1" applyFill="1" applyBorder="1" applyAlignment="1">
      <alignment horizontal="center" vertical="center" wrapText="1"/>
    </xf>
    <xf numFmtId="164" fontId="5" fillId="2" borderId="15" xfId="3" applyFont="1" applyFill="1" applyBorder="1" applyAlignment="1">
      <alignment horizontal="center" vertical="center"/>
    </xf>
    <xf numFmtId="164" fontId="2" fillId="2" borderId="2" xfId="3" applyFont="1" applyFill="1" applyBorder="1" applyAlignment="1">
      <alignment horizontal="center"/>
    </xf>
    <xf numFmtId="164" fontId="9" fillId="0" borderId="2" xfId="3" applyFont="1" applyBorder="1" applyAlignment="1">
      <alignment horizontal="right" vertical="center" wrapText="1"/>
    </xf>
    <xf numFmtId="164" fontId="5" fillId="0" borderId="2" xfId="3" applyFont="1" applyBorder="1" applyAlignment="1">
      <alignment horizontal="right" wrapText="1"/>
    </xf>
    <xf numFmtId="164" fontId="2" fillId="2" borderId="0" xfId="3" applyFont="1" applyFill="1" applyAlignment="1">
      <alignment horizontal="right" vertical="center" wrapText="1"/>
    </xf>
    <xf numFmtId="164" fontId="13" fillId="2" borderId="15" xfId="3" applyFont="1" applyFill="1" applyBorder="1" applyAlignment="1">
      <alignment horizontal="center" vertical="center"/>
    </xf>
    <xf numFmtId="164" fontId="2" fillId="2" borderId="15" xfId="3" applyFont="1" applyFill="1" applyBorder="1" applyAlignment="1">
      <alignment horizontal="right" vertical="center" wrapText="1"/>
    </xf>
    <xf numFmtId="164" fontId="2" fillId="2" borderId="14" xfId="3" applyFont="1" applyFill="1" applyBorder="1" applyAlignment="1">
      <alignment horizontal="right" vertical="center" wrapText="1"/>
    </xf>
    <xf numFmtId="164" fontId="5" fillId="0" borderId="15" xfId="3" applyFont="1" applyBorder="1" applyAlignment="1">
      <alignment horizontal="left" vertical="center" wrapText="1"/>
    </xf>
    <xf numFmtId="164" fontId="2" fillId="2" borderId="15" xfId="3" applyFont="1" applyFill="1" applyBorder="1" applyAlignment="1">
      <alignment horizontal="center" vertical="center"/>
    </xf>
    <xf numFmtId="164" fontId="2" fillId="2" borderId="22" xfId="3" applyFont="1" applyFill="1" applyBorder="1" applyAlignment="1">
      <alignment horizontal="right" vertical="center" wrapText="1"/>
    </xf>
    <xf numFmtId="164" fontId="5" fillId="2" borderId="26" xfId="3" applyFont="1" applyFill="1" applyBorder="1" applyAlignment="1">
      <alignment horizontal="center" vertical="center"/>
    </xf>
    <xf numFmtId="164" fontId="2" fillId="0" borderId="15" xfId="3" applyFont="1" applyBorder="1" applyAlignment="1">
      <alignment horizontal="center"/>
    </xf>
    <xf numFmtId="164" fontId="9" fillId="0" borderId="14" xfId="3" applyFont="1" applyBorder="1" applyAlignment="1">
      <alignment horizontal="right" vertical="center" wrapText="1"/>
    </xf>
    <xf numFmtId="164" fontId="5" fillId="0" borderId="0" xfId="3" applyFont="1" applyAlignment="1">
      <alignment horizontal="right" wrapText="1"/>
    </xf>
    <xf numFmtId="164" fontId="2" fillId="6" borderId="19" xfId="3" applyFont="1" applyFill="1" applyBorder="1" applyAlignment="1">
      <alignment vertical="top" wrapText="1"/>
    </xf>
    <xf numFmtId="164" fontId="5" fillId="0" borderId="22" xfId="3" applyFont="1" applyBorder="1" applyAlignment="1">
      <alignment horizontal="right" wrapText="1"/>
    </xf>
    <xf numFmtId="164" fontId="5" fillId="2" borderId="26" xfId="3" applyFont="1" applyFill="1" applyBorder="1" applyAlignment="1">
      <alignment horizontal="right" vertical="center" wrapText="1"/>
    </xf>
    <xf numFmtId="164" fontId="2" fillId="6" borderId="19" xfId="3" applyFont="1" applyFill="1" applyBorder="1" applyAlignment="1">
      <alignment horizontal="right" vertical="center" wrapText="1"/>
    </xf>
    <xf numFmtId="164" fontId="5" fillId="0" borderId="0" xfId="3" applyFont="1"/>
    <xf numFmtId="164" fontId="5" fillId="0" borderId="45" xfId="3" applyFont="1" applyFill="1" applyBorder="1" applyAlignment="1">
      <alignment horizontal="center" vertical="center" wrapText="1"/>
    </xf>
    <xf numFmtId="164" fontId="5" fillId="2" borderId="15" xfId="3" applyFont="1" applyFill="1" applyBorder="1" applyAlignment="1">
      <alignment horizontal="center" vertical="center" wrapText="1"/>
    </xf>
    <xf numFmtId="164" fontId="13" fillId="0" borderId="15" xfId="3" applyFont="1" applyBorder="1" applyAlignment="1">
      <alignment horizontal="center" vertical="center"/>
    </xf>
    <xf numFmtId="9" fontId="2" fillId="0" borderId="22" xfId="4" applyFont="1" applyBorder="1" applyAlignment="1">
      <alignment horizontal="right" wrapText="1"/>
    </xf>
    <xf numFmtId="9" fontId="2" fillId="6" borderId="34" xfId="4" applyFont="1" applyFill="1" applyBorder="1" applyAlignment="1">
      <alignment horizontal="right" wrapText="1"/>
    </xf>
    <xf numFmtId="9" fontId="2" fillId="0" borderId="24" xfId="4" applyFont="1" applyBorder="1" applyAlignment="1">
      <alignment horizontal="right" wrapText="1"/>
    </xf>
    <xf numFmtId="9" fontId="2" fillId="0" borderId="28" xfId="4" applyFont="1" applyBorder="1" applyAlignment="1">
      <alignment horizontal="right" wrapText="1" indent="1"/>
    </xf>
    <xf numFmtId="9" fontId="5" fillId="0" borderId="15" xfId="4" applyFont="1" applyBorder="1" applyAlignment="1">
      <alignment horizontal="right" wrapText="1"/>
    </xf>
    <xf numFmtId="9" fontId="2" fillId="0" borderId="28" xfId="4" applyFont="1" applyBorder="1" applyAlignment="1">
      <alignment horizontal="right" wrapText="1"/>
    </xf>
    <xf numFmtId="14" fontId="5" fillId="0" borderId="15" xfId="0" applyNumberFormat="1" applyFont="1" applyBorder="1" applyAlignment="1">
      <alignment vertical="center" wrapText="1"/>
    </xf>
    <xf numFmtId="14" fontId="10" fillId="0" borderId="15" xfId="0" applyNumberFormat="1" applyFont="1" applyBorder="1"/>
    <xf numFmtId="0" fontId="5" fillId="2" borderId="22" xfId="0" applyFont="1" applyFill="1" applyBorder="1" applyAlignment="1">
      <alignment horizontal="left" vertical="top" wrapText="1"/>
    </xf>
    <xf numFmtId="0" fontId="2" fillId="0" borderId="18" xfId="0" applyFont="1" applyBorder="1" applyAlignment="1">
      <alignment wrapText="1"/>
    </xf>
    <xf numFmtId="0" fontId="2" fillId="0" borderId="19" xfId="0" applyFont="1" applyBorder="1" applyAlignment="1">
      <alignment horizontal="left" wrapText="1"/>
    </xf>
    <xf numFmtId="0" fontId="2" fillId="0" borderId="19" xfId="0" applyFont="1" applyBorder="1" applyAlignment="1">
      <alignment wrapText="1"/>
    </xf>
    <xf numFmtId="4" fontId="2" fillId="0" borderId="20" xfId="0" applyNumberFormat="1" applyFont="1" applyBorder="1" applyAlignment="1">
      <alignment horizontal="left" wrapText="1"/>
    </xf>
    <xf numFmtId="4" fontId="2" fillId="0" borderId="2" xfId="0" applyNumberFormat="1" applyFont="1" applyBorder="1" applyAlignment="1">
      <alignment horizontal="left" wrapText="1"/>
    </xf>
    <xf numFmtId="3" fontId="5" fillId="0" borderId="15" xfId="0" applyNumberFormat="1" applyFont="1" applyBorder="1" applyAlignment="1">
      <alignment horizontal="right" vertical="center" wrapText="1"/>
    </xf>
    <xf numFmtId="3" fontId="5" fillId="0" borderId="30" xfId="0" applyNumberFormat="1" applyFont="1" applyBorder="1" applyAlignment="1">
      <alignment horizontal="right" vertical="center" wrapText="1"/>
    </xf>
    <xf numFmtId="4" fontId="2" fillId="0" borderId="20" xfId="0" applyNumberFormat="1" applyFont="1" applyBorder="1" applyAlignment="1">
      <alignment horizontal="center" wrapText="1"/>
    </xf>
    <xf numFmtId="169" fontId="5" fillId="2" borderId="45" xfId="0" applyNumberFormat="1" applyFont="1" applyFill="1" applyBorder="1" applyAlignment="1">
      <alignment horizontal="center" vertical="center"/>
    </xf>
    <xf numFmtId="169" fontId="5" fillId="2" borderId="45" xfId="2" applyNumberFormat="1" applyFont="1" applyFill="1" applyBorder="1" applyAlignment="1">
      <alignment horizontal="center" vertical="center" wrapText="1"/>
    </xf>
    <xf numFmtId="0" fontId="8" fillId="0" borderId="15" xfId="0" applyFont="1" applyBorder="1" applyAlignment="1">
      <alignment horizontal="justify" vertical="top"/>
    </xf>
    <xf numFmtId="168" fontId="5" fillId="2" borderId="26" xfId="0" applyNumberFormat="1" applyFont="1" applyFill="1" applyBorder="1" applyAlignment="1">
      <alignment horizontal="right" vertical="center" wrapText="1"/>
    </xf>
    <xf numFmtId="3" fontId="5" fillId="2" borderId="27" xfId="0" applyNumberFormat="1" applyFont="1" applyFill="1" applyBorder="1" applyAlignment="1">
      <alignment horizontal="right" vertical="center" wrapText="1"/>
    </xf>
    <xf numFmtId="165" fontId="5" fillId="2" borderId="26" xfId="2" applyFont="1" applyFill="1" applyBorder="1" applyAlignment="1">
      <alignment horizontal="right" vertical="center" wrapText="1"/>
    </xf>
    <xf numFmtId="165" fontId="5" fillId="2" borderId="15" xfId="2" applyFont="1" applyFill="1" applyBorder="1" applyAlignment="1">
      <alignment horizontal="right" vertical="center" wrapText="1"/>
    </xf>
    <xf numFmtId="3" fontId="2" fillId="6" borderId="32" xfId="0" applyNumberFormat="1" applyFont="1" applyFill="1" applyBorder="1" applyAlignment="1">
      <alignment horizontal="right" vertical="center" wrapText="1"/>
    </xf>
    <xf numFmtId="0" fontId="5" fillId="0" borderId="22" xfId="0" applyFont="1" applyBorder="1" applyAlignment="1">
      <alignment horizontal="left" vertical="top" wrapText="1"/>
    </xf>
    <xf numFmtId="164" fontId="5" fillId="2" borderId="22" xfId="3" applyFont="1" applyFill="1" applyBorder="1" applyAlignment="1">
      <alignment horizontal="center" vertical="center"/>
    </xf>
    <xf numFmtId="169" fontId="8" fillId="0" borderId="0" xfId="0" applyNumberFormat="1" applyFont="1"/>
    <xf numFmtId="3" fontId="5" fillId="0" borderId="15" xfId="0" applyNumberFormat="1" applyFont="1" applyBorder="1" applyAlignment="1">
      <alignment horizontal="center" vertical="center"/>
    </xf>
    <xf numFmtId="166" fontId="10" fillId="0" borderId="0" xfId="0" applyNumberFormat="1" applyFont="1"/>
    <xf numFmtId="0" fontId="2" fillId="6" borderId="6" xfId="0" applyFont="1" applyFill="1" applyBorder="1" applyAlignment="1">
      <alignment horizontal="left" vertical="center" wrapText="1"/>
    </xf>
    <xf numFmtId="164" fontId="5" fillId="2" borderId="22" xfId="3"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43" fontId="2" fillId="2" borderId="5" xfId="1" applyFont="1" applyFill="1" applyBorder="1" applyAlignment="1">
      <alignment horizontal="center" vertical="center" wrapText="1"/>
    </xf>
    <xf numFmtId="43" fontId="2" fillId="2" borderId="4" xfId="1" applyFont="1" applyFill="1" applyBorder="1" applyAlignment="1">
      <alignment horizontal="center" vertical="center" wrapText="1"/>
    </xf>
    <xf numFmtId="43" fontId="2" fillId="2" borderId="54" xfId="1" applyFont="1" applyFill="1" applyBorder="1" applyAlignment="1">
      <alignment horizontal="center" vertical="center" wrapText="1"/>
    </xf>
    <xf numFmtId="0" fontId="9" fillId="2" borderId="2" xfId="0" applyFont="1" applyFill="1" applyBorder="1" applyAlignment="1">
      <alignment horizontal="center" vertical="center" wrapText="1"/>
    </xf>
    <xf numFmtId="43" fontId="9" fillId="2" borderId="2" xfId="1" applyFont="1" applyFill="1" applyBorder="1" applyAlignment="1">
      <alignment horizontal="center" vertical="center" wrapText="1"/>
    </xf>
    <xf numFmtId="43" fontId="2" fillId="2" borderId="17" xfId="1" applyFont="1" applyFill="1" applyBorder="1" applyAlignment="1">
      <alignment horizontal="right" vertical="center" wrapText="1"/>
    </xf>
    <xf numFmtId="43" fontId="2" fillId="2" borderId="2" xfId="1" applyFont="1" applyFill="1" applyBorder="1" applyAlignment="1">
      <alignment horizontal="right" vertical="center" wrapText="1"/>
    </xf>
    <xf numFmtId="43" fontId="2" fillId="2" borderId="50" xfId="1" applyFont="1" applyFill="1" applyBorder="1" applyAlignment="1">
      <alignment horizontal="right"/>
    </xf>
    <xf numFmtId="43" fontId="5" fillId="2" borderId="14" xfId="1" applyFont="1" applyFill="1" applyBorder="1" applyAlignment="1">
      <alignment wrapText="1"/>
    </xf>
    <xf numFmtId="43" fontId="2" fillId="0" borderId="8" xfId="1" applyFont="1" applyBorder="1" applyAlignment="1">
      <alignment horizontal="right" wrapText="1"/>
    </xf>
    <xf numFmtId="164" fontId="5" fillId="3" borderId="15" xfId="3" applyFont="1" applyFill="1" applyBorder="1" applyAlignment="1">
      <alignment horizontal="center" vertical="center"/>
    </xf>
    <xf numFmtId="169" fontId="5" fillId="3" borderId="15" xfId="0" applyNumberFormat="1" applyFont="1" applyFill="1" applyBorder="1" applyAlignment="1">
      <alignment horizontal="center" vertical="center"/>
    </xf>
    <xf numFmtId="43" fontId="7" fillId="2" borderId="15" xfId="1" applyFont="1" applyFill="1" applyBorder="1" applyAlignment="1">
      <alignment horizontal="right" vertical="center" wrapText="1"/>
    </xf>
    <xf numFmtId="43" fontId="2" fillId="2" borderId="15" xfId="1" applyFont="1" applyFill="1" applyBorder="1" applyAlignment="1">
      <alignment horizontal="right"/>
    </xf>
    <xf numFmtId="43" fontId="8" fillId="0" borderId="0" xfId="1" applyFont="1" applyBorder="1"/>
    <xf numFmtId="0" fontId="6" fillId="2" borderId="15" xfId="0" applyFont="1" applyFill="1" applyBorder="1" applyAlignment="1">
      <alignment wrapText="1"/>
    </xf>
    <xf numFmtId="43" fontId="2" fillId="0" borderId="15" xfId="1" applyFont="1" applyBorder="1" applyAlignment="1">
      <alignment horizontal="right" wrapText="1"/>
    </xf>
    <xf numFmtId="164" fontId="8" fillId="0" borderId="0" xfId="3" applyFont="1" applyBorder="1"/>
    <xf numFmtId="0" fontId="2" fillId="6" borderId="22" xfId="0" applyFont="1" applyFill="1" applyBorder="1" applyAlignment="1">
      <alignment horizontal="center"/>
    </xf>
    <xf numFmtId="0" fontId="5" fillId="6" borderId="15" xfId="0" applyFont="1" applyFill="1" applyBorder="1" applyAlignment="1">
      <alignment horizontal="center"/>
    </xf>
    <xf numFmtId="169" fontId="5" fillId="2" borderId="15" xfId="1" applyNumberFormat="1" applyFont="1" applyFill="1" applyBorder="1" applyAlignment="1">
      <alignment horizontal="center" vertical="center"/>
    </xf>
    <xf numFmtId="14" fontId="5" fillId="2" borderId="14"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 fontId="5" fillId="2" borderId="7" xfId="0" applyNumberFormat="1" applyFont="1" applyFill="1" applyBorder="1" applyAlignment="1">
      <alignment horizontal="center" vertical="center"/>
    </xf>
    <xf numFmtId="4" fontId="5" fillId="2" borderId="8" xfId="0" applyNumberFormat="1" applyFont="1" applyFill="1" applyBorder="1" applyAlignment="1">
      <alignment horizontal="center" vertical="center"/>
    </xf>
    <xf numFmtId="2" fontId="2" fillId="0" borderId="2" xfId="0" applyNumberFormat="1" applyFont="1" applyBorder="1" applyAlignment="1">
      <alignment horizontal="right" wrapText="1"/>
    </xf>
    <xf numFmtId="166" fontId="10" fillId="0" borderId="0" xfId="0" applyNumberFormat="1" applyFont="1" applyAlignment="1">
      <alignment horizontal="center"/>
    </xf>
    <xf numFmtId="165" fontId="6" fillId="0" borderId="0" xfId="0" applyNumberFormat="1" applyFont="1" applyAlignment="1">
      <alignment wrapText="1"/>
    </xf>
    <xf numFmtId="4" fontId="5" fillId="2" borderId="0" xfId="0" applyNumberFormat="1" applyFont="1" applyFill="1" applyAlignment="1">
      <alignment wrapText="1"/>
    </xf>
    <xf numFmtId="0" fontId="5" fillId="0" borderId="23" xfId="0" applyFont="1" applyBorder="1" applyAlignment="1">
      <alignment horizontal="right" wrapText="1"/>
    </xf>
    <xf numFmtId="0" fontId="5" fillId="0" borderId="27" xfId="0" applyFont="1" applyBorder="1" applyAlignment="1">
      <alignment horizontal="right" vertical="center" wrapText="1"/>
    </xf>
    <xf numFmtId="43" fontId="5" fillId="0" borderId="26" xfId="1" applyFont="1" applyFill="1" applyBorder="1" applyAlignment="1">
      <alignment horizontal="right" vertical="center" wrapText="1"/>
    </xf>
    <xf numFmtId="43" fontId="5" fillId="0" borderId="22" xfId="1" applyFont="1" applyFill="1" applyBorder="1" applyAlignment="1">
      <alignment horizontal="right" wrapText="1"/>
    </xf>
    <xf numFmtId="43" fontId="5" fillId="0" borderId="27" xfId="1" applyFont="1" applyFill="1" applyBorder="1" applyAlignment="1">
      <alignment horizontal="right" vertical="center" wrapText="1"/>
    </xf>
    <xf numFmtId="43" fontId="2" fillId="0" borderId="24" xfId="1" applyFont="1" applyFill="1" applyBorder="1" applyAlignment="1">
      <alignment horizontal="right" wrapText="1"/>
    </xf>
    <xf numFmtId="43" fontId="5" fillId="0" borderId="15" xfId="1" applyFont="1" applyFill="1" applyBorder="1" applyAlignment="1">
      <alignment horizontal="right" vertical="center" wrapText="1"/>
    </xf>
    <xf numFmtId="43" fontId="5" fillId="0" borderId="30" xfId="1" applyFont="1" applyFill="1" applyBorder="1" applyAlignment="1">
      <alignment horizontal="right" vertical="center" wrapText="1"/>
    </xf>
    <xf numFmtId="4" fontId="5" fillId="2" borderId="0" xfId="0" applyNumberFormat="1" applyFont="1" applyFill="1" applyAlignment="1">
      <alignment horizontal="right" vertical="center" wrapText="1"/>
    </xf>
    <xf numFmtId="10" fontId="5" fillId="0" borderId="22" xfId="0" applyNumberFormat="1" applyFont="1" applyBorder="1" applyAlignment="1">
      <alignment horizontal="right" wrapText="1"/>
    </xf>
    <xf numFmtId="9" fontId="2" fillId="6" borderId="28" xfId="4" applyFont="1" applyFill="1" applyBorder="1" applyAlignment="1">
      <alignment horizontal="right" wrapText="1"/>
    </xf>
    <xf numFmtId="9" fontId="2" fillId="0" borderId="28" xfId="0" applyNumberFormat="1" applyFont="1" applyBorder="1" applyAlignment="1">
      <alignment horizontal="right" wrapText="1"/>
    </xf>
    <xf numFmtId="10" fontId="2" fillId="0" borderId="28" xfId="0" applyNumberFormat="1" applyFont="1" applyBorder="1" applyAlignment="1">
      <alignment horizontal="right" wrapText="1"/>
    </xf>
    <xf numFmtId="10" fontId="2" fillId="2" borderId="28" xfId="0" applyNumberFormat="1" applyFont="1" applyFill="1" applyBorder="1" applyAlignment="1">
      <alignment horizontal="right" wrapText="1"/>
    </xf>
    <xf numFmtId="4" fontId="2" fillId="0" borderId="14" xfId="0" applyNumberFormat="1" applyFont="1" applyBorder="1" applyAlignment="1">
      <alignment horizontal="right"/>
    </xf>
    <xf numFmtId="0" fontId="2" fillId="0" borderId="25" xfId="0" applyFont="1" applyBorder="1" applyAlignment="1">
      <alignment horizontal="left" wrapText="1"/>
    </xf>
    <xf numFmtId="0" fontId="8" fillId="0" borderId="15" xfId="0" applyFont="1" applyBorder="1" applyAlignment="1">
      <alignment horizontal="center" vertical="center"/>
    </xf>
    <xf numFmtId="164" fontId="5" fillId="0" borderId="15" xfId="3" applyFont="1" applyBorder="1" applyAlignment="1">
      <alignment vertical="center"/>
    </xf>
    <xf numFmtId="164" fontId="5" fillId="0" borderId="15" xfId="3" applyFont="1" applyBorder="1" applyAlignment="1">
      <alignment vertical="center" wrapText="1"/>
    </xf>
    <xf numFmtId="164" fontId="3" fillId="0" borderId="45" xfId="3" applyFont="1" applyFill="1" applyBorder="1" applyAlignment="1">
      <alignment vertical="center"/>
    </xf>
    <xf numFmtId="164" fontId="3" fillId="0" borderId="15" xfId="3" applyFont="1" applyFill="1" applyBorder="1" applyAlignment="1">
      <alignment vertical="center"/>
    </xf>
    <xf numFmtId="0" fontId="8" fillId="0" borderId="15" xfId="0" applyFont="1" applyBorder="1" applyAlignment="1">
      <alignment horizontal="justify" vertical="center" wrapText="1"/>
    </xf>
    <xf numFmtId="164" fontId="5" fillId="0" borderId="15" xfId="3" applyFont="1" applyFill="1" applyBorder="1" applyAlignment="1">
      <alignment vertical="center" wrapText="1"/>
    </xf>
    <xf numFmtId="164" fontId="5" fillId="0" borderId="22" xfId="3" applyFont="1" applyFill="1" applyBorder="1" applyAlignment="1">
      <alignment vertical="center" wrapText="1"/>
    </xf>
    <xf numFmtId="0" fontId="15" fillId="0" borderId="0" xfId="0" applyFont="1" applyAlignment="1">
      <alignment horizontal="justify" vertical="center"/>
    </xf>
    <xf numFmtId="14" fontId="15" fillId="0" borderId="22" xfId="0" applyNumberFormat="1" applyFont="1" applyBorder="1" applyAlignment="1">
      <alignment horizontal="center" vertical="center"/>
    </xf>
    <xf numFmtId="164" fontId="2" fillId="0" borderId="22" xfId="3" applyFont="1" applyFill="1" applyBorder="1" applyAlignment="1">
      <alignment horizontal="center" vertical="top" wrapText="1"/>
    </xf>
    <xf numFmtId="164" fontId="2" fillId="0" borderId="58" xfId="3" applyFont="1" applyFill="1" applyBorder="1" applyAlignment="1">
      <alignment horizontal="center" vertical="top" wrapText="1"/>
    </xf>
    <xf numFmtId="164" fontId="2" fillId="0" borderId="15" xfId="3" applyFont="1" applyFill="1" applyBorder="1" applyAlignment="1">
      <alignment horizontal="center" vertical="center" wrapText="1"/>
    </xf>
    <xf numFmtId="14" fontId="5" fillId="0"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4" fontId="5" fillId="0" borderId="15" xfId="3" applyFont="1" applyFill="1" applyBorder="1" applyAlignment="1">
      <alignment horizontal="center" vertical="center"/>
    </xf>
    <xf numFmtId="164" fontId="13" fillId="0" borderId="15" xfId="3" applyFont="1" applyFill="1" applyBorder="1" applyAlignment="1">
      <alignment horizontal="center" vertical="center"/>
    </xf>
    <xf numFmtId="0" fontId="5" fillId="0" borderId="15" xfId="0" applyFont="1" applyFill="1" applyBorder="1" applyAlignment="1">
      <alignment horizontal="center" vertical="center"/>
    </xf>
    <xf numFmtId="0" fontId="2" fillId="2" borderId="15" xfId="0" applyFont="1" applyFill="1" applyBorder="1" applyAlignment="1">
      <alignment horizontal="center"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4" fontId="10" fillId="0" borderId="13" xfId="0" applyNumberFormat="1" applyFont="1" applyBorder="1" applyAlignment="1">
      <alignment horizontal="center"/>
    </xf>
    <xf numFmtId="4" fontId="10" fillId="0" borderId="16" xfId="0" applyNumberFormat="1" applyFont="1" applyBorder="1" applyAlignment="1">
      <alignment horizontal="center"/>
    </xf>
    <xf numFmtId="4" fontId="10" fillId="0" borderId="17" xfId="0" applyNumberFormat="1" applyFont="1" applyBorder="1" applyAlignment="1">
      <alignment horizontal="center"/>
    </xf>
    <xf numFmtId="0" fontId="2" fillId="2" borderId="15" xfId="0" applyFont="1" applyFill="1" applyBorder="1" applyAlignment="1">
      <alignment horizontal="center" vertical="center" wrapText="1"/>
    </xf>
    <xf numFmtId="0" fontId="7" fillId="0" borderId="0" xfId="0" applyFont="1" applyAlignment="1">
      <alignment horizontal="center"/>
    </xf>
    <xf numFmtId="0" fontId="2" fillId="0" borderId="0" xfId="0" applyFont="1" applyAlignment="1">
      <alignment horizontal="center" wrapText="1"/>
    </xf>
    <xf numFmtId="0" fontId="2" fillId="2" borderId="16" xfId="0" applyFont="1" applyFill="1" applyBorder="1" applyAlignment="1">
      <alignment horizont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6" borderId="2" xfId="0" applyFont="1" applyFill="1" applyBorder="1" applyAlignment="1">
      <alignment horizontal="left" vertical="center" wrapText="1"/>
    </xf>
    <xf numFmtId="4" fontId="2" fillId="6" borderId="13" xfId="0" applyNumberFormat="1" applyFont="1" applyFill="1" applyBorder="1" applyAlignment="1">
      <alignment horizontal="center" wrapText="1"/>
    </xf>
    <xf numFmtId="4" fontId="2" fillId="6" borderId="17" xfId="0" applyNumberFormat="1" applyFont="1" applyFill="1" applyBorder="1" applyAlignment="1">
      <alignment horizontal="center" wrapText="1"/>
    </xf>
    <xf numFmtId="4" fontId="2" fillId="6" borderId="2" xfId="0" applyNumberFormat="1" applyFont="1" applyFill="1" applyBorder="1" applyAlignment="1">
      <alignment horizontal="center" wrapText="1"/>
    </xf>
    <xf numFmtId="0" fontId="8" fillId="0" borderId="0" xfId="0" applyFont="1" applyAlignment="1">
      <alignment horizontal="left"/>
    </xf>
    <xf numFmtId="0" fontId="2" fillId="0" borderId="2" xfId="0" applyFont="1" applyBorder="1" applyAlignment="1">
      <alignment horizontal="left"/>
    </xf>
    <xf numFmtId="4" fontId="2" fillId="0" borderId="13" xfId="0" applyNumberFormat="1" applyFont="1" applyBorder="1" applyAlignment="1">
      <alignment horizontal="center" wrapText="1"/>
    </xf>
    <xf numFmtId="4" fontId="2" fillId="0" borderId="17" xfId="0" applyNumberFormat="1" applyFont="1" applyBorder="1" applyAlignment="1">
      <alignment horizontal="center" wrapText="1"/>
    </xf>
    <xf numFmtId="4" fontId="2" fillId="0" borderId="13"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0" fontId="2" fillId="0" borderId="2" xfId="0" applyFont="1" applyBorder="1" applyAlignment="1">
      <alignment horizontal="left" wrapText="1"/>
    </xf>
    <xf numFmtId="3" fontId="2" fillId="0" borderId="13" xfId="0" applyNumberFormat="1" applyFont="1" applyBorder="1" applyAlignment="1">
      <alignment horizontal="center" wrapText="1"/>
    </xf>
    <xf numFmtId="3" fontId="2" fillId="0" borderId="17" xfId="0" applyNumberFormat="1" applyFont="1" applyBorder="1" applyAlignment="1">
      <alignment horizontal="center" wrapText="1"/>
    </xf>
    <xf numFmtId="3" fontId="2" fillId="0" borderId="13"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0" fontId="2" fillId="0" borderId="13" xfId="0"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13" xfId="0" applyFont="1" applyBorder="1" applyAlignment="1">
      <alignment horizontal="center" wrapText="1"/>
    </xf>
    <xf numFmtId="0" fontId="2" fillId="0" borderId="17" xfId="0" applyFont="1" applyBorder="1" applyAlignment="1">
      <alignment horizontal="center" wrapText="1"/>
    </xf>
    <xf numFmtId="0" fontId="2" fillId="0" borderId="14"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5" fillId="6" borderId="11" xfId="0" applyFont="1" applyFill="1" applyBorder="1" applyAlignment="1">
      <alignment horizontal="center" vertical="center" wrapText="1"/>
    </xf>
    <xf numFmtId="9" fontId="2" fillId="2" borderId="29" xfId="0" applyNumberFormat="1" applyFont="1" applyFill="1" applyBorder="1" applyAlignment="1">
      <alignment horizontal="center" vertical="center" wrapText="1"/>
    </xf>
    <xf numFmtId="9" fontId="2" fillId="2" borderId="15"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1" xfId="0" applyFont="1" applyBorder="1" applyAlignment="1">
      <alignment horizontal="left" wrapText="1"/>
    </xf>
    <xf numFmtId="0" fontId="5"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2" fillId="2" borderId="1" xfId="0" applyFont="1" applyFill="1" applyBorder="1" applyAlignment="1">
      <alignment horizontal="left" wrapText="1"/>
    </xf>
    <xf numFmtId="0" fontId="5" fillId="6" borderId="5" xfId="0" applyFont="1" applyFill="1" applyBorder="1" applyAlignment="1">
      <alignment horizontal="center" vertical="center" wrapText="1"/>
    </xf>
    <xf numFmtId="0" fontId="2" fillId="2" borderId="0" xfId="0" applyFont="1" applyFill="1" applyAlignment="1">
      <alignment horizontal="left" wrapText="1"/>
    </xf>
    <xf numFmtId="0" fontId="2" fillId="6"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43" fontId="2" fillId="0" borderId="0" xfId="1" applyFont="1" applyBorder="1" applyAlignment="1">
      <alignment horizontal="center" wrapText="1"/>
    </xf>
    <xf numFmtId="0" fontId="9" fillId="5" borderId="0" xfId="0" applyFont="1" applyFill="1" applyAlignment="1">
      <alignment horizontal="center" wrapText="1"/>
    </xf>
    <xf numFmtId="0" fontId="2" fillId="6" borderId="1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0" borderId="0" xfId="0" applyFont="1" applyAlignment="1">
      <alignment horizontal="left" wrapText="1"/>
    </xf>
    <xf numFmtId="0" fontId="5" fillId="6" borderId="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2" fillId="0" borderId="13"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165" fontId="2" fillId="0" borderId="2" xfId="0" applyNumberFormat="1" applyFont="1" applyBorder="1" applyAlignment="1">
      <alignment horizontal="center" vertical="center" wrapText="1"/>
    </xf>
    <xf numFmtId="4" fontId="2" fillId="0" borderId="2" xfId="0" applyNumberFormat="1" applyFont="1" applyBorder="1" applyAlignment="1">
      <alignment horizontal="center" wrapText="1"/>
    </xf>
    <xf numFmtId="0" fontId="5" fillId="0" borderId="0" xfId="0" applyFont="1" applyAlignment="1">
      <alignment horizontal="left"/>
    </xf>
    <xf numFmtId="0" fontId="2" fillId="6" borderId="13" xfId="0" applyFont="1" applyFill="1" applyBorder="1" applyAlignment="1">
      <alignment horizontal="center"/>
    </xf>
    <xf numFmtId="0" fontId="2" fillId="6" borderId="16" xfId="0" applyFont="1" applyFill="1" applyBorder="1" applyAlignment="1">
      <alignment horizontal="center"/>
    </xf>
    <xf numFmtId="0" fontId="2" fillId="6" borderId="17" xfId="0" applyFont="1" applyFill="1" applyBorder="1" applyAlignment="1">
      <alignment horizontal="center"/>
    </xf>
    <xf numFmtId="4" fontId="2" fillId="0" borderId="13"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17" xfId="0" applyNumberFormat="1" applyFont="1" applyBorder="1" applyAlignment="1">
      <alignment horizontal="center" vertical="center"/>
    </xf>
    <xf numFmtId="0" fontId="2" fillId="0" borderId="0" xfId="0" applyFont="1" applyAlignment="1">
      <alignment horizontal="left"/>
    </xf>
    <xf numFmtId="0" fontId="5" fillId="0" borderId="0" xfId="0" applyFont="1"/>
    <xf numFmtId="0" fontId="5" fillId="0" borderId="0" xfId="0" applyFont="1" applyAlignment="1">
      <alignment horizontal="center"/>
    </xf>
    <xf numFmtId="0" fontId="2" fillId="0" borderId="15" xfId="0" applyFont="1" applyBorder="1" applyAlignment="1">
      <alignment horizontal="center" vertical="center" wrapText="1"/>
    </xf>
    <xf numFmtId="9" fontId="2"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2" fillId="6" borderId="3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3" xfId="0" applyFont="1" applyFill="1" applyBorder="1" applyAlignment="1">
      <alignment horizontal="center" wrapText="1"/>
    </xf>
    <xf numFmtId="0" fontId="2" fillId="6" borderId="16" xfId="0" applyFont="1" applyFill="1" applyBorder="1" applyAlignment="1">
      <alignment horizontal="center" wrapText="1"/>
    </xf>
    <xf numFmtId="0" fontId="2" fillId="6" borderId="17" xfId="0" applyFont="1" applyFill="1" applyBorder="1" applyAlignment="1">
      <alignment horizontal="center" wrapText="1"/>
    </xf>
    <xf numFmtId="0" fontId="2" fillId="6" borderId="13" xfId="0" applyFont="1" applyFill="1" applyBorder="1" applyAlignment="1">
      <alignment horizontal="center" vertical="center" wrapText="1"/>
    </xf>
    <xf numFmtId="0" fontId="2" fillId="6" borderId="17" xfId="0" applyFont="1" applyFill="1" applyBorder="1" applyAlignment="1">
      <alignment horizontal="center" vertical="center" wrapText="1"/>
    </xf>
    <xf numFmtId="4" fontId="2" fillId="0" borderId="2" xfId="0" applyNumberFormat="1" applyFont="1" applyBorder="1" applyAlignment="1">
      <alignment horizontal="center" vertical="center" wrapText="1"/>
    </xf>
    <xf numFmtId="0" fontId="5" fillId="6" borderId="1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2" fillId="6" borderId="26" xfId="0" applyFont="1" applyFill="1" applyBorder="1" applyAlignment="1">
      <alignment horizontal="center" vertical="top" wrapText="1"/>
    </xf>
    <xf numFmtId="0" fontId="2" fillId="6" borderId="40" xfId="0" applyFont="1" applyFill="1" applyBorder="1" applyAlignment="1">
      <alignment horizontal="center" vertical="top" wrapText="1"/>
    </xf>
    <xf numFmtId="0" fontId="2" fillId="6" borderId="22" xfId="0" applyFont="1" applyFill="1" applyBorder="1" applyAlignment="1">
      <alignment horizontal="center" vertical="top" wrapText="1"/>
    </xf>
    <xf numFmtId="164" fontId="2" fillId="6" borderId="26" xfId="3" applyFont="1" applyFill="1" applyBorder="1" applyAlignment="1">
      <alignment horizontal="center" vertical="top" wrapText="1"/>
    </xf>
    <xf numFmtId="164" fontId="2" fillId="6" borderId="40" xfId="3" applyFont="1" applyFill="1" applyBorder="1" applyAlignment="1">
      <alignment horizontal="center" vertical="top" wrapText="1"/>
    </xf>
    <xf numFmtId="164" fontId="2" fillId="6" borderId="22" xfId="3" applyFont="1" applyFill="1" applyBorder="1" applyAlignment="1">
      <alignment horizontal="center" vertical="top" wrapText="1"/>
    </xf>
    <xf numFmtId="0" fontId="2" fillId="6" borderId="5"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53" xfId="0" applyFont="1" applyFill="1" applyBorder="1" applyAlignment="1">
      <alignment horizontal="center" vertical="top" wrapText="1"/>
    </xf>
    <xf numFmtId="164" fontId="2" fillId="6" borderId="5" xfId="3" applyFont="1" applyFill="1" applyBorder="1" applyAlignment="1">
      <alignment horizontal="center" vertical="top" wrapText="1"/>
    </xf>
    <xf numFmtId="164" fontId="2" fillId="6" borderId="9" xfId="3" applyFont="1" applyFill="1" applyBorder="1" applyAlignment="1">
      <alignment horizontal="center" vertical="top" wrapText="1"/>
    </xf>
    <xf numFmtId="164" fontId="2" fillId="6" borderId="14" xfId="3" applyFont="1" applyFill="1" applyBorder="1" applyAlignment="1">
      <alignment horizontal="center" vertical="top" wrapText="1"/>
    </xf>
    <xf numFmtId="4" fontId="2" fillId="4" borderId="2" xfId="0" applyNumberFormat="1" applyFont="1" applyFill="1" applyBorder="1" applyAlignment="1">
      <alignment horizontal="center" wrapText="1"/>
    </xf>
    <xf numFmtId="3" fontId="2" fillId="0" borderId="2" xfId="0" applyNumberFormat="1" applyFont="1" applyBorder="1" applyAlignment="1">
      <alignment horizontal="center" vertical="center" wrapText="1"/>
    </xf>
    <xf numFmtId="9" fontId="2" fillId="2" borderId="22" xfId="0" applyNumberFormat="1" applyFont="1" applyFill="1" applyBorder="1" applyAlignment="1">
      <alignment horizontal="center" vertical="center" wrapText="1"/>
    </xf>
    <xf numFmtId="0" fontId="2" fillId="6" borderId="2" xfId="0" applyFont="1" applyFill="1" applyBorder="1" applyAlignment="1">
      <alignment horizontal="center" vertical="top" wrapText="1"/>
    </xf>
    <xf numFmtId="0" fontId="5" fillId="6" borderId="2" xfId="0" applyFont="1" applyFill="1" applyBorder="1" applyAlignment="1">
      <alignment horizontal="center" vertical="top" wrapText="1"/>
    </xf>
    <xf numFmtId="0" fontId="5" fillId="6" borderId="5" xfId="0" applyFont="1" applyFill="1" applyBorder="1" applyAlignment="1">
      <alignment horizontal="center" vertical="top" wrapText="1"/>
    </xf>
    <xf numFmtId="0" fontId="2" fillId="6" borderId="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2" fillId="6" borderId="8" xfId="0" applyFont="1" applyFill="1" applyBorder="1" applyAlignment="1">
      <alignment horizontal="center" vertical="top" wrapText="1"/>
    </xf>
    <xf numFmtId="0" fontId="5" fillId="6" borderId="10" xfId="0" applyFont="1" applyFill="1" applyBorder="1" applyAlignment="1">
      <alignment horizontal="center" vertical="top" wrapText="1"/>
    </xf>
    <xf numFmtId="0" fontId="5" fillId="6" borderId="9" xfId="0" applyFont="1" applyFill="1" applyBorder="1" applyAlignment="1">
      <alignment horizontal="center" vertical="top" wrapText="1"/>
    </xf>
    <xf numFmtId="0" fontId="2" fillId="6" borderId="6" xfId="0"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12" xfId="0" applyFont="1" applyFill="1" applyBorder="1" applyAlignment="1">
      <alignment horizontal="center" vertical="top" wrapText="1"/>
    </xf>
    <xf numFmtId="0" fontId="2" fillId="0" borderId="16" xfId="0" applyFont="1" applyBorder="1" applyAlignment="1">
      <alignment horizontal="center" wrapText="1"/>
    </xf>
    <xf numFmtId="0" fontId="5" fillId="0" borderId="0" xfId="0" applyFont="1" applyAlignment="1">
      <alignment horizontal="left" wrapText="1"/>
    </xf>
    <xf numFmtId="0" fontId="2" fillId="6" borderId="13"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2" borderId="13" xfId="0" applyFont="1" applyFill="1" applyBorder="1" applyAlignment="1">
      <alignment horizontal="center" wrapText="1"/>
    </xf>
    <xf numFmtId="0" fontId="2" fillId="2" borderId="17" xfId="0" applyFont="1" applyFill="1" applyBorder="1" applyAlignment="1">
      <alignment horizontal="center" wrapText="1"/>
    </xf>
    <xf numFmtId="0" fontId="2" fillId="0" borderId="1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5" fillId="6" borderId="35" xfId="0"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9" fontId="2" fillId="2" borderId="16" xfId="0" applyNumberFormat="1" applyFont="1" applyFill="1" applyBorder="1" applyAlignment="1">
      <alignment horizontal="center" vertical="center" wrapText="1"/>
    </xf>
    <xf numFmtId="9" fontId="2" fillId="2" borderId="17"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3" xfId="0" applyFont="1" applyFill="1" applyBorder="1" applyAlignment="1">
      <alignment horizontal="left" wrapText="1"/>
    </xf>
    <xf numFmtId="0" fontId="2" fillId="2" borderId="16" xfId="0" applyFont="1" applyFill="1" applyBorder="1" applyAlignment="1">
      <alignment horizontal="left" wrapText="1"/>
    </xf>
    <xf numFmtId="9" fontId="2" fillId="0" borderId="13" xfId="0" applyNumberFormat="1" applyFont="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9" fontId="2" fillId="2" borderId="44" xfId="0" applyNumberFormat="1" applyFont="1" applyFill="1" applyBorder="1" applyAlignment="1">
      <alignment horizontal="center" vertical="center" wrapText="1"/>
    </xf>
    <xf numFmtId="9" fontId="2" fillId="2" borderId="41" xfId="0" applyNumberFormat="1" applyFont="1" applyFill="1" applyBorder="1" applyAlignment="1">
      <alignment horizontal="center" vertical="center" wrapText="1"/>
    </xf>
    <xf numFmtId="9" fontId="2" fillId="2" borderId="45"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6" borderId="16"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10" fillId="0" borderId="0" xfId="0" applyFont="1" applyAlignment="1">
      <alignment horizontal="left"/>
    </xf>
    <xf numFmtId="0" fontId="10" fillId="0" borderId="0" xfId="0" applyFont="1" applyAlignment="1">
      <alignment horizontal="center"/>
    </xf>
    <xf numFmtId="0" fontId="10" fillId="0" borderId="10" xfId="0" applyFont="1" applyBorder="1" applyAlignment="1">
      <alignment horizontal="center"/>
    </xf>
    <xf numFmtId="0" fontId="5" fillId="6" borderId="6" xfId="0" applyFont="1" applyFill="1" applyBorder="1" applyAlignment="1">
      <alignment horizontal="center" vertical="center" wrapText="1"/>
    </xf>
    <xf numFmtId="0" fontId="12" fillId="0" borderId="1" xfId="0" applyFont="1" applyBorder="1" applyAlignment="1">
      <alignment horizont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9" fontId="2" fillId="2" borderId="18" xfId="0" applyNumberFormat="1" applyFont="1" applyFill="1" applyBorder="1" applyAlignment="1">
      <alignment horizontal="center" vertical="center" wrapText="1"/>
    </xf>
    <xf numFmtId="9" fontId="2" fillId="2" borderId="19" xfId="0" applyNumberFormat="1" applyFont="1" applyFill="1" applyBorder="1" applyAlignment="1">
      <alignment horizontal="center" vertical="center" wrapText="1"/>
    </xf>
    <xf numFmtId="9" fontId="2" fillId="2" borderId="38" xfId="0" applyNumberFormat="1"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22" xfId="0" applyFont="1" applyFill="1" applyBorder="1" applyAlignment="1">
      <alignment horizontal="center" vertical="center" wrapText="1"/>
    </xf>
    <xf numFmtId="164" fontId="2" fillId="2" borderId="28" xfId="3" applyFont="1" applyFill="1" applyBorder="1" applyAlignment="1">
      <alignment horizontal="center" vertical="center" wrapText="1"/>
    </xf>
    <xf numFmtId="164" fontId="2" fillId="2" borderId="15" xfId="3" applyFont="1" applyFill="1" applyBorder="1" applyAlignment="1">
      <alignment horizontal="center" vertical="center" wrapText="1"/>
    </xf>
  </cellXfs>
  <cellStyles count="5">
    <cellStyle name="Millares" xfId="1" builtinId="3"/>
    <cellStyle name="Millares 2" xfId="2" xr:uid="{6B34CFBF-05CB-45AA-B180-FA091A5B4712}"/>
    <cellStyle name="Moneda" xfId="3" builtinId="4"/>
    <cellStyle name="Normal" xfId="0" builtinId="0"/>
    <cellStyle name="Porcentaje" xfId="4" builtinId="5"/>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1CFB35FF-FB22-453A-9877-6EA2930962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56524" cy="7927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158443</xdr:colOff>
      <xdr:row>0</xdr:row>
      <xdr:rowOff>163286</xdr:rowOff>
    </xdr:from>
    <xdr:to>
      <xdr:col>2</xdr:col>
      <xdr:colOff>185897</xdr:colOff>
      <xdr:row>5</xdr:row>
      <xdr:rowOff>154481</xdr:rowOff>
    </xdr:to>
    <xdr:pic>
      <xdr:nvPicPr>
        <xdr:cNvPr id="2" name="Picture 1" descr="Logo CONIAF">
          <a:extLst>
            <a:ext uri="{FF2B5EF4-FFF2-40B4-BE49-F238E27FC236}">
              <a16:creationId xmlns:a16="http://schemas.microsoft.com/office/drawing/2014/main" id="{4DDB0E06-EEFF-4951-872A-8B9ECB9A2F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443" y="163286"/>
          <a:ext cx="1741954" cy="75319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5A42667C-8A49-43C5-BE1C-3E0A831C82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1E9B8D82-3C46-4DEA-BE64-C77DDF44E0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AB44-43EC-456D-8F9B-537C5DA36D10}">
  <sheetPr>
    <pageSetUpPr fitToPage="1"/>
  </sheetPr>
  <dimension ref="A1:V145"/>
  <sheetViews>
    <sheetView view="pageBreakPreview" topLeftCell="A55" zoomScale="60" zoomScaleNormal="66" workbookViewId="0">
      <selection activeCell="B33" sqref="B33"/>
    </sheetView>
  </sheetViews>
  <sheetFormatPr baseColWidth="10" defaultColWidth="11.5703125" defaultRowHeight="15.75" x14ac:dyDescent="0.25"/>
  <cols>
    <col min="1" max="1" width="4" style="13" customWidth="1"/>
    <col min="2" max="2" width="20" style="13" customWidth="1"/>
    <col min="3" max="3" width="56.42578125" style="13" customWidth="1"/>
    <col min="4" max="4" width="19.140625" style="13" customWidth="1"/>
    <col min="5" max="5" width="16.85546875" style="13" customWidth="1"/>
    <col min="6" max="6" width="13.140625" style="13" customWidth="1"/>
    <col min="7" max="7" width="14.28515625" style="13" customWidth="1"/>
    <col min="8" max="8" width="17" style="13" customWidth="1"/>
    <col min="9" max="9" width="26.28515625" style="13" customWidth="1"/>
    <col min="10" max="10" width="19.28515625" style="13" customWidth="1"/>
    <col min="11" max="11" width="21.5703125" style="13" customWidth="1"/>
    <col min="12" max="12" width="20.42578125" style="13" customWidth="1"/>
    <col min="13" max="13" width="20.5703125" style="13" customWidth="1"/>
    <col min="14" max="14" width="20.42578125" style="13" customWidth="1"/>
    <col min="15" max="15" width="21.28515625" style="13" customWidth="1"/>
    <col min="16" max="16" width="20.28515625" style="13" customWidth="1"/>
    <col min="17" max="17" width="17.28515625" style="13" customWidth="1"/>
    <col min="18" max="18" width="19.28515625" style="13" customWidth="1"/>
    <col min="19" max="19" width="17.5703125" style="13" customWidth="1"/>
    <col min="20" max="20" width="19" style="13" customWidth="1"/>
    <col min="21" max="21" width="20" style="13" customWidth="1"/>
    <col min="22" max="16384" width="11.5703125" style="13"/>
  </cols>
  <sheetData>
    <row r="1" spans="1:15" x14ac:dyDescent="0.25">
      <c r="A1" s="571" t="s">
        <v>0</v>
      </c>
      <c r="B1" s="571"/>
      <c r="C1" s="571"/>
      <c r="D1" s="571"/>
      <c r="E1" s="571"/>
      <c r="F1" s="571"/>
      <c r="G1" s="571"/>
      <c r="H1" s="571"/>
      <c r="I1" s="571"/>
      <c r="J1" s="571"/>
      <c r="K1" s="571"/>
      <c r="L1" s="571"/>
      <c r="M1" s="571"/>
      <c r="N1" s="571"/>
      <c r="O1" s="571"/>
    </row>
    <row r="2" spans="1:15" ht="6.75" customHeight="1" x14ac:dyDescent="0.25">
      <c r="A2" s="12"/>
      <c r="B2" s="12"/>
      <c r="C2" s="12"/>
      <c r="D2" s="12"/>
      <c r="E2" s="12"/>
      <c r="F2" s="12"/>
      <c r="G2" s="12"/>
      <c r="H2" s="12"/>
      <c r="I2" s="12"/>
      <c r="J2" s="12"/>
      <c r="K2" s="12"/>
      <c r="L2" s="12"/>
      <c r="M2" s="12"/>
      <c r="N2" s="12"/>
      <c r="O2" s="12"/>
    </row>
    <row r="3" spans="1:15" x14ac:dyDescent="0.25">
      <c r="A3" s="514" t="s">
        <v>1</v>
      </c>
      <c r="B3" s="514"/>
      <c r="C3" s="514"/>
      <c r="D3" s="514"/>
      <c r="E3" s="514"/>
      <c r="F3" s="514"/>
      <c r="G3" s="514"/>
      <c r="H3" s="514"/>
      <c r="I3" s="514"/>
      <c r="J3" s="514"/>
      <c r="K3" s="514"/>
      <c r="L3" s="514"/>
      <c r="M3" s="514"/>
      <c r="N3" s="514"/>
      <c r="O3" s="514"/>
    </row>
    <row r="4" spans="1:15" x14ac:dyDescent="0.25">
      <c r="A4" s="514" t="s">
        <v>75</v>
      </c>
      <c r="B4" s="514"/>
      <c r="C4" s="514"/>
      <c r="D4" s="514"/>
      <c r="E4" s="514"/>
      <c r="F4" s="514"/>
      <c r="G4" s="514"/>
      <c r="H4" s="514"/>
      <c r="I4" s="514"/>
      <c r="J4" s="514"/>
      <c r="K4" s="514"/>
      <c r="L4" s="514"/>
      <c r="M4" s="514"/>
      <c r="N4" s="514"/>
      <c r="O4" s="514"/>
    </row>
    <row r="5" spans="1:15" ht="6" customHeight="1" x14ac:dyDescent="0.25">
      <c r="A5" s="1"/>
      <c r="B5" s="1"/>
      <c r="C5" s="1"/>
      <c r="D5" s="1"/>
      <c r="E5" s="1"/>
      <c r="F5" s="1"/>
      <c r="G5" s="1"/>
      <c r="H5" s="1"/>
      <c r="I5" s="1"/>
      <c r="J5" s="1"/>
      <c r="K5" s="1"/>
      <c r="L5" s="1"/>
      <c r="M5" s="1"/>
      <c r="N5" s="1"/>
      <c r="O5" s="1"/>
    </row>
    <row r="6" spans="1:15" x14ac:dyDescent="0.25">
      <c r="A6" s="514" t="s">
        <v>2</v>
      </c>
      <c r="B6" s="514"/>
      <c r="C6" s="514"/>
      <c r="D6" s="514"/>
      <c r="E6" s="514"/>
      <c r="F6" s="514"/>
      <c r="G6" s="514"/>
      <c r="H6" s="514"/>
      <c r="I6" s="514"/>
      <c r="J6" s="514"/>
      <c r="K6" s="514"/>
      <c r="L6" s="514"/>
      <c r="M6" s="514"/>
      <c r="N6" s="514"/>
      <c r="O6" s="514"/>
    </row>
    <row r="7" spans="1:15" ht="8.25" customHeight="1" x14ac:dyDescent="0.25">
      <c r="A7" s="1"/>
      <c r="B7" s="1"/>
      <c r="C7" s="1"/>
      <c r="D7" s="1"/>
      <c r="E7" s="1"/>
      <c r="F7" s="1"/>
      <c r="G7" s="1"/>
      <c r="H7" s="1"/>
      <c r="I7" s="1"/>
      <c r="J7" s="1"/>
      <c r="K7" s="1"/>
      <c r="L7" s="1"/>
      <c r="M7" s="1"/>
      <c r="N7" s="1"/>
      <c r="O7" s="1"/>
    </row>
    <row r="8" spans="1:15" ht="18" customHeight="1" x14ac:dyDescent="0.25">
      <c r="A8" s="572" t="s">
        <v>3</v>
      </c>
      <c r="B8" s="572"/>
      <c r="C8" s="572"/>
      <c r="D8" s="572"/>
      <c r="E8" s="572"/>
      <c r="F8" s="572"/>
      <c r="G8" s="572"/>
      <c r="H8" s="572"/>
      <c r="I8" s="572"/>
      <c r="J8" s="572"/>
      <c r="K8" s="572"/>
      <c r="L8" s="572"/>
      <c r="M8" s="572"/>
      <c r="N8" s="572"/>
      <c r="O8" s="14"/>
    </row>
    <row r="9" spans="1:15" ht="18" customHeight="1" x14ac:dyDescent="0.25">
      <c r="A9" s="572"/>
      <c r="B9" s="572"/>
      <c r="C9" s="572"/>
      <c r="D9" s="572"/>
      <c r="E9" s="572"/>
      <c r="F9" s="572"/>
      <c r="G9" s="572"/>
      <c r="H9" s="572"/>
      <c r="I9" s="572"/>
      <c r="J9" s="572"/>
      <c r="K9" s="572"/>
      <c r="L9" s="572"/>
      <c r="M9" s="572"/>
      <c r="N9" s="572"/>
      <c r="O9" s="14"/>
    </row>
    <row r="10" spans="1:15" ht="18" customHeight="1" x14ac:dyDescent="0.25">
      <c r="A10" s="14"/>
      <c r="B10" s="14"/>
      <c r="C10" s="14"/>
      <c r="D10" s="14"/>
      <c r="E10" s="14"/>
      <c r="F10" s="14"/>
      <c r="G10" s="14"/>
      <c r="H10" s="14"/>
      <c r="I10" s="14"/>
      <c r="J10" s="14"/>
      <c r="K10" s="14"/>
      <c r="L10" s="14"/>
      <c r="M10" s="14"/>
      <c r="N10" s="14"/>
      <c r="O10" s="14"/>
    </row>
    <row r="11" spans="1:15" ht="18" customHeight="1" x14ac:dyDescent="0.25">
      <c r="A11" s="573" t="s">
        <v>103</v>
      </c>
      <c r="B11" s="573"/>
      <c r="C11" s="573"/>
      <c r="D11" s="573"/>
      <c r="E11" s="573"/>
      <c r="F11" s="573"/>
      <c r="G11" s="573"/>
      <c r="H11" s="573"/>
      <c r="I11" s="573"/>
      <c r="J11" s="573"/>
      <c r="K11" s="573"/>
      <c r="L11" s="573"/>
      <c r="M11" s="573"/>
      <c r="N11" s="573"/>
      <c r="O11" s="180"/>
    </row>
    <row r="12" spans="1:15" x14ac:dyDescent="0.25">
      <c r="A12" s="17"/>
      <c r="B12" s="17"/>
      <c r="C12" s="17"/>
      <c r="D12" s="17"/>
      <c r="E12" s="17"/>
      <c r="F12" s="17"/>
      <c r="G12" s="17"/>
      <c r="H12" s="17"/>
      <c r="I12" s="17"/>
      <c r="J12" s="17"/>
      <c r="K12" s="17"/>
      <c r="L12" s="17"/>
      <c r="M12" s="17"/>
      <c r="N12" s="17"/>
      <c r="O12" s="17"/>
    </row>
    <row r="13" spans="1:15" x14ac:dyDescent="0.25">
      <c r="A13" s="18"/>
      <c r="B13" s="18"/>
      <c r="C13" s="18"/>
      <c r="D13" s="18"/>
      <c r="E13" s="18"/>
      <c r="F13" s="18"/>
      <c r="G13" s="18"/>
      <c r="H13" s="18"/>
      <c r="I13" s="18"/>
      <c r="J13" s="18"/>
      <c r="K13" s="18"/>
      <c r="L13" s="18"/>
      <c r="M13" s="18"/>
      <c r="N13" s="18"/>
      <c r="O13" s="17"/>
    </row>
    <row r="14" spans="1:15" ht="15.75" customHeight="1" thickBot="1" x14ac:dyDescent="0.3">
      <c r="A14" s="555" t="s">
        <v>4</v>
      </c>
      <c r="B14" s="555"/>
      <c r="C14" s="555"/>
      <c r="D14" s="555"/>
      <c r="E14" s="555"/>
      <c r="F14" s="555"/>
      <c r="G14" s="555"/>
      <c r="H14" s="555"/>
      <c r="I14" s="555"/>
      <c r="J14" s="555"/>
      <c r="K14" s="555"/>
      <c r="L14" s="555"/>
      <c r="M14" s="555"/>
      <c r="N14" s="555"/>
      <c r="O14" s="577"/>
    </row>
    <row r="15" spans="1:15" ht="27" customHeight="1" thickBot="1" x14ac:dyDescent="0.3">
      <c r="A15" s="542" t="s">
        <v>5</v>
      </c>
      <c r="B15" s="557" t="s">
        <v>6</v>
      </c>
      <c r="C15" s="558"/>
      <c r="D15" s="543" t="s">
        <v>7</v>
      </c>
      <c r="E15" s="543" t="s">
        <v>8</v>
      </c>
      <c r="F15" s="543" t="s">
        <v>9</v>
      </c>
      <c r="G15" s="543" t="s">
        <v>27</v>
      </c>
      <c r="H15" s="557" t="s">
        <v>11</v>
      </c>
      <c r="I15" s="558"/>
      <c r="J15" s="543" t="s">
        <v>76</v>
      </c>
      <c r="K15" s="543" t="s">
        <v>20</v>
      </c>
      <c r="L15" s="543" t="s">
        <v>21</v>
      </c>
      <c r="M15" s="543" t="s">
        <v>12</v>
      </c>
      <c r="N15" s="557" t="s">
        <v>13</v>
      </c>
      <c r="O15" s="567" t="s">
        <v>14</v>
      </c>
    </row>
    <row r="16" spans="1:15" ht="16.5" thickBot="1" x14ac:dyDescent="0.3">
      <c r="A16" s="556"/>
      <c r="B16" s="559"/>
      <c r="C16" s="560"/>
      <c r="D16" s="546"/>
      <c r="E16" s="546"/>
      <c r="F16" s="546"/>
      <c r="G16" s="561"/>
      <c r="H16" s="543" t="s">
        <v>72</v>
      </c>
      <c r="I16" s="543" t="s">
        <v>16</v>
      </c>
      <c r="J16" s="544"/>
      <c r="K16" s="546"/>
      <c r="L16" s="546"/>
      <c r="M16" s="544"/>
      <c r="N16" s="574"/>
      <c r="O16" s="568"/>
    </row>
    <row r="17" spans="1:19" ht="55.5" customHeight="1" thickBot="1" x14ac:dyDescent="0.3">
      <c r="A17" s="556"/>
      <c r="B17" s="200" t="s">
        <v>71</v>
      </c>
      <c r="C17" s="24" t="s">
        <v>18</v>
      </c>
      <c r="D17" s="576"/>
      <c r="E17" s="576"/>
      <c r="F17" s="576"/>
      <c r="G17" s="578"/>
      <c r="H17" s="576"/>
      <c r="I17" s="576"/>
      <c r="J17" s="579"/>
      <c r="K17" s="576"/>
      <c r="L17" s="576"/>
      <c r="M17" s="579"/>
      <c r="N17" s="559"/>
      <c r="O17" s="575"/>
    </row>
    <row r="18" spans="1:19" ht="212.25" customHeight="1" x14ac:dyDescent="0.25">
      <c r="A18" s="211">
        <v>1</v>
      </c>
      <c r="B18" s="35" t="s">
        <v>128</v>
      </c>
      <c r="C18" s="9" t="s">
        <v>132</v>
      </c>
      <c r="D18" s="7" t="s">
        <v>77</v>
      </c>
      <c r="E18" s="10">
        <v>46044</v>
      </c>
      <c r="F18" s="35" t="s">
        <v>133</v>
      </c>
      <c r="G18" s="30">
        <v>8</v>
      </c>
      <c r="H18" s="30"/>
      <c r="I18" s="30"/>
      <c r="J18" s="317"/>
      <c r="K18" s="327">
        <v>2100</v>
      </c>
      <c r="L18" s="327">
        <v>8137.5</v>
      </c>
      <c r="M18" s="328"/>
      <c r="N18" s="327">
        <v>22400</v>
      </c>
      <c r="O18" s="317">
        <f>SUM(M18+N18)</f>
        <v>22400</v>
      </c>
      <c r="P18" s="257"/>
      <c r="Q18" s="33"/>
      <c r="S18" s="33"/>
    </row>
    <row r="19" spans="1:19" ht="173.25" x14ac:dyDescent="0.25">
      <c r="A19" s="211">
        <v>0</v>
      </c>
      <c r="B19" s="35"/>
      <c r="C19" s="9" t="s">
        <v>135</v>
      </c>
      <c r="D19" s="7" t="s">
        <v>77</v>
      </c>
      <c r="E19" s="10">
        <v>46045</v>
      </c>
      <c r="F19" s="28" t="s">
        <v>134</v>
      </c>
      <c r="G19" s="30">
        <v>8</v>
      </c>
      <c r="H19" s="30"/>
      <c r="I19" s="30"/>
      <c r="J19" s="317"/>
      <c r="K19" s="327">
        <v>2100</v>
      </c>
      <c r="L19" s="327">
        <v>8137.5</v>
      </c>
      <c r="M19" s="328"/>
      <c r="N19" s="327"/>
      <c r="O19" s="317">
        <f>SUM(M19+N19)</f>
        <v>0</v>
      </c>
      <c r="P19" s="257"/>
      <c r="Q19" s="33"/>
      <c r="S19" s="33"/>
    </row>
    <row r="20" spans="1:19" ht="28.5" hidden="1" x14ac:dyDescent="0.25">
      <c r="A20" s="211">
        <v>0</v>
      </c>
      <c r="B20" s="35"/>
      <c r="C20" s="9"/>
      <c r="D20" s="7" t="s">
        <v>77</v>
      </c>
      <c r="E20" s="10"/>
      <c r="F20" s="28"/>
      <c r="G20" s="30"/>
      <c r="H20" s="30"/>
      <c r="I20" s="30"/>
      <c r="J20" s="317"/>
      <c r="K20" s="317"/>
      <c r="L20" s="317"/>
      <c r="M20" s="317"/>
      <c r="N20" s="318"/>
      <c r="O20" s="317">
        <f>SUM(M20+N20)</f>
        <v>0</v>
      </c>
      <c r="P20" s="257"/>
      <c r="Q20" s="33"/>
      <c r="S20" s="33"/>
    </row>
    <row r="21" spans="1:19" ht="28.5" hidden="1" x14ac:dyDescent="0.25">
      <c r="A21" s="211">
        <v>0</v>
      </c>
      <c r="B21" s="35"/>
      <c r="C21" s="9"/>
      <c r="D21" s="7" t="s">
        <v>77</v>
      </c>
      <c r="E21" s="10"/>
      <c r="F21" s="28"/>
      <c r="G21" s="30"/>
      <c r="H21" s="30"/>
      <c r="I21" s="30"/>
      <c r="J21" s="317"/>
      <c r="K21" s="317"/>
      <c r="L21" s="317"/>
      <c r="M21" s="317"/>
      <c r="N21" s="318"/>
      <c r="O21" s="317">
        <f t="shared" ref="O21:O23" si="0">SUM(M21+N21)</f>
        <v>0</v>
      </c>
      <c r="P21" s="257"/>
      <c r="Q21" s="33"/>
      <c r="S21" s="33"/>
    </row>
    <row r="22" spans="1:19" ht="28.5" hidden="1" x14ac:dyDescent="0.25">
      <c r="A22" s="211">
        <v>0</v>
      </c>
      <c r="B22" s="35"/>
      <c r="C22" s="9"/>
      <c r="D22" s="7" t="s">
        <v>77</v>
      </c>
      <c r="E22" s="10"/>
      <c r="F22" s="35"/>
      <c r="G22" s="30"/>
      <c r="H22" s="30"/>
      <c r="I22" s="30"/>
      <c r="J22" s="317"/>
      <c r="K22" s="317"/>
      <c r="L22" s="317"/>
      <c r="M22" s="317"/>
      <c r="N22" s="318"/>
      <c r="O22" s="317">
        <f t="shared" si="0"/>
        <v>0</v>
      </c>
      <c r="P22" s="257"/>
      <c r="Q22" s="33"/>
      <c r="S22" s="33"/>
    </row>
    <row r="23" spans="1:19" ht="28.5" hidden="1" x14ac:dyDescent="0.25">
      <c r="A23" s="211">
        <v>0</v>
      </c>
      <c r="B23" s="35"/>
      <c r="C23" s="9"/>
      <c r="D23" s="7" t="s">
        <v>77</v>
      </c>
      <c r="E23" s="10"/>
      <c r="F23" s="28"/>
      <c r="G23" s="30"/>
      <c r="H23" s="30"/>
      <c r="I23" s="30"/>
      <c r="J23" s="317"/>
      <c r="K23" s="317"/>
      <c r="L23" s="317"/>
      <c r="M23" s="317"/>
      <c r="N23" s="318"/>
      <c r="O23" s="317">
        <f t="shared" si="0"/>
        <v>0</v>
      </c>
      <c r="Q23" s="33"/>
      <c r="S23" s="33"/>
    </row>
    <row r="24" spans="1:19" ht="15.75" customHeight="1" thickBot="1" x14ac:dyDescent="0.3">
      <c r="A24" s="181">
        <f>SUM(A18:A23)</f>
        <v>1</v>
      </c>
      <c r="B24" s="538" t="s">
        <v>23</v>
      </c>
      <c r="C24" s="538"/>
      <c r="D24" s="538"/>
      <c r="E24" s="538"/>
      <c r="F24" s="538"/>
      <c r="G24" s="182">
        <f>SUM(G18:G23)</f>
        <v>16</v>
      </c>
      <c r="H24" s="182">
        <f>SUM(H18:H23)</f>
        <v>0</v>
      </c>
      <c r="I24" s="182">
        <f>SUM(I18:I23)</f>
        <v>0</v>
      </c>
      <c r="J24" s="182"/>
      <c r="K24" s="182">
        <f>SUM(K18:K23)</f>
        <v>4200</v>
      </c>
      <c r="L24" s="182">
        <f>SUM(L18:L23)</f>
        <v>16275</v>
      </c>
      <c r="M24" s="182">
        <f>SUM(M18:M23)</f>
        <v>0</v>
      </c>
      <c r="N24" s="182">
        <f>SUM(N18:N23)</f>
        <v>22400</v>
      </c>
      <c r="O24" s="182">
        <f>SUM(O18:O23)</f>
        <v>22400</v>
      </c>
      <c r="P24" s="43"/>
    </row>
    <row r="25" spans="1:19" ht="15.75" customHeight="1" thickBot="1" x14ac:dyDescent="0.3">
      <c r="A25" s="539" t="s">
        <v>24</v>
      </c>
      <c r="B25" s="540"/>
      <c r="C25" s="540"/>
      <c r="D25" s="540"/>
      <c r="E25" s="540"/>
      <c r="F25" s="540"/>
      <c r="G25" s="540"/>
      <c r="H25" s="44"/>
      <c r="I25" s="44"/>
      <c r="J25" s="45"/>
      <c r="K25" s="45"/>
      <c r="L25" s="45"/>
      <c r="M25" s="46">
        <v>0</v>
      </c>
      <c r="N25" s="46">
        <f>N24*-0.1</f>
        <v>-2240</v>
      </c>
      <c r="O25" s="46">
        <f>N25</f>
        <v>-2240</v>
      </c>
    </row>
    <row r="26" spans="1:19" ht="15.75" customHeight="1" thickBot="1" x14ac:dyDescent="0.3">
      <c r="A26" s="541" t="s">
        <v>25</v>
      </c>
      <c r="B26" s="541"/>
      <c r="C26" s="541"/>
      <c r="D26" s="541"/>
      <c r="E26" s="541"/>
      <c r="F26" s="541"/>
      <c r="G26" s="541"/>
      <c r="H26" s="47"/>
      <c r="I26" s="47"/>
      <c r="J26" s="48"/>
      <c r="K26" s="48"/>
      <c r="L26" s="48"/>
      <c r="M26" s="46">
        <f>+M24+M25</f>
        <v>0</v>
      </c>
      <c r="N26" s="46">
        <f>+N24+N25</f>
        <v>20160</v>
      </c>
      <c r="O26" s="46">
        <f>+O24+O25</f>
        <v>20160</v>
      </c>
    </row>
    <row r="27" spans="1:19" x14ac:dyDescent="0.25">
      <c r="A27" s="49"/>
      <c r="B27" s="49"/>
      <c r="C27" s="49"/>
      <c r="D27" s="49"/>
      <c r="E27" s="49"/>
      <c r="F27" s="49"/>
      <c r="G27" s="49"/>
      <c r="H27" s="50"/>
      <c r="I27" s="50"/>
      <c r="J27" s="51"/>
      <c r="K27" s="51"/>
      <c r="L27" s="51"/>
      <c r="M27" s="51"/>
      <c r="N27" s="51"/>
      <c r="O27" s="52"/>
    </row>
    <row r="28" spans="1:19" ht="16.5" customHeight="1" thickBot="1" x14ac:dyDescent="0.3">
      <c r="A28" s="566" t="s">
        <v>26</v>
      </c>
      <c r="B28" s="566"/>
      <c r="C28" s="566"/>
      <c r="D28" s="564"/>
      <c r="E28" s="564"/>
      <c r="F28" s="564"/>
      <c r="G28" s="564"/>
      <c r="H28" s="564"/>
      <c r="I28" s="564"/>
      <c r="J28" s="564"/>
      <c r="K28" s="564"/>
      <c r="L28" s="564"/>
      <c r="M28" s="564"/>
      <c r="N28" s="183"/>
      <c r="O28" s="183"/>
    </row>
    <row r="29" spans="1:19" ht="23.25" customHeight="1" thickBot="1" x14ac:dyDescent="0.3">
      <c r="A29" s="567" t="s">
        <v>5</v>
      </c>
      <c r="B29" s="567" t="s">
        <v>6</v>
      </c>
      <c r="C29" s="567"/>
      <c r="D29" s="558" t="s">
        <v>7</v>
      </c>
      <c r="E29" s="543" t="s">
        <v>8</v>
      </c>
      <c r="F29" s="543" t="s">
        <v>9</v>
      </c>
      <c r="G29" s="543" t="s">
        <v>27</v>
      </c>
      <c r="H29" s="557" t="s">
        <v>11</v>
      </c>
      <c r="I29" s="558"/>
      <c r="J29" s="543" t="s">
        <v>76</v>
      </c>
      <c r="K29" s="543" t="s">
        <v>20</v>
      </c>
      <c r="L29" s="543" t="s">
        <v>21</v>
      </c>
      <c r="M29" s="543" t="s">
        <v>12</v>
      </c>
      <c r="N29" s="543" t="s">
        <v>13</v>
      </c>
      <c r="O29" s="548" t="s">
        <v>14</v>
      </c>
    </row>
    <row r="30" spans="1:19" ht="0.75" customHeight="1" x14ac:dyDescent="0.25">
      <c r="A30" s="568"/>
      <c r="B30" s="567"/>
      <c r="C30" s="567"/>
      <c r="D30" s="569"/>
      <c r="E30" s="546"/>
      <c r="F30" s="546"/>
      <c r="G30" s="561"/>
      <c r="H30" s="543" t="s">
        <v>19</v>
      </c>
      <c r="I30" s="543" t="s">
        <v>16</v>
      </c>
      <c r="J30" s="544"/>
      <c r="K30" s="546"/>
      <c r="L30" s="546"/>
      <c r="M30" s="544"/>
      <c r="N30" s="546"/>
      <c r="O30" s="549"/>
    </row>
    <row r="31" spans="1:19" ht="40.5" customHeight="1" x14ac:dyDescent="0.25">
      <c r="A31" s="568"/>
      <c r="B31" s="324" t="s">
        <v>71</v>
      </c>
      <c r="C31" s="60" t="s">
        <v>18</v>
      </c>
      <c r="D31" s="569"/>
      <c r="E31" s="546"/>
      <c r="F31" s="546"/>
      <c r="G31" s="561"/>
      <c r="H31" s="546"/>
      <c r="I31" s="546"/>
      <c r="J31" s="544"/>
      <c r="K31" s="547"/>
      <c r="L31" s="547"/>
      <c r="M31" s="545"/>
      <c r="N31" s="546"/>
      <c r="O31" s="563"/>
    </row>
    <row r="32" spans="1:19" ht="204.75" customHeight="1" x14ac:dyDescent="0.25">
      <c r="A32" s="56">
        <v>1</v>
      </c>
      <c r="B32" s="28" t="s">
        <v>29</v>
      </c>
      <c r="C32" s="9" t="s">
        <v>147</v>
      </c>
      <c r="D32" s="36" t="s">
        <v>28</v>
      </c>
      <c r="E32" s="116" t="s">
        <v>122</v>
      </c>
      <c r="F32" s="115" t="s">
        <v>136</v>
      </c>
      <c r="G32" s="81">
        <v>24</v>
      </c>
      <c r="H32" s="329"/>
      <c r="I32" s="185"/>
      <c r="J32" s="35"/>
      <c r="K32" s="488">
        <v>5100</v>
      </c>
      <c r="L32" s="489">
        <v>26775</v>
      </c>
      <c r="M32" s="493">
        <v>0</v>
      </c>
      <c r="N32" s="489">
        <v>22400</v>
      </c>
      <c r="O32" s="489">
        <f>SUM(M32+N32)</f>
        <v>22400</v>
      </c>
    </row>
    <row r="33" spans="1:17" ht="63" x14ac:dyDescent="0.25">
      <c r="A33" s="56">
        <v>1</v>
      </c>
      <c r="B33" s="28" t="s">
        <v>129</v>
      </c>
      <c r="C33" s="9" t="s">
        <v>137</v>
      </c>
      <c r="D33" s="36" t="s">
        <v>28</v>
      </c>
      <c r="E33" s="116" t="s">
        <v>123</v>
      </c>
      <c r="F33" s="115" t="s">
        <v>80</v>
      </c>
      <c r="G33" s="81">
        <v>16</v>
      </c>
      <c r="H33" s="329"/>
      <c r="I33" s="185"/>
      <c r="J33" s="35"/>
      <c r="K33" s="488">
        <v>2150</v>
      </c>
      <c r="L33" s="489">
        <v>11550</v>
      </c>
      <c r="M33" s="494">
        <v>11543</v>
      </c>
      <c r="N33" s="489">
        <v>10400</v>
      </c>
      <c r="O33" s="489">
        <f>SUM(M33+N33)</f>
        <v>21943</v>
      </c>
    </row>
    <row r="34" spans="1:17" ht="63" x14ac:dyDescent="0.25">
      <c r="A34" s="56">
        <v>0</v>
      </c>
      <c r="B34" s="28" t="s">
        <v>129</v>
      </c>
      <c r="C34" s="9" t="s">
        <v>138</v>
      </c>
      <c r="D34" s="36" t="s">
        <v>28</v>
      </c>
      <c r="E34" s="116">
        <v>46036</v>
      </c>
      <c r="F34" s="36" t="s">
        <v>69</v>
      </c>
      <c r="G34" s="81">
        <v>8</v>
      </c>
      <c r="H34" s="329"/>
      <c r="I34" s="185"/>
      <c r="J34" s="35"/>
      <c r="K34" s="488">
        <v>2150</v>
      </c>
      <c r="L34" s="489">
        <v>11550</v>
      </c>
      <c r="M34" s="494">
        <v>11544</v>
      </c>
      <c r="N34" s="489">
        <v>10400</v>
      </c>
      <c r="O34" s="489">
        <f>SUM(M34+N34)</f>
        <v>21944</v>
      </c>
    </row>
    <row r="35" spans="1:17" ht="47.25" x14ac:dyDescent="0.25">
      <c r="A35" s="56">
        <v>1</v>
      </c>
      <c r="B35" s="28" t="s">
        <v>129</v>
      </c>
      <c r="C35" s="9" t="s">
        <v>139</v>
      </c>
      <c r="D35" s="36" t="s">
        <v>28</v>
      </c>
      <c r="E35" s="116" t="s">
        <v>124</v>
      </c>
      <c r="F35" s="487" t="s">
        <v>140</v>
      </c>
      <c r="G35" s="81">
        <v>16</v>
      </c>
      <c r="H35" s="81">
        <v>18</v>
      </c>
      <c r="I35" s="35">
        <v>5</v>
      </c>
      <c r="J35" s="35"/>
      <c r="K35" s="490">
        <v>3800</v>
      </c>
      <c r="L35" s="491">
        <f>8912.5+7363.5</f>
        <v>16276</v>
      </c>
      <c r="M35" s="491">
        <f>11544+15020.25</f>
        <v>26564.25</v>
      </c>
      <c r="N35" s="491">
        <v>10400</v>
      </c>
      <c r="O35" s="489">
        <f>SUM(M35+N35)</f>
        <v>36964.25</v>
      </c>
    </row>
    <row r="36" spans="1:17" ht="204.75" x14ac:dyDescent="0.25">
      <c r="A36" s="56">
        <v>1</v>
      </c>
      <c r="B36" s="35" t="s">
        <v>29</v>
      </c>
      <c r="C36" s="9" t="s">
        <v>146</v>
      </c>
      <c r="D36" s="35" t="s">
        <v>28</v>
      </c>
      <c r="E36" s="11" t="s">
        <v>125</v>
      </c>
      <c r="F36" s="115" t="s">
        <v>141</v>
      </c>
      <c r="G36" s="35">
        <v>32</v>
      </c>
      <c r="H36" s="35"/>
      <c r="I36" s="35"/>
      <c r="J36" s="35"/>
      <c r="K36" s="488">
        <v>5100</v>
      </c>
      <c r="L36" s="489">
        <v>34527.5</v>
      </c>
      <c r="M36" s="494"/>
      <c r="N36" s="489">
        <v>22400</v>
      </c>
      <c r="O36" s="489">
        <f>SUM(M36+N36)</f>
        <v>22400</v>
      </c>
    </row>
    <row r="37" spans="1:17" x14ac:dyDescent="0.25">
      <c r="A37" s="62">
        <f>SUM(A32:A36)</f>
        <v>4</v>
      </c>
      <c r="B37" s="512" t="s">
        <v>23</v>
      </c>
      <c r="C37" s="512"/>
      <c r="D37" s="512"/>
      <c r="E37" s="512"/>
      <c r="F37" s="512"/>
      <c r="G37" s="63">
        <f>SUM(G32:G36)</f>
        <v>96</v>
      </c>
      <c r="H37" s="63">
        <f>SUM(H32:H36)</f>
        <v>18</v>
      </c>
      <c r="I37" s="63">
        <f>SUM(I32:I36)</f>
        <v>5</v>
      </c>
      <c r="J37" s="64"/>
      <c r="K37" s="64">
        <f>SUM(K32:K36)</f>
        <v>18300</v>
      </c>
      <c r="L37" s="64">
        <f>SUM(L32:L36)</f>
        <v>100678.5</v>
      </c>
      <c r="M37" s="64">
        <f>SUM(M32:M36)</f>
        <v>49651.25</v>
      </c>
      <c r="N37" s="64">
        <f>SUM(N32:N36)</f>
        <v>76000</v>
      </c>
      <c r="O37" s="65">
        <f>SUM(O32:O36)</f>
        <v>125651.25</v>
      </c>
    </row>
    <row r="38" spans="1:17" x14ac:dyDescent="0.25">
      <c r="A38" s="550" t="s">
        <v>24</v>
      </c>
      <c r="B38" s="551"/>
      <c r="C38" s="551"/>
      <c r="D38" s="551"/>
      <c r="E38" s="551"/>
      <c r="F38" s="551"/>
      <c r="G38" s="551"/>
      <c r="H38" s="66"/>
      <c r="I38" s="66"/>
      <c r="J38" s="67"/>
      <c r="K38" s="68"/>
      <c r="L38" s="68"/>
      <c r="M38" s="68">
        <v>0</v>
      </c>
      <c r="N38" s="68">
        <f>0.1*-N37</f>
        <v>-7600</v>
      </c>
      <c r="O38" s="69">
        <f>SUM(N38:N38)</f>
        <v>-7600</v>
      </c>
    </row>
    <row r="39" spans="1:17" ht="16.5" thickBot="1" x14ac:dyDescent="0.3">
      <c r="A39" s="552" t="s">
        <v>30</v>
      </c>
      <c r="B39" s="553"/>
      <c r="C39" s="553"/>
      <c r="D39" s="553"/>
      <c r="E39" s="553"/>
      <c r="F39" s="553"/>
      <c r="G39" s="554"/>
      <c r="H39" s="70"/>
      <c r="I39" s="70"/>
      <c r="J39" s="71"/>
      <c r="K39" s="72"/>
      <c r="L39" s="72"/>
      <c r="M39" s="72">
        <f>SUM(M37:M38)</f>
        <v>49651.25</v>
      </c>
      <c r="N39" s="73">
        <f>+N37+N38</f>
        <v>68400</v>
      </c>
      <c r="O39" s="73">
        <f>+O37+O38</f>
        <v>118051.25</v>
      </c>
      <c r="Q39" s="43"/>
    </row>
    <row r="40" spans="1:17" x14ac:dyDescent="0.25">
      <c r="A40" s="49"/>
      <c r="B40" s="49"/>
      <c r="C40" s="49"/>
      <c r="D40" s="49"/>
      <c r="E40" s="49"/>
      <c r="F40" s="49"/>
      <c r="G40" s="49"/>
      <c r="H40" s="50"/>
      <c r="I40" s="50"/>
      <c r="J40" s="51"/>
      <c r="K40" s="51"/>
      <c r="L40" s="51"/>
      <c r="M40" s="51"/>
      <c r="N40" s="51"/>
      <c r="O40" s="52"/>
    </row>
    <row r="41" spans="1:17" ht="15.75" customHeight="1" thickBot="1" x14ac:dyDescent="0.3">
      <c r="A41" s="564" t="s">
        <v>31</v>
      </c>
      <c r="B41" s="564"/>
      <c r="C41" s="564"/>
      <c r="D41" s="564"/>
      <c r="E41" s="564"/>
      <c r="F41" s="564"/>
      <c r="G41" s="564"/>
      <c r="H41" s="564"/>
      <c r="I41" s="564"/>
      <c r="J41" s="564"/>
      <c r="K41" s="564"/>
      <c r="L41" s="564"/>
      <c r="M41" s="564"/>
      <c r="N41" s="186"/>
      <c r="O41" s="186"/>
    </row>
    <row r="42" spans="1:17" ht="23.25" customHeight="1" thickBot="1" x14ac:dyDescent="0.3">
      <c r="A42" s="542" t="s">
        <v>5</v>
      </c>
      <c r="B42" s="557" t="s">
        <v>6</v>
      </c>
      <c r="C42" s="558"/>
      <c r="D42" s="543" t="s">
        <v>7</v>
      </c>
      <c r="E42" s="543" t="s">
        <v>8</v>
      </c>
      <c r="F42" s="543" t="s">
        <v>9</v>
      </c>
      <c r="G42" s="543" t="s">
        <v>27</v>
      </c>
      <c r="H42" s="557" t="s">
        <v>11</v>
      </c>
      <c r="I42" s="558"/>
      <c r="J42" s="543" t="s">
        <v>76</v>
      </c>
      <c r="K42" s="543" t="s">
        <v>20</v>
      </c>
      <c r="L42" s="543" t="s">
        <v>21</v>
      </c>
      <c r="M42" s="543" t="s">
        <v>12</v>
      </c>
      <c r="N42" s="543" t="s">
        <v>13</v>
      </c>
      <c r="O42" s="548" t="s">
        <v>14</v>
      </c>
    </row>
    <row r="43" spans="1:17" ht="2.25" customHeight="1" thickBot="1" x14ac:dyDescent="0.3">
      <c r="A43" s="556"/>
      <c r="B43" s="559"/>
      <c r="C43" s="560"/>
      <c r="D43" s="561"/>
      <c r="E43" s="561"/>
      <c r="F43" s="561"/>
      <c r="G43" s="561"/>
      <c r="H43" s="543" t="s">
        <v>19</v>
      </c>
      <c r="I43" s="543" t="s">
        <v>16</v>
      </c>
      <c r="J43" s="544"/>
      <c r="K43" s="546"/>
      <c r="L43" s="546"/>
      <c r="M43" s="544"/>
      <c r="N43" s="546"/>
      <c r="O43" s="549"/>
    </row>
    <row r="44" spans="1:17" ht="28.5" customHeight="1" x14ac:dyDescent="0.25">
      <c r="A44" s="565"/>
      <c r="B44" s="19" t="s">
        <v>17</v>
      </c>
      <c r="C44" s="179" t="s">
        <v>18</v>
      </c>
      <c r="D44" s="561"/>
      <c r="E44" s="561"/>
      <c r="F44" s="561"/>
      <c r="G44" s="561"/>
      <c r="H44" s="546"/>
      <c r="I44" s="546"/>
      <c r="J44" s="544"/>
      <c r="K44" s="547"/>
      <c r="L44" s="547"/>
      <c r="M44" s="544"/>
      <c r="N44" s="546"/>
      <c r="O44" s="563"/>
    </row>
    <row r="45" spans="1:17" ht="220.5" x14ac:dyDescent="0.25">
      <c r="A45" s="56">
        <v>1</v>
      </c>
      <c r="B45" s="35" t="s">
        <v>127</v>
      </c>
      <c r="C45" s="492" t="s">
        <v>142</v>
      </c>
      <c r="D45" s="35" t="s">
        <v>78</v>
      </c>
      <c r="E45" s="58" t="s">
        <v>126</v>
      </c>
      <c r="F45" s="35" t="s">
        <v>143</v>
      </c>
      <c r="G45" s="35">
        <v>16</v>
      </c>
      <c r="H45" s="185"/>
      <c r="I45" s="185"/>
      <c r="J45" s="35"/>
      <c r="K45" s="325">
        <v>2900</v>
      </c>
      <c r="L45" s="325">
        <v>19200</v>
      </c>
      <c r="M45" s="325"/>
      <c r="N45" s="325">
        <v>19200</v>
      </c>
      <c r="O45" s="315">
        <f>SUM(M45+N45)</f>
        <v>19200</v>
      </c>
    </row>
    <row r="46" spans="1:17" ht="93.75" hidden="1" customHeight="1" x14ac:dyDescent="0.25">
      <c r="A46" s="56">
        <v>0</v>
      </c>
      <c r="B46" s="319"/>
      <c r="C46" s="310"/>
      <c r="D46" s="35" t="s">
        <v>78</v>
      </c>
      <c r="E46" s="323"/>
      <c r="F46" s="28"/>
      <c r="G46" s="28"/>
      <c r="H46" s="319"/>
      <c r="I46" s="319"/>
      <c r="J46" s="28"/>
      <c r="K46" s="326"/>
      <c r="L46" s="326"/>
      <c r="M46" s="326"/>
      <c r="N46" s="326"/>
      <c r="O46" s="315">
        <f t="shared" ref="O46:O48" si="1">SUM(M46+N46)</f>
        <v>0</v>
      </c>
    </row>
    <row r="47" spans="1:17" ht="131.25" hidden="1" customHeight="1" x14ac:dyDescent="0.25">
      <c r="A47" s="56">
        <v>0</v>
      </c>
      <c r="B47" s="35"/>
      <c r="C47" s="184"/>
      <c r="D47" s="35" t="s">
        <v>78</v>
      </c>
      <c r="E47" s="35"/>
      <c r="F47" s="28"/>
      <c r="G47" s="35"/>
      <c r="H47" s="35"/>
      <c r="I47" s="35"/>
      <c r="J47" s="35"/>
      <c r="K47" s="325"/>
      <c r="L47" s="325"/>
      <c r="M47" s="330"/>
      <c r="N47" s="325"/>
      <c r="O47" s="315">
        <f t="shared" si="1"/>
        <v>0</v>
      </c>
    </row>
    <row r="48" spans="1:17" ht="91.5" hidden="1" customHeight="1" x14ac:dyDescent="0.25">
      <c r="A48" s="56">
        <v>0</v>
      </c>
      <c r="B48" s="35"/>
      <c r="C48" s="184"/>
      <c r="D48" s="35" t="s">
        <v>78</v>
      </c>
      <c r="E48" s="35"/>
      <c r="F48" s="28"/>
      <c r="G48" s="35"/>
      <c r="H48" s="185"/>
      <c r="I48" s="185"/>
      <c r="J48" s="35"/>
      <c r="K48" s="315"/>
      <c r="L48" s="315"/>
      <c r="M48" s="315"/>
      <c r="N48" s="315"/>
      <c r="O48" s="315">
        <f t="shared" si="1"/>
        <v>0</v>
      </c>
    </row>
    <row r="49" spans="1:16" ht="20.25" customHeight="1" x14ac:dyDescent="0.25">
      <c r="A49" s="62">
        <f>A45+A46+A47+A48</f>
        <v>1</v>
      </c>
      <c r="B49" s="512" t="s">
        <v>23</v>
      </c>
      <c r="C49" s="512"/>
      <c r="D49" s="512"/>
      <c r="E49" s="512"/>
      <c r="F49" s="512"/>
      <c r="G49" s="187">
        <f>G48+G47+G46+G45</f>
        <v>16</v>
      </c>
      <c r="H49" s="188">
        <f>H45+H46+H47+H48</f>
        <v>0</v>
      </c>
      <c r="I49" s="188">
        <f>I45+I46+I47+I48</f>
        <v>0</v>
      </c>
      <c r="J49" s="188"/>
      <c r="K49" s="64">
        <f>SUM(K45:K48)</f>
        <v>2900</v>
      </c>
      <c r="L49" s="64">
        <f>SUM(L45:L48)</f>
        <v>19200</v>
      </c>
      <c r="M49" s="64">
        <f>SUM(M45:M48)</f>
        <v>0</v>
      </c>
      <c r="N49" s="64">
        <f>SUM(N45:N48)</f>
        <v>19200</v>
      </c>
      <c r="O49" s="65">
        <f>SUM(O45:O48)</f>
        <v>19200</v>
      </c>
    </row>
    <row r="50" spans="1:16" ht="22.9" customHeight="1" x14ac:dyDescent="0.25">
      <c r="A50" s="550" t="s">
        <v>24</v>
      </c>
      <c r="B50" s="551"/>
      <c r="C50" s="551"/>
      <c r="D50" s="551"/>
      <c r="E50" s="551"/>
      <c r="F50" s="551"/>
      <c r="G50" s="551"/>
      <c r="H50" s="189"/>
      <c r="I50" s="189"/>
      <c r="J50" s="190"/>
      <c r="K50" s="68"/>
      <c r="L50" s="68"/>
      <c r="M50" s="68">
        <v>0</v>
      </c>
      <c r="N50" s="68">
        <f>0.1*-N49</f>
        <v>-1920</v>
      </c>
      <c r="O50" s="69">
        <f>SUM(N50:N50)</f>
        <v>-1920</v>
      </c>
    </row>
    <row r="51" spans="1:16" ht="22.9" customHeight="1" thickBot="1" x14ac:dyDescent="0.3">
      <c r="A51" s="552" t="s">
        <v>30</v>
      </c>
      <c r="B51" s="553"/>
      <c r="C51" s="553"/>
      <c r="D51" s="553"/>
      <c r="E51" s="553"/>
      <c r="F51" s="553"/>
      <c r="G51" s="554"/>
      <c r="H51" s="98"/>
      <c r="I51" s="98"/>
      <c r="J51" s="99"/>
      <c r="K51" s="72"/>
      <c r="L51" s="72"/>
      <c r="M51" s="72">
        <f>SUM(M49:M50)</f>
        <v>0</v>
      </c>
      <c r="N51" s="73">
        <f>+N49+N50</f>
        <v>17280</v>
      </c>
      <c r="O51" s="73">
        <f>+O49+O50</f>
        <v>17280</v>
      </c>
    </row>
    <row r="52" spans="1:16" ht="14.25" customHeight="1" x14ac:dyDescent="0.25">
      <c r="A52" s="102"/>
      <c r="B52" s="102"/>
      <c r="C52" s="102"/>
      <c r="D52" s="102"/>
      <c r="E52" s="102"/>
      <c r="F52" s="102"/>
      <c r="G52" s="102"/>
      <c r="H52" s="50"/>
      <c r="I52" s="50"/>
      <c r="J52" s="51"/>
      <c r="K52" s="51"/>
      <c r="L52" s="51"/>
      <c r="M52" s="106"/>
      <c r="N52" s="106"/>
      <c r="O52" s="106"/>
    </row>
    <row r="53" spans="1:16" x14ac:dyDescent="0.25">
      <c r="A53" s="102"/>
      <c r="B53" s="102"/>
      <c r="C53" s="102"/>
      <c r="D53" s="102"/>
      <c r="E53" s="102"/>
      <c r="F53" s="102"/>
      <c r="G53" s="102"/>
      <c r="H53" s="107"/>
      <c r="I53" s="107"/>
      <c r="J53" s="106"/>
      <c r="K53" s="106"/>
      <c r="L53" s="106"/>
      <c r="M53" s="106"/>
      <c r="N53" s="106"/>
      <c r="O53" s="108"/>
    </row>
    <row r="54" spans="1:16" ht="16.5" thickBot="1" x14ac:dyDescent="0.3">
      <c r="A54" s="555" t="s">
        <v>32</v>
      </c>
      <c r="B54" s="555"/>
      <c r="C54" s="555"/>
      <c r="D54" s="555"/>
      <c r="E54" s="555"/>
      <c r="F54" s="555"/>
      <c r="G54" s="555"/>
      <c r="H54" s="555"/>
      <c r="I54" s="555"/>
      <c r="J54" s="555"/>
      <c r="K54" s="555"/>
      <c r="L54" s="555"/>
      <c r="M54" s="555"/>
      <c r="N54" s="555"/>
      <c r="O54" s="555"/>
    </row>
    <row r="55" spans="1:16" ht="24.75" customHeight="1" thickBot="1" x14ac:dyDescent="0.3">
      <c r="A55" s="542" t="s">
        <v>5</v>
      </c>
      <c r="B55" s="557" t="s">
        <v>6</v>
      </c>
      <c r="C55" s="558"/>
      <c r="D55" s="543" t="s">
        <v>7</v>
      </c>
      <c r="E55" s="543" t="s">
        <v>8</v>
      </c>
      <c r="F55" s="543" t="s">
        <v>9</v>
      </c>
      <c r="G55" s="543" t="s">
        <v>33</v>
      </c>
      <c r="H55" s="557" t="s">
        <v>11</v>
      </c>
      <c r="I55" s="558"/>
      <c r="J55" s="543" t="s">
        <v>76</v>
      </c>
      <c r="K55" s="543" t="s">
        <v>20</v>
      </c>
      <c r="L55" s="543" t="s">
        <v>21</v>
      </c>
      <c r="M55" s="543" t="s">
        <v>12</v>
      </c>
      <c r="N55" s="543" t="s">
        <v>13</v>
      </c>
      <c r="O55" s="548" t="s">
        <v>34</v>
      </c>
    </row>
    <row r="56" spans="1:16" ht="16.5" thickBot="1" x14ac:dyDescent="0.3">
      <c r="A56" s="556"/>
      <c r="B56" s="559"/>
      <c r="C56" s="560"/>
      <c r="D56" s="546"/>
      <c r="E56" s="546"/>
      <c r="F56" s="546"/>
      <c r="G56" s="561"/>
      <c r="H56" s="543" t="s">
        <v>19</v>
      </c>
      <c r="I56" s="543" t="s">
        <v>16</v>
      </c>
      <c r="J56" s="544"/>
      <c r="K56" s="546"/>
      <c r="L56" s="546"/>
      <c r="M56" s="544"/>
      <c r="N56" s="546"/>
      <c r="O56" s="549"/>
    </row>
    <row r="57" spans="1:16" ht="27.75" customHeight="1" thickBot="1" x14ac:dyDescent="0.3">
      <c r="A57" s="556"/>
      <c r="B57" s="312" t="s">
        <v>17</v>
      </c>
      <c r="C57" s="313" t="s">
        <v>18</v>
      </c>
      <c r="D57" s="547"/>
      <c r="E57" s="547"/>
      <c r="F57" s="547"/>
      <c r="G57" s="562"/>
      <c r="H57" s="547"/>
      <c r="I57" s="547"/>
      <c r="J57" s="545"/>
      <c r="K57" s="547"/>
      <c r="L57" s="547"/>
      <c r="M57" s="545"/>
      <c r="N57" s="547"/>
      <c r="O57" s="549"/>
    </row>
    <row r="58" spans="1:16" ht="63" customHeight="1" thickBot="1" x14ac:dyDescent="0.3">
      <c r="A58" s="112"/>
      <c r="B58" s="35"/>
      <c r="C58" s="321" t="s">
        <v>148</v>
      </c>
      <c r="D58" s="35" t="s">
        <v>79</v>
      </c>
      <c r="E58" s="58">
        <v>46062</v>
      </c>
      <c r="F58" s="7" t="s">
        <v>145</v>
      </c>
      <c r="G58" s="37"/>
      <c r="H58" s="37"/>
      <c r="I58" s="37"/>
      <c r="J58" s="38"/>
      <c r="K58" s="38"/>
      <c r="L58" s="38"/>
      <c r="M58" s="38">
        <f>28042+490.74</f>
        <v>28532.74</v>
      </c>
      <c r="N58" s="38"/>
      <c r="O58" s="114">
        <f t="shared" ref="O58:O60" si="2">SUM(M58:N58)</f>
        <v>28532.74</v>
      </c>
    </row>
    <row r="59" spans="1:16" ht="16.5" hidden="1" thickBot="1" x14ac:dyDescent="0.3">
      <c r="A59" s="112"/>
      <c r="B59" s="36"/>
      <c r="C59" s="191"/>
      <c r="D59" s="36"/>
      <c r="E59" s="36"/>
      <c r="F59" s="36"/>
      <c r="G59" s="61"/>
      <c r="H59" s="61"/>
      <c r="I59" s="61"/>
      <c r="J59" s="39"/>
      <c r="K59" s="39">
        <v>0</v>
      </c>
      <c r="L59" s="39">
        <v>0</v>
      </c>
      <c r="M59" s="39"/>
      <c r="N59" s="39">
        <v>0</v>
      </c>
      <c r="O59" s="114">
        <f t="shared" si="2"/>
        <v>0</v>
      </c>
      <c r="P59" s="33"/>
    </row>
    <row r="60" spans="1:16" ht="16.5" hidden="1" thickBot="1" x14ac:dyDescent="0.3">
      <c r="A60" s="112"/>
      <c r="B60" s="36"/>
      <c r="C60" s="36"/>
      <c r="D60" s="36"/>
      <c r="E60" s="11"/>
      <c r="F60" s="36"/>
      <c r="G60" s="61"/>
      <c r="H60" s="61"/>
      <c r="I60" s="61"/>
      <c r="J60" s="39"/>
      <c r="K60" s="39">
        <v>0</v>
      </c>
      <c r="L60" s="39">
        <v>0</v>
      </c>
      <c r="M60" s="39"/>
      <c r="N60" s="39">
        <v>0</v>
      </c>
      <c r="O60" s="114">
        <f t="shared" si="2"/>
        <v>0</v>
      </c>
      <c r="P60" s="33"/>
    </row>
    <row r="61" spans="1:16" ht="94.5" hidden="1" customHeight="1" x14ac:dyDescent="0.25">
      <c r="A61" s="320">
        <v>0</v>
      </c>
      <c r="B61" s="35"/>
      <c r="C61" s="321"/>
      <c r="D61" s="35" t="s">
        <v>79</v>
      </c>
      <c r="E61" s="58"/>
      <c r="F61" s="7"/>
      <c r="G61" s="37"/>
      <c r="H61" s="37"/>
      <c r="I61" s="37"/>
      <c r="J61" s="38"/>
      <c r="K61" s="38"/>
      <c r="L61" s="38"/>
      <c r="M61" s="38"/>
      <c r="N61" s="38"/>
      <c r="O61" s="38">
        <f>SUM(M61:N61)</f>
        <v>0</v>
      </c>
      <c r="P61" s="33"/>
    </row>
    <row r="62" spans="1:16" hidden="1" x14ac:dyDescent="0.25">
      <c r="A62" s="238"/>
      <c r="B62" s="35"/>
      <c r="C62" s="9"/>
      <c r="D62" s="35"/>
      <c r="E62" s="295"/>
      <c r="F62" s="199"/>
      <c r="G62" s="37"/>
      <c r="H62" s="37"/>
      <c r="I62" s="37"/>
      <c r="J62" s="38"/>
      <c r="K62" s="38"/>
      <c r="L62" s="38"/>
      <c r="M62" s="38"/>
      <c r="N62" s="38"/>
      <c r="O62" s="38">
        <f>SUM(M62:N62)</f>
        <v>0</v>
      </c>
      <c r="P62" s="33"/>
    </row>
    <row r="63" spans="1:16" hidden="1" x14ac:dyDescent="0.25">
      <c r="A63" s="238"/>
      <c r="B63" s="35"/>
      <c r="C63" s="9"/>
      <c r="D63" s="35"/>
      <c r="E63" s="295"/>
      <c r="F63" s="199"/>
      <c r="G63" s="37"/>
      <c r="H63" s="37"/>
      <c r="I63" s="37"/>
      <c r="J63" s="38"/>
      <c r="K63" s="38"/>
      <c r="L63" s="38"/>
      <c r="M63" s="38"/>
      <c r="N63" s="38"/>
      <c r="O63" s="38">
        <f>SUM(M63:N63)</f>
        <v>0</v>
      </c>
      <c r="P63" s="33"/>
    </row>
    <row r="64" spans="1:16" ht="18.75" customHeight="1" thickBot="1" x14ac:dyDescent="0.3">
      <c r="A64" s="181">
        <f>SUM(A58:A63)</f>
        <v>0</v>
      </c>
      <c r="B64" s="538" t="s">
        <v>23</v>
      </c>
      <c r="C64" s="538"/>
      <c r="D64" s="538"/>
      <c r="E64" s="538"/>
      <c r="F64" s="538"/>
      <c r="G64" s="192">
        <f>SUM(G58:G63)</f>
        <v>0</v>
      </c>
      <c r="H64" s="192">
        <f>SUM(H58:H63)</f>
        <v>0</v>
      </c>
      <c r="I64" s="192">
        <f>SUM(I58:I62)</f>
        <v>0</v>
      </c>
      <c r="J64" s="192">
        <f>SUM(J58:J62)</f>
        <v>0</v>
      </c>
      <c r="K64" s="192">
        <f>SUM(K58:K63)</f>
        <v>0</v>
      </c>
      <c r="L64" s="192">
        <f>SUM(L58:L63)</f>
        <v>0</v>
      </c>
      <c r="M64" s="192">
        <f>SUM(M58:M62)</f>
        <v>28532.74</v>
      </c>
      <c r="N64" s="192">
        <f>SUM(N58:N63)</f>
        <v>0</v>
      </c>
      <c r="O64" s="192">
        <f>SUM(O58:O63)</f>
        <v>28532.74</v>
      </c>
    </row>
    <row r="65" spans="1:21" ht="15" customHeight="1" thickBot="1" x14ac:dyDescent="0.3">
      <c r="A65" s="539" t="s">
        <v>24</v>
      </c>
      <c r="B65" s="540"/>
      <c r="C65" s="540"/>
      <c r="D65" s="540"/>
      <c r="E65" s="540"/>
      <c r="F65" s="540"/>
      <c r="G65" s="540"/>
      <c r="H65" s="121"/>
      <c r="I65" s="121"/>
      <c r="J65" s="122"/>
      <c r="K65" s="122"/>
      <c r="L65" s="122"/>
      <c r="M65" s="123">
        <v>0</v>
      </c>
      <c r="N65" s="123">
        <f>N64*-0.1</f>
        <v>0</v>
      </c>
      <c r="O65" s="123">
        <f>N65</f>
        <v>0</v>
      </c>
    </row>
    <row r="66" spans="1:21" ht="17.25" customHeight="1" thickBot="1" x14ac:dyDescent="0.3">
      <c r="A66" s="541" t="s">
        <v>25</v>
      </c>
      <c r="B66" s="541"/>
      <c r="C66" s="541"/>
      <c r="D66" s="541"/>
      <c r="E66" s="541"/>
      <c r="F66" s="541"/>
      <c r="G66" s="541"/>
      <c r="H66" s="124"/>
      <c r="I66" s="124"/>
      <c r="J66" s="125"/>
      <c r="K66" s="125"/>
      <c r="L66" s="125"/>
      <c r="M66" s="123">
        <f>SUM(M64:M65)</f>
        <v>28532.74</v>
      </c>
      <c r="N66" s="123">
        <f>N64 +(N65)</f>
        <v>0</v>
      </c>
      <c r="O66" s="123">
        <f>O65+O64</f>
        <v>28532.74</v>
      </c>
    </row>
    <row r="67" spans="1:21" ht="17.25" customHeight="1" x14ac:dyDescent="0.25">
      <c r="A67" s="126"/>
      <c r="B67" s="126"/>
      <c r="C67" s="126"/>
      <c r="D67" s="126"/>
      <c r="E67" s="126"/>
      <c r="F67" s="126"/>
      <c r="G67" s="126"/>
      <c r="H67" s="127"/>
      <c r="I67" s="127"/>
      <c r="J67" s="128"/>
      <c r="K67" s="128"/>
      <c r="L67" s="128"/>
      <c r="M67" s="129"/>
      <c r="N67" s="129"/>
      <c r="O67" s="129"/>
      <c r="P67" s="130"/>
      <c r="Q67" s="130"/>
      <c r="R67" s="130"/>
      <c r="S67" s="133"/>
      <c r="T67" s="130"/>
      <c r="U67" s="130"/>
    </row>
    <row r="68" spans="1:21" ht="17.25" customHeight="1" thickBot="1" x14ac:dyDescent="0.3">
      <c r="A68" s="126"/>
      <c r="B68" s="516" t="s">
        <v>55</v>
      </c>
      <c r="C68" s="516"/>
      <c r="D68" s="516"/>
      <c r="E68" s="516"/>
      <c r="F68" s="516"/>
      <c r="G68" s="516"/>
      <c r="H68" s="127"/>
      <c r="I68" s="514" t="s">
        <v>53</v>
      </c>
      <c r="J68" s="514"/>
      <c r="K68" s="514"/>
      <c r="L68" s="514"/>
      <c r="M68" s="514"/>
      <c r="N68" s="514"/>
      <c r="O68" s="129"/>
      <c r="P68" s="133"/>
      <c r="Q68" s="133"/>
      <c r="R68" s="133"/>
      <c r="T68" s="133"/>
      <c r="U68" s="133"/>
    </row>
    <row r="69" spans="1:21" ht="17.25" customHeight="1" thickBot="1" x14ac:dyDescent="0.3">
      <c r="A69" s="107"/>
      <c r="B69" s="517"/>
      <c r="C69" s="517"/>
      <c r="D69" s="517"/>
      <c r="E69" s="517"/>
      <c r="F69" s="517"/>
      <c r="G69" s="517"/>
      <c r="H69" s="127"/>
      <c r="I69" s="127"/>
      <c r="J69" s="128"/>
      <c r="K69" s="128"/>
      <c r="L69" s="128"/>
      <c r="M69" s="129"/>
      <c r="N69" s="129"/>
      <c r="O69" s="129"/>
      <c r="P69" s="506" t="s">
        <v>104</v>
      </c>
      <c r="Q69" s="507"/>
      <c r="R69" s="507"/>
      <c r="S69" s="507"/>
      <c r="T69" s="507"/>
      <c r="U69" s="508"/>
    </row>
    <row r="70" spans="1:21" ht="32.25" thickBot="1" x14ac:dyDescent="0.3">
      <c r="A70" s="542" t="s">
        <v>36</v>
      </c>
      <c r="B70" s="542"/>
      <c r="C70" s="542"/>
      <c r="D70" s="542" t="s">
        <v>102</v>
      </c>
      <c r="E70" s="542"/>
      <c r="F70" s="542" t="s">
        <v>101</v>
      </c>
      <c r="G70" s="542"/>
      <c r="H70" s="127"/>
      <c r="I70" s="134" t="s">
        <v>37</v>
      </c>
      <c r="J70" s="343" t="s">
        <v>38</v>
      </c>
      <c r="K70" s="343" t="s">
        <v>39</v>
      </c>
      <c r="L70" s="343" t="s">
        <v>68</v>
      </c>
      <c r="M70" s="344" t="s">
        <v>40</v>
      </c>
      <c r="N70" s="345" t="s">
        <v>30</v>
      </c>
      <c r="O70" s="129"/>
      <c r="P70" s="346" t="s">
        <v>37</v>
      </c>
      <c r="Q70" s="347" t="s">
        <v>38</v>
      </c>
      <c r="R70" s="347" t="s">
        <v>39</v>
      </c>
      <c r="S70" s="348" t="s">
        <v>68</v>
      </c>
      <c r="T70" s="349" t="s">
        <v>40</v>
      </c>
      <c r="U70" s="350" t="s">
        <v>30</v>
      </c>
    </row>
    <row r="71" spans="1:21" ht="27.75" customHeight="1" thickBot="1" x14ac:dyDescent="0.3">
      <c r="A71" s="528" t="s">
        <v>41</v>
      </c>
      <c r="B71" s="528"/>
      <c r="C71" s="528"/>
      <c r="D71" s="524">
        <v>151220</v>
      </c>
      <c r="E71" s="525"/>
      <c r="F71" s="524">
        <f>F79</f>
        <v>184023.99</v>
      </c>
      <c r="G71" s="525"/>
      <c r="H71" s="127"/>
      <c r="I71" s="136" t="s">
        <v>21</v>
      </c>
      <c r="J71" s="137">
        <f>L24</f>
        <v>16275</v>
      </c>
      <c r="K71" s="137">
        <f>L49</f>
        <v>19200</v>
      </c>
      <c r="L71" s="137">
        <f>L37</f>
        <v>100678.5</v>
      </c>
      <c r="M71" s="138">
        <f>L64</f>
        <v>0</v>
      </c>
      <c r="N71" s="139">
        <f>SUM(J71:M71)</f>
        <v>136153.5</v>
      </c>
      <c r="O71" s="140"/>
      <c r="P71" s="332" t="s">
        <v>21</v>
      </c>
      <c r="Q71" s="137">
        <v>12650</v>
      </c>
      <c r="R71" s="137">
        <v>7000</v>
      </c>
      <c r="S71" s="137">
        <v>59325</v>
      </c>
      <c r="T71" s="138">
        <v>24908</v>
      </c>
      <c r="U71" s="139">
        <v>103883</v>
      </c>
    </row>
    <row r="72" spans="1:21" ht="20.100000000000001" customHeight="1" thickBot="1" x14ac:dyDescent="0.3">
      <c r="A72" s="528" t="s">
        <v>42</v>
      </c>
      <c r="B72" s="528"/>
      <c r="C72" s="528"/>
      <c r="D72" s="524">
        <v>0</v>
      </c>
      <c r="E72" s="525"/>
      <c r="F72" s="536">
        <f>A32+A22</f>
        <v>1</v>
      </c>
      <c r="G72" s="537"/>
      <c r="H72" s="141"/>
      <c r="I72" s="248" t="s">
        <v>43</v>
      </c>
      <c r="J72" s="143">
        <f>K24</f>
        <v>4200</v>
      </c>
      <c r="K72" s="137">
        <f>K49</f>
        <v>2900</v>
      </c>
      <c r="L72" s="143">
        <f>K37</f>
        <v>18300</v>
      </c>
      <c r="M72" s="144">
        <f>K64</f>
        <v>0</v>
      </c>
      <c r="N72" s="145">
        <f t="shared" ref="N72" si="3">SUM(J72:M72)</f>
        <v>25400</v>
      </c>
      <c r="O72" s="140"/>
      <c r="P72" s="486" t="s">
        <v>43</v>
      </c>
      <c r="Q72" s="202">
        <v>4200</v>
      </c>
      <c r="R72" s="137">
        <v>5800</v>
      </c>
      <c r="S72" s="202">
        <v>13300</v>
      </c>
      <c r="T72" s="203">
        <v>7100</v>
      </c>
      <c r="U72" s="139">
        <v>30400</v>
      </c>
    </row>
    <row r="73" spans="1:21" ht="31.5" customHeight="1" thickBot="1" x14ac:dyDescent="0.3">
      <c r="A73" s="533" t="s">
        <v>44</v>
      </c>
      <c r="B73" s="534"/>
      <c r="C73" s="535"/>
      <c r="D73" s="536">
        <v>8</v>
      </c>
      <c r="E73" s="537"/>
      <c r="F73" s="536">
        <f>(A64+A49+A37+A24)</f>
        <v>6</v>
      </c>
      <c r="G73" s="537"/>
      <c r="H73" s="141"/>
      <c r="I73" s="146" t="s">
        <v>45</v>
      </c>
      <c r="J73" s="147">
        <f>O26</f>
        <v>20160</v>
      </c>
      <c r="K73" s="147">
        <f>O51</f>
        <v>17280</v>
      </c>
      <c r="L73" s="147">
        <f>O39</f>
        <v>118051.25</v>
      </c>
      <c r="M73" s="148">
        <f>O66</f>
        <v>28532.74</v>
      </c>
      <c r="N73" s="149">
        <f>SUM(J73:M73)</f>
        <v>184023.99</v>
      </c>
      <c r="O73" s="140"/>
      <c r="P73" s="334" t="s">
        <v>45</v>
      </c>
      <c r="Q73" s="204">
        <v>20160</v>
      </c>
      <c r="R73" s="204">
        <v>27280</v>
      </c>
      <c r="S73" s="204">
        <v>34830</v>
      </c>
      <c r="T73" s="205">
        <v>68950</v>
      </c>
      <c r="U73" s="139">
        <v>151220</v>
      </c>
    </row>
    <row r="74" spans="1:21" ht="20.100000000000001" customHeight="1" thickBot="1" x14ac:dyDescent="0.3">
      <c r="A74" s="528" t="s">
        <v>46</v>
      </c>
      <c r="B74" s="528"/>
      <c r="C74" s="528"/>
      <c r="D74" s="536">
        <v>26</v>
      </c>
      <c r="E74" s="537"/>
      <c r="F74" s="536">
        <v>23</v>
      </c>
      <c r="G74" s="537"/>
      <c r="H74" s="107"/>
      <c r="I74" s="150" t="s">
        <v>30</v>
      </c>
      <c r="J74" s="151">
        <f>SUM(J71:J73)</f>
        <v>40635</v>
      </c>
      <c r="K74" s="151">
        <f t="shared" ref="K74:M74" si="4">SUM(K71:K73)</f>
        <v>39380</v>
      </c>
      <c r="L74" s="151">
        <f t="shared" si="4"/>
        <v>237029.75</v>
      </c>
      <c r="M74" s="152">
        <f t="shared" si="4"/>
        <v>28532.74</v>
      </c>
      <c r="N74" s="153">
        <f>SUM(J74:M74)</f>
        <v>345577.49</v>
      </c>
      <c r="O74" s="193"/>
      <c r="P74" s="335" t="s">
        <v>30</v>
      </c>
      <c r="Q74" s="336">
        <v>37010</v>
      </c>
      <c r="R74" s="336">
        <v>40080</v>
      </c>
      <c r="S74" s="336">
        <v>107455</v>
      </c>
      <c r="T74" s="336">
        <v>100958</v>
      </c>
      <c r="U74" s="336">
        <v>285503</v>
      </c>
    </row>
    <row r="75" spans="1:21" ht="20.100000000000001" customHeight="1" thickBot="1" x14ac:dyDescent="0.3">
      <c r="A75" s="528" t="s">
        <v>47</v>
      </c>
      <c r="B75" s="528"/>
      <c r="C75" s="528"/>
      <c r="D75" s="529">
        <v>112</v>
      </c>
      <c r="E75" s="530"/>
      <c r="F75" s="531">
        <f>G24+G37+G49+G64</f>
        <v>128</v>
      </c>
      <c r="G75" s="532"/>
      <c r="H75" s="107"/>
      <c r="I75" s="515" t="s">
        <v>54</v>
      </c>
      <c r="J75" s="515"/>
      <c r="K75" s="515"/>
      <c r="L75" s="515"/>
      <c r="M75" s="515"/>
      <c r="N75" s="515"/>
      <c r="O75" s="193"/>
      <c r="P75" s="509" t="s">
        <v>110</v>
      </c>
      <c r="Q75" s="510"/>
      <c r="R75" s="510"/>
      <c r="S75" s="510"/>
      <c r="T75" s="510"/>
      <c r="U75" s="511"/>
    </row>
    <row r="76" spans="1:21" ht="35.25" customHeight="1" thickBot="1" x14ac:dyDescent="0.3">
      <c r="A76" s="523" t="s">
        <v>48</v>
      </c>
      <c r="B76" s="523"/>
      <c r="C76" s="523"/>
      <c r="D76" s="524">
        <v>46190</v>
      </c>
      <c r="E76" s="525"/>
      <c r="F76" s="524">
        <f>M66+M51+M39+M26</f>
        <v>78183.990000000005</v>
      </c>
      <c r="G76" s="525"/>
      <c r="H76" s="141"/>
      <c r="I76" s="134" t="s">
        <v>37</v>
      </c>
      <c r="J76" s="3" t="s">
        <v>38</v>
      </c>
      <c r="K76" s="4" t="s">
        <v>39</v>
      </c>
      <c r="L76" s="4" t="s">
        <v>68</v>
      </c>
      <c r="M76" s="5" t="s">
        <v>40</v>
      </c>
      <c r="N76" s="135" t="s">
        <v>30</v>
      </c>
      <c r="O76" s="193"/>
      <c r="P76" s="351" t="s">
        <v>37</v>
      </c>
      <c r="Q76" s="348" t="s">
        <v>38</v>
      </c>
      <c r="R76" s="348" t="s">
        <v>39</v>
      </c>
      <c r="S76" s="348" t="s">
        <v>68</v>
      </c>
      <c r="T76" s="352" t="s">
        <v>40</v>
      </c>
      <c r="U76" s="353" t="s">
        <v>30</v>
      </c>
    </row>
    <row r="77" spans="1:21" ht="20.100000000000001" customHeight="1" thickBot="1" x14ac:dyDescent="0.3">
      <c r="A77" s="523" t="s">
        <v>49</v>
      </c>
      <c r="B77" s="523"/>
      <c r="C77" s="523"/>
      <c r="D77" s="524">
        <v>116700</v>
      </c>
      <c r="E77" s="525"/>
      <c r="F77" s="526">
        <f>N64+N49+N37+N24</f>
        <v>117600</v>
      </c>
      <c r="G77" s="527"/>
      <c r="H77" s="141"/>
      <c r="I77" s="136" t="s">
        <v>21</v>
      </c>
      <c r="J77" s="154">
        <f>J71/Q71</f>
        <v>1.2865612648221343</v>
      </c>
      <c r="K77" s="154">
        <f>K71/R71</f>
        <v>2.7428571428571429</v>
      </c>
      <c r="L77" s="154">
        <f>L71/S71</f>
        <v>1.6970670037926676</v>
      </c>
      <c r="M77" s="154">
        <f>M71/T71</f>
        <v>0</v>
      </c>
      <c r="N77" s="194">
        <f>N71/U71</f>
        <v>1.3106427423158746</v>
      </c>
      <c r="O77" s="193"/>
      <c r="P77" s="337" t="s">
        <v>42</v>
      </c>
      <c r="Q77" s="158">
        <v>0</v>
      </c>
      <c r="R77" s="159">
        <v>0</v>
      </c>
      <c r="S77" s="159">
        <v>0</v>
      </c>
      <c r="T77" s="206">
        <v>0</v>
      </c>
      <c r="U77" s="207">
        <v>0</v>
      </c>
    </row>
    <row r="78" spans="1:21" ht="20.100000000000001" customHeight="1" thickBot="1" x14ac:dyDescent="0.3">
      <c r="A78" s="523" t="s">
        <v>50</v>
      </c>
      <c r="B78" s="523"/>
      <c r="C78" s="523"/>
      <c r="D78" s="524">
        <v>-11670</v>
      </c>
      <c r="E78" s="525"/>
      <c r="F78" s="526">
        <f>(N65+N50+N38+N25)</f>
        <v>-11760</v>
      </c>
      <c r="G78" s="527"/>
      <c r="H78" s="141"/>
      <c r="I78" s="248" t="s">
        <v>43</v>
      </c>
      <c r="J78" s="154">
        <f>J72/Q72</f>
        <v>1</v>
      </c>
      <c r="K78" s="154">
        <f t="shared" ref="K78:N80" si="5">K72/R72</f>
        <v>0.5</v>
      </c>
      <c r="L78" s="154">
        <f t="shared" si="5"/>
        <v>1.3759398496240602</v>
      </c>
      <c r="M78" s="154">
        <f>M72/T72</f>
        <v>0</v>
      </c>
      <c r="N78" s="194">
        <f t="shared" si="5"/>
        <v>0.83552631578947367</v>
      </c>
      <c r="O78" s="193"/>
      <c r="P78" s="338" t="s">
        <v>56</v>
      </c>
      <c r="Q78" s="208">
        <v>2</v>
      </c>
      <c r="R78" s="159">
        <v>2</v>
      </c>
      <c r="S78" s="209">
        <v>2</v>
      </c>
      <c r="T78" s="210">
        <v>2</v>
      </c>
      <c r="U78" s="207">
        <v>8</v>
      </c>
    </row>
    <row r="79" spans="1:21" ht="20.100000000000001" customHeight="1" thickBot="1" x14ac:dyDescent="0.3">
      <c r="A79" s="518" t="s">
        <v>51</v>
      </c>
      <c r="B79" s="518"/>
      <c r="C79" s="518"/>
      <c r="D79" s="519">
        <v>151220</v>
      </c>
      <c r="E79" s="520"/>
      <c r="F79" s="521">
        <f>F76+F77+F78</f>
        <v>184023.99</v>
      </c>
      <c r="G79" s="521"/>
      <c r="H79" s="161"/>
      <c r="I79" s="146" t="s">
        <v>45</v>
      </c>
      <c r="J79" s="154">
        <f>J73/Q73</f>
        <v>1</v>
      </c>
      <c r="K79" s="154">
        <f>K73/R73</f>
        <v>0.63343108504398826</v>
      </c>
      <c r="L79" s="154">
        <f t="shared" si="5"/>
        <v>3.3893554407120297</v>
      </c>
      <c r="M79" s="154">
        <f t="shared" si="5"/>
        <v>0.41381783901377811</v>
      </c>
      <c r="N79" s="194">
        <f t="shared" si="5"/>
        <v>1.2169289115196402</v>
      </c>
      <c r="O79" s="193"/>
      <c r="P79" s="334" t="s">
        <v>57</v>
      </c>
      <c r="Q79" s="208">
        <v>16</v>
      </c>
      <c r="R79" s="159">
        <v>10</v>
      </c>
      <c r="S79" s="209">
        <v>0</v>
      </c>
      <c r="T79" s="210">
        <v>0</v>
      </c>
      <c r="U79" s="207">
        <v>26</v>
      </c>
    </row>
    <row r="80" spans="1:21" ht="20.100000000000001" customHeight="1" thickBot="1" x14ac:dyDescent="0.3">
      <c r="A80" s="162"/>
      <c r="B80" s="162"/>
      <c r="C80" s="162"/>
      <c r="D80" s="162"/>
      <c r="E80" s="162"/>
      <c r="F80" s="162"/>
      <c r="G80" s="161"/>
      <c r="H80" s="161"/>
      <c r="I80" s="150" t="s">
        <v>30</v>
      </c>
      <c r="J80" s="163">
        <f>J74/Q74</f>
        <v>1.0979465009456904</v>
      </c>
      <c r="K80" s="163">
        <f>K74/R74</f>
        <v>0.9825349301397206</v>
      </c>
      <c r="L80" s="163">
        <f t="shared" si="5"/>
        <v>2.2058512865850823</v>
      </c>
      <c r="M80" s="164">
        <f>M74/T74</f>
        <v>0.28261990134511383</v>
      </c>
      <c r="N80" s="195">
        <f t="shared" si="5"/>
        <v>1.2104163178670626</v>
      </c>
      <c r="O80" s="162"/>
      <c r="P80" s="334" t="s">
        <v>58</v>
      </c>
      <c r="Q80" s="208">
        <v>16</v>
      </c>
      <c r="R80" s="159">
        <v>16</v>
      </c>
      <c r="S80" s="209">
        <v>48</v>
      </c>
      <c r="T80" s="210">
        <v>32</v>
      </c>
      <c r="U80" s="207">
        <v>112</v>
      </c>
    </row>
    <row r="81" spans="1:22" x14ac:dyDescent="0.25">
      <c r="A81" s="162"/>
      <c r="B81" s="522"/>
      <c r="C81" s="522"/>
      <c r="D81" s="522"/>
      <c r="E81" s="167"/>
      <c r="F81" s="167"/>
      <c r="G81" s="166"/>
      <c r="I81" s="162"/>
      <c r="J81" s="162"/>
      <c r="K81" s="162"/>
      <c r="L81" s="162"/>
      <c r="M81" s="162"/>
      <c r="N81" s="162"/>
      <c r="O81" s="162"/>
      <c r="P81" s="334" t="s">
        <v>59</v>
      </c>
      <c r="Q81" s="339">
        <v>0</v>
      </c>
      <c r="R81" s="159">
        <v>10000</v>
      </c>
      <c r="S81" s="209">
        <v>0</v>
      </c>
      <c r="T81" s="203">
        <v>36190</v>
      </c>
      <c r="U81" s="207">
        <v>46190</v>
      </c>
    </row>
    <row r="82" spans="1:22" ht="16.5" thickBot="1" x14ac:dyDescent="0.3">
      <c r="A82" s="162"/>
      <c r="E82" s="165"/>
      <c r="G82" s="168"/>
      <c r="I82" s="570" t="s">
        <v>62</v>
      </c>
      <c r="J82" s="570"/>
      <c r="K82" s="570"/>
      <c r="L82" s="570"/>
      <c r="M82" s="570"/>
      <c r="N82" s="570"/>
      <c r="O82" s="162"/>
      <c r="P82" s="334" t="s">
        <v>144</v>
      </c>
      <c r="Q82" s="340">
        <v>20160</v>
      </c>
      <c r="R82" s="204">
        <v>17280</v>
      </c>
      <c r="S82" s="204">
        <v>34830</v>
      </c>
      <c r="T82" s="205">
        <v>32760</v>
      </c>
      <c r="U82" s="207">
        <v>105030</v>
      </c>
      <c r="V82" s="17"/>
    </row>
    <row r="83" spans="1:22" ht="32.25" thickBot="1" x14ac:dyDescent="0.3">
      <c r="A83" s="162"/>
      <c r="B83" s="162"/>
      <c r="C83" s="162"/>
      <c r="D83" s="162"/>
      <c r="E83" s="162"/>
      <c r="F83" s="162"/>
      <c r="G83" s="162"/>
      <c r="I83" s="134" t="s">
        <v>37</v>
      </c>
      <c r="J83" s="343" t="s">
        <v>38</v>
      </c>
      <c r="K83" s="343" t="s">
        <v>39</v>
      </c>
      <c r="L83" s="343" t="s">
        <v>68</v>
      </c>
      <c r="M83" s="344" t="s">
        <v>40</v>
      </c>
      <c r="N83" s="345" t="s">
        <v>30</v>
      </c>
      <c r="O83" s="162"/>
      <c r="P83" s="335" t="s">
        <v>30</v>
      </c>
      <c r="Q83" s="341">
        <v>20160</v>
      </c>
      <c r="R83" s="341">
        <v>27280</v>
      </c>
      <c r="S83" s="341">
        <v>34830</v>
      </c>
      <c r="T83" s="341">
        <v>68950</v>
      </c>
      <c r="U83" s="341">
        <v>151220</v>
      </c>
    </row>
    <row r="84" spans="1:22" x14ac:dyDescent="0.25">
      <c r="A84" s="162"/>
      <c r="B84" s="165" t="s">
        <v>64</v>
      </c>
      <c r="C84" s="165"/>
      <c r="D84" s="165"/>
      <c r="E84" s="167" t="s">
        <v>65</v>
      </c>
      <c r="F84" s="162"/>
      <c r="G84" s="162"/>
      <c r="H84" s="133"/>
      <c r="I84" s="157" t="s">
        <v>42</v>
      </c>
      <c r="J84" s="212" t="e">
        <f>0/Q77</f>
        <v>#DIV/0!</v>
      </c>
      <c r="K84" s="212" t="e">
        <f>0/R77</f>
        <v>#DIV/0!</v>
      </c>
      <c r="L84" s="212" t="e">
        <f>A35/S77</f>
        <v>#DIV/0!</v>
      </c>
      <c r="M84" s="213" t="e">
        <f>0/T77</f>
        <v>#DIV/0!</v>
      </c>
      <c r="N84" s="156" t="e">
        <f t="shared" ref="N84:N89" si="6">F72/D72</f>
        <v>#DIV/0!</v>
      </c>
      <c r="O84" s="162"/>
    </row>
    <row r="85" spans="1:22" x14ac:dyDescent="0.25">
      <c r="A85" s="162"/>
      <c r="E85" s="165"/>
      <c r="F85" s="167"/>
      <c r="G85" s="162"/>
      <c r="I85" s="160" t="s">
        <v>56</v>
      </c>
      <c r="J85" s="170">
        <f>A24/Q78</f>
        <v>0.5</v>
      </c>
      <c r="K85" s="212">
        <f>A49/R78</f>
        <v>0.5</v>
      </c>
      <c r="L85" s="171">
        <f>A37/S78</f>
        <v>2</v>
      </c>
      <c r="M85" s="172">
        <f>A64/T78</f>
        <v>0</v>
      </c>
      <c r="N85" s="196">
        <f t="shared" si="6"/>
        <v>0.75</v>
      </c>
      <c r="O85" s="162"/>
    </row>
    <row r="86" spans="1:22" x14ac:dyDescent="0.25">
      <c r="A86" s="162"/>
      <c r="E86" s="165"/>
      <c r="G86" s="162"/>
      <c r="H86" s="162"/>
      <c r="I86" s="146" t="s">
        <v>57</v>
      </c>
      <c r="J86" s="342">
        <f>H24+I24/Q79</f>
        <v>0</v>
      </c>
      <c r="K86" s="212">
        <f>G64/R79</f>
        <v>0</v>
      </c>
      <c r="L86" s="286" t="e">
        <f>H37+I37/S79</f>
        <v>#DIV/0!</v>
      </c>
      <c r="M86" s="172" t="e">
        <f>(H64+I64)/T79</f>
        <v>#DIV/0!</v>
      </c>
      <c r="N86" s="196">
        <f t="shared" si="6"/>
        <v>0.88461538461538458</v>
      </c>
      <c r="O86" s="162"/>
      <c r="R86" s="513"/>
      <c r="S86" s="513"/>
    </row>
    <row r="87" spans="1:22" x14ac:dyDescent="0.25">
      <c r="A87" s="162"/>
      <c r="E87" s="165"/>
      <c r="G87" s="162"/>
      <c r="H87" s="162"/>
      <c r="I87" s="146" t="s">
        <v>58</v>
      </c>
      <c r="J87" s="170">
        <f>G24/Q80</f>
        <v>1</v>
      </c>
      <c r="K87" s="212">
        <f>G49/R80</f>
        <v>1</v>
      </c>
      <c r="L87" s="170">
        <f>G37/S80</f>
        <v>2</v>
      </c>
      <c r="M87" s="172">
        <f>G64/T80</f>
        <v>0</v>
      </c>
      <c r="N87" s="196">
        <f t="shared" si="6"/>
        <v>1.1428571428571428</v>
      </c>
      <c r="O87" s="162"/>
    </row>
    <row r="88" spans="1:22" x14ac:dyDescent="0.25">
      <c r="A88" s="162"/>
      <c r="E88" s="165"/>
      <c r="G88" s="162"/>
      <c r="H88" s="162"/>
      <c r="I88" s="146" t="s">
        <v>59</v>
      </c>
      <c r="J88" s="170" t="e">
        <f>M24/Q81</f>
        <v>#DIV/0!</v>
      </c>
      <c r="K88" s="212">
        <f>M49/R81</f>
        <v>0</v>
      </c>
      <c r="L88" s="170" t="e">
        <f>M37/S81</f>
        <v>#DIV/0!</v>
      </c>
      <c r="M88" s="172">
        <f>M66/T81</f>
        <v>0.788415031776734</v>
      </c>
      <c r="N88" s="196">
        <f t="shared" si="6"/>
        <v>1.6926605325828104</v>
      </c>
      <c r="O88" s="162"/>
    </row>
    <row r="89" spans="1:22" x14ac:dyDescent="0.25">
      <c r="A89" s="162"/>
      <c r="B89" s="272" t="s">
        <v>130</v>
      </c>
      <c r="C89" s="272"/>
      <c r="D89" s="133"/>
      <c r="E89" s="133" t="s">
        <v>131</v>
      </c>
      <c r="G89" s="162"/>
      <c r="H89" s="162"/>
      <c r="I89" s="146" t="s">
        <v>60</v>
      </c>
      <c r="J89" s="173">
        <f>N26/Q82</f>
        <v>1</v>
      </c>
      <c r="K89" s="288">
        <f>N51/R82</f>
        <v>1</v>
      </c>
      <c r="L89" s="173">
        <f>N39/S82</f>
        <v>1.9638242894056848</v>
      </c>
      <c r="M89" s="174">
        <f>N66/T82</f>
        <v>0</v>
      </c>
      <c r="N89" s="196">
        <f t="shared" si="6"/>
        <v>1.0077120822622108</v>
      </c>
      <c r="O89" s="162"/>
    </row>
    <row r="90" spans="1:22" ht="16.5" thickBot="1" x14ac:dyDescent="0.3">
      <c r="A90" s="162"/>
      <c r="B90" s="162" t="s">
        <v>99</v>
      </c>
      <c r="C90" s="162"/>
      <c r="E90" s="13" t="s">
        <v>67</v>
      </c>
      <c r="F90" s="133"/>
      <c r="G90" s="162"/>
      <c r="H90" s="162"/>
      <c r="I90" s="150" t="s">
        <v>30</v>
      </c>
      <c r="J90" s="175">
        <f>J73/Q73</f>
        <v>1</v>
      </c>
      <c r="K90" s="175">
        <f>K73/R73</f>
        <v>0.63343108504398826</v>
      </c>
      <c r="L90" s="175">
        <f>L73/S73</f>
        <v>3.3893554407120297</v>
      </c>
      <c r="M90" s="176">
        <f>M73/T73</f>
        <v>0.41381783901377811</v>
      </c>
      <c r="N90" s="198">
        <f>N73/U73</f>
        <v>1.2169289115196402</v>
      </c>
      <c r="O90" s="162"/>
    </row>
    <row r="91" spans="1:22" ht="16.5" thickBot="1" x14ac:dyDescent="0.3">
      <c r="A91" s="162"/>
      <c r="B91" s="162"/>
      <c r="C91" s="162"/>
      <c r="D91" s="162"/>
      <c r="E91" s="162"/>
      <c r="F91" s="162"/>
      <c r="G91" s="162"/>
      <c r="H91" s="162"/>
      <c r="I91" s="162"/>
      <c r="J91" s="162"/>
      <c r="K91" s="162"/>
      <c r="L91" s="162"/>
      <c r="M91" s="162"/>
      <c r="N91" s="162"/>
      <c r="O91" s="162"/>
    </row>
    <row r="92" spans="1:22" ht="16.5" thickBot="1" x14ac:dyDescent="0.3">
      <c r="A92" s="162"/>
      <c r="B92" s="17"/>
      <c r="C92" s="17"/>
      <c r="D92" s="17"/>
      <c r="E92" s="17"/>
      <c r="F92" s="17"/>
      <c r="G92" s="162"/>
      <c r="H92" s="162"/>
      <c r="I92" s="506" t="s">
        <v>104</v>
      </c>
      <c r="J92" s="507"/>
      <c r="K92" s="507"/>
      <c r="L92" s="507"/>
      <c r="M92" s="507"/>
      <c r="N92" s="508"/>
    </row>
    <row r="93" spans="1:22" ht="32.25" thickBot="1" x14ac:dyDescent="0.3">
      <c r="A93" s="162"/>
      <c r="C93" s="17"/>
      <c r="D93" s="17"/>
      <c r="E93" s="17"/>
      <c r="F93" s="17"/>
      <c r="G93" s="214"/>
      <c r="H93" s="162"/>
      <c r="I93" s="346" t="s">
        <v>37</v>
      </c>
      <c r="J93" s="347" t="s">
        <v>38</v>
      </c>
      <c r="K93" s="347" t="s">
        <v>39</v>
      </c>
      <c r="L93" s="348" t="s">
        <v>68</v>
      </c>
      <c r="M93" s="349" t="s">
        <v>40</v>
      </c>
      <c r="N93" s="350" t="s">
        <v>30</v>
      </c>
    </row>
    <row r="94" spans="1:22" x14ac:dyDescent="0.25">
      <c r="A94" s="162"/>
      <c r="B94" s="17"/>
      <c r="C94" s="17"/>
      <c r="D94" s="17"/>
      <c r="E94" s="17"/>
      <c r="F94" s="17"/>
      <c r="G94" s="162"/>
      <c r="H94" s="162"/>
      <c r="I94" s="332" t="s">
        <v>21</v>
      </c>
      <c r="J94" s="137">
        <v>12650</v>
      </c>
      <c r="K94" s="137">
        <v>7000</v>
      </c>
      <c r="L94" s="137">
        <v>59325</v>
      </c>
      <c r="M94" s="138">
        <v>24908</v>
      </c>
      <c r="N94" s="139">
        <v>103883</v>
      </c>
    </row>
    <row r="95" spans="1:22" x14ac:dyDescent="0.25">
      <c r="A95" s="162"/>
      <c r="B95" s="17"/>
      <c r="C95" s="17"/>
      <c r="D95" s="17"/>
      <c r="E95" s="17"/>
      <c r="F95" s="17"/>
      <c r="G95" s="162"/>
      <c r="H95" s="162"/>
      <c r="I95" s="486" t="s">
        <v>43</v>
      </c>
      <c r="J95" s="202">
        <v>4200</v>
      </c>
      <c r="K95" s="137">
        <v>5800</v>
      </c>
      <c r="L95" s="202">
        <v>13300</v>
      </c>
      <c r="M95" s="203">
        <v>7100</v>
      </c>
      <c r="N95" s="139">
        <v>30400</v>
      </c>
    </row>
    <row r="96" spans="1:22" x14ac:dyDescent="0.25">
      <c r="A96" s="162"/>
      <c r="B96" s="17"/>
      <c r="C96" s="17"/>
      <c r="D96" s="17"/>
      <c r="E96" s="17"/>
      <c r="F96" s="17"/>
      <c r="G96" s="162"/>
      <c r="H96" s="162"/>
      <c r="I96" s="334" t="s">
        <v>45</v>
      </c>
      <c r="J96" s="204">
        <v>20160</v>
      </c>
      <c r="K96" s="204">
        <v>27280</v>
      </c>
      <c r="L96" s="204">
        <v>34830</v>
      </c>
      <c r="M96" s="205">
        <v>68950</v>
      </c>
      <c r="N96" s="139">
        <v>151220</v>
      </c>
    </row>
    <row r="97" spans="1:15" ht="16.5" thickBot="1" x14ac:dyDescent="0.3">
      <c r="A97" s="162"/>
      <c r="B97" s="17"/>
      <c r="C97" s="17"/>
      <c r="D97" s="17"/>
      <c r="E97" s="17"/>
      <c r="F97" s="17"/>
      <c r="G97" s="162"/>
      <c r="H97" s="162"/>
      <c r="I97" s="335" t="s">
        <v>30</v>
      </c>
      <c r="J97" s="336">
        <v>37010</v>
      </c>
      <c r="K97" s="336">
        <v>40080</v>
      </c>
      <c r="L97" s="336">
        <v>107455</v>
      </c>
      <c r="M97" s="336">
        <v>100958</v>
      </c>
      <c r="N97" s="336">
        <v>285503</v>
      </c>
    </row>
    <row r="98" spans="1:15" ht="16.5" thickBot="1" x14ac:dyDescent="0.3">
      <c r="A98" s="162"/>
      <c r="B98" s="17"/>
      <c r="C98" s="17"/>
      <c r="D98" s="17"/>
      <c r="E98" s="17"/>
      <c r="F98" s="17"/>
      <c r="G98" s="17"/>
      <c r="H98" s="162"/>
      <c r="I98" s="509" t="s">
        <v>110</v>
      </c>
      <c r="J98" s="510"/>
      <c r="K98" s="510"/>
      <c r="L98" s="510"/>
      <c r="M98" s="510"/>
      <c r="N98" s="511"/>
    </row>
    <row r="99" spans="1:15" ht="32.25" thickBot="1" x14ac:dyDescent="0.3">
      <c r="A99" s="162"/>
      <c r="B99" s="17"/>
      <c r="C99" s="17"/>
      <c r="D99" s="17"/>
      <c r="E99" s="17"/>
      <c r="F99" s="17"/>
      <c r="G99" s="17"/>
      <c r="H99" s="162"/>
      <c r="I99" s="351" t="s">
        <v>37</v>
      </c>
      <c r="J99" s="348" t="s">
        <v>38</v>
      </c>
      <c r="K99" s="348" t="s">
        <v>39</v>
      </c>
      <c r="L99" s="348" t="s">
        <v>68</v>
      </c>
      <c r="M99" s="352" t="s">
        <v>40</v>
      </c>
      <c r="N99" s="353" t="s">
        <v>30</v>
      </c>
    </row>
    <row r="100" spans="1:15" x14ac:dyDescent="0.25">
      <c r="A100" s="162"/>
      <c r="B100" s="17"/>
      <c r="C100" s="17"/>
      <c r="D100" s="17"/>
      <c r="E100" s="17"/>
      <c r="F100" s="17"/>
      <c r="G100" s="17"/>
      <c r="H100" s="162"/>
      <c r="I100" s="337" t="s">
        <v>42</v>
      </c>
      <c r="J100" s="158">
        <v>0</v>
      </c>
      <c r="K100" s="159">
        <v>0</v>
      </c>
      <c r="L100" s="159">
        <v>0</v>
      </c>
      <c r="M100" s="206">
        <v>0</v>
      </c>
      <c r="N100" s="207">
        <v>0</v>
      </c>
    </row>
    <row r="101" spans="1:15" x14ac:dyDescent="0.25">
      <c r="A101" s="17"/>
      <c r="B101" s="17"/>
      <c r="C101" s="17"/>
      <c r="D101" s="17"/>
      <c r="E101" s="17"/>
      <c r="F101" s="17"/>
      <c r="G101" s="17"/>
      <c r="H101" s="17"/>
      <c r="I101" s="338" t="s">
        <v>56</v>
      </c>
      <c r="J101" s="208">
        <v>2</v>
      </c>
      <c r="K101" s="159">
        <v>2</v>
      </c>
      <c r="L101" s="209">
        <v>2</v>
      </c>
      <c r="M101" s="210">
        <v>2</v>
      </c>
      <c r="N101" s="207">
        <v>8</v>
      </c>
    </row>
    <row r="102" spans="1:15" x14ac:dyDescent="0.25">
      <c r="A102" s="17"/>
      <c r="B102" s="17"/>
      <c r="C102" s="17"/>
      <c r="D102" s="17"/>
      <c r="E102" s="17"/>
      <c r="F102" s="17"/>
      <c r="G102" s="17"/>
      <c r="H102" s="17"/>
      <c r="I102" s="334" t="s">
        <v>57</v>
      </c>
      <c r="J102" s="208">
        <v>16</v>
      </c>
      <c r="K102" s="159">
        <v>10</v>
      </c>
      <c r="L102" s="209">
        <v>0</v>
      </c>
      <c r="M102" s="210">
        <v>0</v>
      </c>
      <c r="N102" s="207">
        <v>26</v>
      </c>
    </row>
    <row r="103" spans="1:15" x14ac:dyDescent="0.25">
      <c r="A103" s="17"/>
      <c r="B103" s="17"/>
      <c r="C103" s="17"/>
      <c r="D103" s="17"/>
      <c r="E103" s="17"/>
      <c r="F103" s="17"/>
      <c r="G103" s="17"/>
      <c r="H103" s="17"/>
      <c r="I103" s="334" t="s">
        <v>58</v>
      </c>
      <c r="J103" s="208">
        <v>16</v>
      </c>
      <c r="K103" s="159">
        <v>16</v>
      </c>
      <c r="L103" s="209">
        <v>48</v>
      </c>
      <c r="M103" s="210">
        <v>32</v>
      </c>
      <c r="N103" s="207">
        <v>112</v>
      </c>
    </row>
    <row r="104" spans="1:15" x14ac:dyDescent="0.25">
      <c r="A104" s="17"/>
      <c r="B104" s="17"/>
      <c r="C104" s="17"/>
      <c r="D104" s="17"/>
      <c r="E104" s="17"/>
      <c r="F104" s="17"/>
      <c r="G104" s="17"/>
      <c r="H104" s="17"/>
      <c r="I104" s="334" t="s">
        <v>59</v>
      </c>
      <c r="J104" s="339">
        <v>0</v>
      </c>
      <c r="K104" s="159">
        <v>10000</v>
      </c>
      <c r="L104" s="209">
        <v>0</v>
      </c>
      <c r="M104" s="203">
        <v>36190</v>
      </c>
      <c r="N104" s="207">
        <v>46190</v>
      </c>
    </row>
    <row r="105" spans="1:15" x14ac:dyDescent="0.25">
      <c r="A105" s="17"/>
      <c r="B105" s="17"/>
      <c r="C105" s="17"/>
      <c r="D105" s="17"/>
      <c r="E105" s="17"/>
      <c r="F105" s="17"/>
      <c r="G105" s="17"/>
      <c r="H105" s="17"/>
      <c r="I105" s="334" t="s">
        <v>144</v>
      </c>
      <c r="J105" s="340">
        <v>20160</v>
      </c>
      <c r="K105" s="204">
        <v>17280</v>
      </c>
      <c r="L105" s="204">
        <v>34830</v>
      </c>
      <c r="M105" s="205">
        <v>32760</v>
      </c>
      <c r="N105" s="207">
        <v>105030</v>
      </c>
    </row>
    <row r="106" spans="1:15" ht="16.5" thickBot="1" x14ac:dyDescent="0.3">
      <c r="A106" s="17"/>
      <c r="B106" s="17"/>
      <c r="C106" s="17"/>
      <c r="D106" s="17"/>
      <c r="E106" s="17"/>
      <c r="F106" s="17"/>
      <c r="G106" s="17"/>
      <c r="H106" s="17"/>
      <c r="I106" s="335" t="s">
        <v>30</v>
      </c>
      <c r="J106" s="341">
        <v>20160</v>
      </c>
      <c r="K106" s="341">
        <v>27280</v>
      </c>
      <c r="L106" s="341">
        <v>34830</v>
      </c>
      <c r="M106" s="341">
        <v>68950</v>
      </c>
      <c r="N106" s="341">
        <v>151220</v>
      </c>
    </row>
    <row r="107" spans="1:15" x14ac:dyDescent="0.25">
      <c r="A107" s="17"/>
      <c r="B107" s="17"/>
      <c r="C107" s="17"/>
      <c r="D107" s="17"/>
      <c r="E107" s="17"/>
      <c r="F107" s="17"/>
      <c r="G107" s="17"/>
      <c r="H107" s="17"/>
      <c r="I107" s="17"/>
      <c r="J107" s="17"/>
      <c r="K107" s="17"/>
      <c r="L107" s="17"/>
      <c r="M107" s="17"/>
      <c r="N107" s="17"/>
    </row>
    <row r="108" spans="1:15" x14ac:dyDescent="0.25">
      <c r="A108" s="17"/>
      <c r="B108" s="17"/>
      <c r="C108" s="17"/>
      <c r="D108" s="17"/>
      <c r="E108" s="17"/>
      <c r="F108" s="17"/>
      <c r="G108" s="17"/>
      <c r="H108" s="17"/>
      <c r="I108" s="17"/>
      <c r="J108" s="17"/>
      <c r="K108" s="17"/>
      <c r="L108" s="17"/>
      <c r="M108" s="17"/>
      <c r="N108" s="17"/>
    </row>
    <row r="109" spans="1:15" x14ac:dyDescent="0.25">
      <c r="A109" s="17"/>
      <c r="B109" s="17"/>
      <c r="C109" s="17"/>
      <c r="D109" s="17"/>
      <c r="E109" s="17"/>
      <c r="F109" s="17"/>
      <c r="G109" s="17"/>
      <c r="H109" s="17"/>
      <c r="I109" s="17"/>
      <c r="J109" s="17"/>
      <c r="K109" s="17"/>
      <c r="L109" s="17"/>
      <c r="M109" s="17"/>
      <c r="N109" s="17"/>
      <c r="O109" s="17"/>
    </row>
    <row r="110" spans="1:15" x14ac:dyDescent="0.25">
      <c r="A110" s="17"/>
      <c r="B110" s="17"/>
      <c r="C110" s="17"/>
      <c r="D110" s="17"/>
      <c r="E110" s="17"/>
      <c r="F110" s="17"/>
      <c r="G110" s="17"/>
      <c r="H110" s="17"/>
      <c r="I110" s="17"/>
      <c r="J110" s="17"/>
      <c r="K110" s="17"/>
      <c r="L110" s="17"/>
      <c r="M110" s="17"/>
      <c r="N110" s="17"/>
      <c r="O110" s="17"/>
    </row>
    <row r="111" spans="1:15" x14ac:dyDescent="0.25">
      <c r="A111" s="17"/>
      <c r="B111" s="17"/>
      <c r="C111" s="17"/>
      <c r="D111" s="17"/>
      <c r="E111" s="17"/>
      <c r="F111" s="17"/>
      <c r="G111" s="17"/>
      <c r="H111" s="17"/>
      <c r="I111" s="17"/>
      <c r="J111" s="17"/>
      <c r="K111" s="17"/>
      <c r="L111" s="17"/>
      <c r="M111" s="17"/>
      <c r="N111" s="17"/>
      <c r="O111" s="17"/>
    </row>
    <row r="112" spans="1:15" x14ac:dyDescent="0.25">
      <c r="A112" s="17"/>
      <c r="B112" s="17"/>
      <c r="C112" s="17"/>
      <c r="D112" s="17"/>
      <c r="E112" s="17"/>
      <c r="F112" s="17"/>
      <c r="G112" s="17"/>
      <c r="H112" s="17"/>
      <c r="I112" s="17"/>
      <c r="J112" s="17"/>
      <c r="K112" s="17"/>
      <c r="L112" s="17"/>
      <c r="M112" s="17"/>
      <c r="N112" s="17"/>
      <c r="O112" s="17"/>
    </row>
    <row r="113" spans="1:15" x14ac:dyDescent="0.25">
      <c r="A113" s="17"/>
      <c r="B113" s="17"/>
      <c r="C113" s="17"/>
      <c r="D113" s="17"/>
      <c r="E113" s="17"/>
      <c r="F113" s="17"/>
      <c r="G113" s="17"/>
      <c r="H113" s="17"/>
      <c r="I113" s="17"/>
      <c r="J113" s="17"/>
      <c r="K113" s="17"/>
      <c r="L113" s="17"/>
      <c r="M113" s="17"/>
      <c r="N113" s="17"/>
      <c r="O113" s="17"/>
    </row>
    <row r="114" spans="1:15" x14ac:dyDescent="0.25">
      <c r="A114" s="17"/>
      <c r="B114" s="17"/>
      <c r="C114" s="17"/>
      <c r="D114" s="17"/>
      <c r="E114" s="17"/>
      <c r="F114" s="17"/>
      <c r="G114" s="17"/>
      <c r="H114" s="17"/>
      <c r="I114" s="17"/>
      <c r="J114" s="17"/>
      <c r="K114" s="17"/>
      <c r="L114" s="17"/>
      <c r="M114" s="17"/>
      <c r="N114" s="17"/>
      <c r="O114" s="17"/>
    </row>
    <row r="115" spans="1:15" x14ac:dyDescent="0.25">
      <c r="A115" s="17"/>
      <c r="B115" s="17"/>
      <c r="C115" s="17"/>
      <c r="D115" s="17"/>
      <c r="E115" s="17"/>
      <c r="F115" s="17"/>
      <c r="G115" s="17"/>
      <c r="H115" s="17"/>
      <c r="I115" s="17"/>
      <c r="J115" s="17"/>
      <c r="K115" s="17"/>
      <c r="L115" s="17"/>
      <c r="M115" s="17"/>
      <c r="N115" s="17"/>
      <c r="O115" s="17"/>
    </row>
    <row r="116" spans="1:15" x14ac:dyDescent="0.25">
      <c r="A116" s="17"/>
      <c r="B116" s="17"/>
      <c r="C116" s="17"/>
      <c r="D116" s="17"/>
      <c r="E116" s="17"/>
      <c r="F116" s="17"/>
      <c r="G116" s="17"/>
      <c r="H116" s="17"/>
      <c r="O116" s="17"/>
    </row>
    <row r="117" spans="1:15" x14ac:dyDescent="0.25">
      <c r="A117" s="17"/>
      <c r="B117" s="17"/>
      <c r="C117" s="17"/>
      <c r="D117" s="17"/>
      <c r="E117" s="17"/>
      <c r="F117" s="17"/>
      <c r="G117" s="17"/>
      <c r="H117" s="17"/>
      <c r="O117" s="17"/>
    </row>
    <row r="118" spans="1:15" x14ac:dyDescent="0.25">
      <c r="A118" s="17"/>
      <c r="B118" s="17"/>
      <c r="C118" s="17"/>
      <c r="D118" s="17"/>
      <c r="E118" s="17"/>
      <c r="F118" s="17"/>
      <c r="G118" s="17"/>
      <c r="H118" s="17"/>
      <c r="O118" s="17"/>
    </row>
    <row r="119" spans="1:15" x14ac:dyDescent="0.25">
      <c r="A119" s="17"/>
      <c r="B119" s="17"/>
      <c r="C119" s="17"/>
      <c r="D119" s="17"/>
      <c r="E119" s="17"/>
      <c r="F119" s="17"/>
      <c r="G119" s="17"/>
      <c r="H119" s="17"/>
      <c r="O119" s="17"/>
    </row>
    <row r="120" spans="1:15" x14ac:dyDescent="0.25">
      <c r="A120" s="17"/>
      <c r="B120" s="17"/>
      <c r="C120" s="17"/>
      <c r="D120" s="17"/>
      <c r="E120" s="17"/>
      <c r="F120" s="17"/>
      <c r="G120" s="17"/>
      <c r="H120" s="17"/>
      <c r="O120" s="17"/>
    </row>
    <row r="121" spans="1:15" x14ac:dyDescent="0.25">
      <c r="A121" s="17"/>
      <c r="B121" s="17"/>
      <c r="C121" s="17"/>
      <c r="D121" s="17"/>
      <c r="E121" s="17"/>
      <c r="F121" s="17"/>
      <c r="G121" s="17"/>
      <c r="H121" s="17"/>
      <c r="O121" s="17"/>
    </row>
    <row r="122" spans="1:15" x14ac:dyDescent="0.25">
      <c r="A122" s="17"/>
      <c r="B122" s="17"/>
      <c r="C122" s="17"/>
      <c r="D122" s="17"/>
      <c r="E122" s="17"/>
      <c r="F122" s="17"/>
      <c r="G122" s="17"/>
      <c r="H122" s="17"/>
      <c r="O122" s="17"/>
    </row>
    <row r="123" spans="1:15" x14ac:dyDescent="0.25">
      <c r="A123" s="17"/>
      <c r="B123" s="17"/>
      <c r="C123" s="17"/>
      <c r="D123" s="17"/>
      <c r="E123" s="17"/>
      <c r="F123" s="17"/>
      <c r="G123" s="17"/>
      <c r="H123" s="17"/>
      <c r="O123" s="17"/>
    </row>
    <row r="124" spans="1:15" x14ac:dyDescent="0.25">
      <c r="A124" s="17"/>
      <c r="B124" s="17"/>
      <c r="C124" s="17"/>
      <c r="D124" s="17"/>
      <c r="E124" s="17"/>
      <c r="F124" s="17"/>
      <c r="G124" s="17"/>
      <c r="H124" s="17"/>
      <c r="O124" s="17"/>
    </row>
    <row r="125" spans="1:15" x14ac:dyDescent="0.25">
      <c r="A125" s="17"/>
      <c r="B125" s="17"/>
      <c r="C125" s="17"/>
      <c r="D125" s="17"/>
      <c r="E125" s="17"/>
      <c r="F125" s="17"/>
      <c r="G125" s="17"/>
      <c r="H125" s="17"/>
      <c r="O125" s="17"/>
    </row>
    <row r="126" spans="1:15" x14ac:dyDescent="0.25">
      <c r="A126" s="17"/>
      <c r="B126" s="17"/>
      <c r="C126" s="17"/>
      <c r="D126" s="17"/>
      <c r="E126" s="17"/>
      <c r="F126" s="17"/>
      <c r="G126" s="17"/>
      <c r="H126" s="17"/>
      <c r="O126" s="17"/>
    </row>
    <row r="127" spans="1:15" x14ac:dyDescent="0.25">
      <c r="A127" s="17"/>
      <c r="B127" s="17"/>
      <c r="C127" s="17"/>
      <c r="D127" s="17"/>
      <c r="E127" s="17"/>
      <c r="F127" s="17"/>
      <c r="G127" s="17"/>
      <c r="H127" s="17"/>
      <c r="O127" s="17"/>
    </row>
    <row r="128" spans="1:15" x14ac:dyDescent="0.25">
      <c r="A128" s="17"/>
      <c r="B128" s="17"/>
      <c r="C128" s="17"/>
      <c r="D128" s="17"/>
      <c r="E128" s="17"/>
      <c r="F128" s="17"/>
      <c r="G128" s="17"/>
      <c r="H128" s="17"/>
      <c r="O128" s="17"/>
    </row>
    <row r="129" spans="1:15" x14ac:dyDescent="0.25">
      <c r="A129" s="17"/>
      <c r="B129" s="17"/>
      <c r="C129" s="17"/>
      <c r="D129" s="17"/>
      <c r="E129" s="17"/>
      <c r="F129" s="17"/>
      <c r="G129" s="17"/>
      <c r="H129" s="17"/>
      <c r="O129" s="17"/>
    </row>
    <row r="130" spans="1:15" x14ac:dyDescent="0.25">
      <c r="A130" s="17"/>
      <c r="B130" s="17"/>
      <c r="C130" s="17"/>
      <c r="D130" s="17"/>
      <c r="E130" s="17"/>
      <c r="F130" s="17"/>
      <c r="G130" s="17"/>
      <c r="H130" s="17"/>
      <c r="O130" s="17"/>
    </row>
    <row r="131" spans="1:15" x14ac:dyDescent="0.25">
      <c r="A131" s="17"/>
      <c r="B131" s="17"/>
      <c r="C131" s="17"/>
      <c r="D131" s="17"/>
      <c r="E131" s="17"/>
      <c r="F131" s="17"/>
      <c r="G131" s="17"/>
      <c r="H131" s="17"/>
      <c r="O131" s="17"/>
    </row>
    <row r="132" spans="1:15" x14ac:dyDescent="0.25">
      <c r="A132" s="17"/>
      <c r="B132" s="17"/>
      <c r="C132" s="17"/>
      <c r="D132" s="17"/>
      <c r="E132" s="17"/>
      <c r="F132" s="17"/>
      <c r="G132" s="17"/>
      <c r="H132" s="17"/>
      <c r="O132" s="17"/>
    </row>
    <row r="133" spans="1:15" x14ac:dyDescent="0.25">
      <c r="A133" s="17"/>
      <c r="G133" s="17"/>
      <c r="H133" s="17"/>
      <c r="O133" s="17"/>
    </row>
    <row r="134" spans="1:15" x14ac:dyDescent="0.25">
      <c r="A134" s="17"/>
      <c r="G134" s="17"/>
      <c r="H134" s="17"/>
      <c r="O134" s="17"/>
    </row>
    <row r="135" spans="1:15" x14ac:dyDescent="0.25">
      <c r="A135" s="17"/>
      <c r="G135" s="17"/>
      <c r="H135" s="17"/>
      <c r="O135" s="17"/>
    </row>
    <row r="136" spans="1:15" x14ac:dyDescent="0.25">
      <c r="A136" s="17"/>
      <c r="G136" s="17"/>
      <c r="H136" s="17"/>
      <c r="O136" s="17"/>
    </row>
    <row r="137" spans="1:15" x14ac:dyDescent="0.25">
      <c r="A137" s="17"/>
      <c r="G137" s="17"/>
      <c r="H137" s="17"/>
      <c r="O137" s="17"/>
    </row>
    <row r="138" spans="1:15" x14ac:dyDescent="0.25">
      <c r="A138" s="17"/>
      <c r="G138" s="17"/>
      <c r="H138" s="17"/>
      <c r="O138" s="17"/>
    </row>
    <row r="139" spans="1:15" x14ac:dyDescent="0.25">
      <c r="A139" s="17"/>
      <c r="G139" s="17"/>
      <c r="H139" s="17"/>
      <c r="O139" s="17"/>
    </row>
    <row r="140" spans="1:15" x14ac:dyDescent="0.25">
      <c r="A140" s="17"/>
      <c r="G140" s="17"/>
      <c r="H140" s="17"/>
      <c r="O140" s="17"/>
    </row>
    <row r="141" spans="1:15" x14ac:dyDescent="0.25">
      <c r="A141" s="17"/>
      <c r="G141" s="17"/>
      <c r="H141" s="17"/>
      <c r="O141" s="17"/>
    </row>
    <row r="142" spans="1:15" x14ac:dyDescent="0.25">
      <c r="A142" s="17"/>
      <c r="G142" s="17"/>
      <c r="H142" s="17"/>
      <c r="O142" s="17"/>
    </row>
    <row r="143" spans="1:15" x14ac:dyDescent="0.25">
      <c r="A143" s="17"/>
      <c r="H143" s="17"/>
      <c r="O143" s="17"/>
    </row>
    <row r="144" spans="1:15" x14ac:dyDescent="0.25">
      <c r="A144" s="17"/>
      <c r="H144" s="17"/>
      <c r="O144" s="17"/>
    </row>
    <row r="145" spans="1:15" x14ac:dyDescent="0.25">
      <c r="A145" s="17"/>
      <c r="H145" s="17"/>
      <c r="O145" s="17"/>
    </row>
  </sheetData>
  <sheetProtection formatCells="0" formatColumns="0" formatRows="0" insertColumns="0" insertRows="0" insertHyperlinks="0" deleteColumns="0" deleteRows="0" sort="0" autoFilter="0" pivotTables="0"/>
  <mergeCells count="122">
    <mergeCell ref="K15:K17"/>
    <mergeCell ref="L15:L17"/>
    <mergeCell ref="H16:H17"/>
    <mergeCell ref="L29:L31"/>
    <mergeCell ref="K29:K31"/>
    <mergeCell ref="L42:L44"/>
    <mergeCell ref="K42:K44"/>
    <mergeCell ref="L55:L57"/>
    <mergeCell ref="K55:K57"/>
    <mergeCell ref="P69:U69"/>
    <mergeCell ref="I82:N82"/>
    <mergeCell ref="A1:O1"/>
    <mergeCell ref="A3:O3"/>
    <mergeCell ref="A4:O4"/>
    <mergeCell ref="A6:O6"/>
    <mergeCell ref="A8:N9"/>
    <mergeCell ref="A11:N1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N29:N31"/>
    <mergeCell ref="O29:O31"/>
    <mergeCell ref="H30:H31"/>
    <mergeCell ref="I30:I31"/>
    <mergeCell ref="B37:F37"/>
    <mergeCell ref="A38:G38"/>
    <mergeCell ref="A28:M28"/>
    <mergeCell ref="A29:A31"/>
    <mergeCell ref="B29:C30"/>
    <mergeCell ref="D29:D31"/>
    <mergeCell ref="E29:E31"/>
    <mergeCell ref="F29:F31"/>
    <mergeCell ref="G29:G31"/>
    <mergeCell ref="H29:I29"/>
    <mergeCell ref="J29:J31"/>
    <mergeCell ref="M29:M31"/>
    <mergeCell ref="M42:M44"/>
    <mergeCell ref="N42:N44"/>
    <mergeCell ref="O42:O44"/>
    <mergeCell ref="H43:H44"/>
    <mergeCell ref="I43:I44"/>
    <mergeCell ref="A39:G39"/>
    <mergeCell ref="A41:M41"/>
    <mergeCell ref="A42:A44"/>
    <mergeCell ref="B42:C43"/>
    <mergeCell ref="D42:D44"/>
    <mergeCell ref="E42:E44"/>
    <mergeCell ref="F42:F44"/>
    <mergeCell ref="G42:G44"/>
    <mergeCell ref="H42:I42"/>
    <mergeCell ref="J42:J44"/>
    <mergeCell ref="O55:O57"/>
    <mergeCell ref="H56:H57"/>
    <mergeCell ref="I56:I57"/>
    <mergeCell ref="A50:G50"/>
    <mergeCell ref="A51:G51"/>
    <mergeCell ref="A54:O54"/>
    <mergeCell ref="A55:A57"/>
    <mergeCell ref="B55:C56"/>
    <mergeCell ref="D55:D57"/>
    <mergeCell ref="E55:E57"/>
    <mergeCell ref="F55:F57"/>
    <mergeCell ref="G55:G57"/>
    <mergeCell ref="H55:I55"/>
    <mergeCell ref="B64:F64"/>
    <mergeCell ref="A65:G65"/>
    <mergeCell ref="A66:G66"/>
    <mergeCell ref="A70:C70"/>
    <mergeCell ref="D70:E70"/>
    <mergeCell ref="F70:G70"/>
    <mergeCell ref="J55:J57"/>
    <mergeCell ref="M55:M57"/>
    <mergeCell ref="N55:N57"/>
    <mergeCell ref="A73:C73"/>
    <mergeCell ref="D73:E73"/>
    <mergeCell ref="F73:G73"/>
    <mergeCell ref="A74:C74"/>
    <mergeCell ref="D74:E74"/>
    <mergeCell ref="F74:G74"/>
    <mergeCell ref="A71:C71"/>
    <mergeCell ref="D71:E71"/>
    <mergeCell ref="F71:G71"/>
    <mergeCell ref="A72:C72"/>
    <mergeCell ref="D72:E72"/>
    <mergeCell ref="F72:G72"/>
    <mergeCell ref="I92:N92"/>
    <mergeCell ref="I98:N98"/>
    <mergeCell ref="B49:F49"/>
    <mergeCell ref="R86:S86"/>
    <mergeCell ref="P75:U75"/>
    <mergeCell ref="I68:N68"/>
    <mergeCell ref="I75:N75"/>
    <mergeCell ref="B68:G69"/>
    <mergeCell ref="A79:C79"/>
    <mergeCell ref="D79:E79"/>
    <mergeCell ref="F79:G79"/>
    <mergeCell ref="B81:D81"/>
    <mergeCell ref="A77:C77"/>
    <mergeCell ref="D77:E77"/>
    <mergeCell ref="F77:G77"/>
    <mergeCell ref="A78:C78"/>
    <mergeCell ref="D78:E78"/>
    <mergeCell ref="F78:G78"/>
    <mergeCell ref="A75:C75"/>
    <mergeCell ref="D75:E75"/>
    <mergeCell ref="F75:G75"/>
    <mergeCell ref="A76:C76"/>
    <mergeCell ref="D76:E76"/>
    <mergeCell ref="F76:G76"/>
  </mergeCells>
  <phoneticPr fontId="4" type="noConversion"/>
  <conditionalFormatting sqref="J71:M73">
    <cfRule type="dataBar" priority="27">
      <dataBar>
        <cfvo type="min"/>
        <cfvo type="max"/>
        <color rgb="FF63C384"/>
      </dataBar>
      <extLst>
        <ext xmlns:x14="http://schemas.microsoft.com/office/spreadsheetml/2009/9/main" uri="{B025F937-C7B1-47D3-B67F-A62EFF666E3E}">
          <x14:id>{498F7C59-82BC-4D10-A0C1-223D94363B8F}</x14:id>
        </ext>
      </extLst>
    </cfRule>
  </conditionalFormatting>
  <conditionalFormatting sqref="J84:M89">
    <cfRule type="dataBar" priority="20">
      <dataBar>
        <cfvo type="min"/>
        <cfvo type="max"/>
        <color rgb="FFFF555A"/>
      </dataBar>
      <extLst>
        <ext xmlns:x14="http://schemas.microsoft.com/office/spreadsheetml/2009/9/main" uri="{B025F937-C7B1-47D3-B67F-A62EFF666E3E}">
          <x14:id>{CD1D7F94-9494-4CEC-9951-D55B0D23C490}</x14:id>
        </ext>
      </extLst>
    </cfRule>
  </conditionalFormatting>
  <conditionalFormatting sqref="J94:M96">
    <cfRule type="dataBar" priority="3">
      <dataBar>
        <cfvo type="min"/>
        <cfvo type="max"/>
        <color rgb="FF63C384"/>
      </dataBar>
      <extLst>
        <ext xmlns:x14="http://schemas.microsoft.com/office/spreadsheetml/2009/9/main" uri="{B025F937-C7B1-47D3-B67F-A62EFF666E3E}">
          <x14:id>{E2EE028D-1F4D-4726-B6DA-CB19D46387F7}</x14:id>
        </ext>
      </extLst>
    </cfRule>
  </conditionalFormatting>
  <conditionalFormatting sqref="J100:M105">
    <cfRule type="dataBar" priority="2">
      <dataBar>
        <cfvo type="min"/>
        <cfvo type="max"/>
        <color rgb="FF63C384"/>
      </dataBar>
      <extLst>
        <ext xmlns:x14="http://schemas.microsoft.com/office/spreadsheetml/2009/9/main" uri="{B025F937-C7B1-47D3-B67F-A62EFF666E3E}">
          <x14:id>{C88E42C5-2B3D-4369-A13B-7A59EE216311}</x14:id>
        </ext>
      </extLst>
    </cfRule>
  </conditionalFormatting>
  <conditionalFormatting sqref="J71:N73">
    <cfRule type="dataBar" priority="22">
      <dataBar>
        <cfvo type="min"/>
        <cfvo type="max"/>
        <color rgb="FF638EC6"/>
      </dataBar>
      <extLst>
        <ext xmlns:x14="http://schemas.microsoft.com/office/spreadsheetml/2009/9/main" uri="{B025F937-C7B1-47D3-B67F-A62EFF666E3E}">
          <x14:id>{6031229A-5421-47D8-A94C-C2B3E3DA5882}</x14:id>
        </ext>
      </extLst>
    </cfRule>
    <cfRule type="colorScale" priority="23">
      <colorScale>
        <cfvo type="min"/>
        <cfvo type="max"/>
        <color rgb="FFFCFCFF"/>
        <color rgb="FF63BE7B"/>
      </colorScale>
    </cfRule>
    <cfRule type="top10" dxfId="3" priority="24" rank="5"/>
    <cfRule type="colorScale" priority="26">
      <colorScale>
        <cfvo type="min"/>
        <cfvo type="percentile" val="50"/>
        <cfvo type="max"/>
        <color rgb="FFF8696B"/>
        <color rgb="FFFFEB84"/>
        <color rgb="FF63BE7B"/>
      </colorScale>
    </cfRule>
  </conditionalFormatting>
  <conditionalFormatting sqref="J77:N79">
    <cfRule type="dataBar" priority="21">
      <dataBar>
        <cfvo type="min"/>
        <cfvo type="max"/>
        <color rgb="FF63C384"/>
      </dataBar>
      <extLst>
        <ext xmlns:x14="http://schemas.microsoft.com/office/spreadsheetml/2009/9/main" uri="{B025F937-C7B1-47D3-B67F-A62EFF666E3E}">
          <x14:id>{162BCC51-6DCA-43EE-917C-2E1CBB63C66B}</x14:id>
        </ext>
      </extLst>
    </cfRule>
  </conditionalFormatting>
  <conditionalFormatting sqref="J84:N89">
    <cfRule type="colorScale" priority="19">
      <colorScale>
        <cfvo type="min"/>
        <cfvo type="max"/>
        <color rgb="FFFCFCFF"/>
        <color rgb="FF63BE7B"/>
      </colorScale>
    </cfRule>
  </conditionalFormatting>
  <conditionalFormatting sqref="J106:N106">
    <cfRule type="colorScale" priority="1">
      <colorScale>
        <cfvo type="min"/>
        <cfvo type="percentile" val="50"/>
        <cfvo type="max"/>
        <color rgb="FFF8696B"/>
        <color rgb="FFFFEB84"/>
        <color rgb="FF63BE7B"/>
      </colorScale>
    </cfRule>
  </conditionalFormatting>
  <conditionalFormatting sqref="K72">
    <cfRule type="dataBar" priority="25">
      <dataBar>
        <cfvo type="min"/>
        <cfvo type="max"/>
        <color rgb="FFFFB628"/>
      </dataBar>
      <extLst>
        <ext xmlns:x14="http://schemas.microsoft.com/office/spreadsheetml/2009/9/main" uri="{B025F937-C7B1-47D3-B67F-A62EFF666E3E}">
          <x14:id>{4CD5231F-53A6-411A-A279-BFE368AD565B}</x14:id>
        </ext>
      </extLst>
    </cfRule>
  </conditionalFormatting>
  <conditionalFormatting sqref="Q71:T73">
    <cfRule type="dataBar" priority="12">
      <dataBar>
        <cfvo type="min"/>
        <cfvo type="max"/>
        <color rgb="FF63C384"/>
      </dataBar>
      <extLst>
        <ext xmlns:x14="http://schemas.microsoft.com/office/spreadsheetml/2009/9/main" uri="{B025F937-C7B1-47D3-B67F-A62EFF666E3E}">
          <x14:id>{229C0542-2328-438A-ABCA-4F52374969DE}</x14:id>
        </ext>
      </extLst>
    </cfRule>
  </conditionalFormatting>
  <conditionalFormatting sqref="Q77:T82">
    <cfRule type="dataBar" priority="11">
      <dataBar>
        <cfvo type="min"/>
        <cfvo type="max"/>
        <color rgb="FF63C384"/>
      </dataBar>
      <extLst>
        <ext xmlns:x14="http://schemas.microsoft.com/office/spreadsheetml/2009/9/main" uri="{B025F937-C7B1-47D3-B67F-A62EFF666E3E}">
          <x14:id>{24E825D0-A0DD-454B-B7CC-9144E57ED16B}</x14:id>
        </ext>
      </extLst>
    </cfRule>
  </conditionalFormatting>
  <conditionalFormatting sqref="Q83:U83">
    <cfRule type="colorScale" priority="10">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9" fitToHeight="0" orientation="landscape" r:id="rId1"/>
  <rowBreaks count="2" manualBreakCount="2">
    <brk id="27" max="14" man="1"/>
    <brk id="52" max="14" man="1"/>
  </rowBreaks>
  <drawing r:id="rId2"/>
  <extLst>
    <ext xmlns:x14="http://schemas.microsoft.com/office/spreadsheetml/2009/9/main" uri="{78C0D931-6437-407d-A8EE-F0AAD7539E65}">
      <x14:conditionalFormattings>
        <x14:conditionalFormatting xmlns:xm="http://schemas.microsoft.com/office/excel/2006/main">
          <x14:cfRule type="dataBar" id="{498F7C59-82BC-4D10-A0C1-223D94363B8F}">
            <x14:dataBar minLength="0" maxLength="100" border="1" negativeBarBorderColorSameAsPositive="0">
              <x14:cfvo type="autoMin"/>
              <x14:cfvo type="autoMax"/>
              <x14:borderColor rgb="FF63C384"/>
              <x14:negativeFillColor rgb="FFFF0000"/>
              <x14:negativeBorderColor rgb="FFFF0000"/>
              <x14:axisColor rgb="FF000000"/>
            </x14:dataBar>
          </x14:cfRule>
          <xm:sqref>J71:M73</xm:sqref>
        </x14:conditionalFormatting>
        <x14:conditionalFormatting xmlns:xm="http://schemas.microsoft.com/office/excel/2006/main">
          <x14:cfRule type="dataBar" id="{CD1D7F94-9494-4CEC-9951-D55B0D23C490}">
            <x14:dataBar minLength="0" maxLength="100" border="1" negativeBarBorderColorSameAsPositive="0">
              <x14:cfvo type="autoMin"/>
              <x14:cfvo type="autoMax"/>
              <x14:borderColor rgb="FFFF555A"/>
              <x14:negativeFillColor rgb="FFFF0000"/>
              <x14:negativeBorderColor rgb="FFFF0000"/>
              <x14:axisColor rgb="FF000000"/>
            </x14:dataBar>
          </x14:cfRule>
          <xm:sqref>J84:M89</xm:sqref>
        </x14:conditionalFormatting>
        <x14:conditionalFormatting xmlns:xm="http://schemas.microsoft.com/office/excel/2006/main">
          <x14:cfRule type="dataBar" id="{E2EE028D-1F4D-4726-B6DA-CB19D46387F7}">
            <x14:dataBar minLength="0" maxLength="100" border="1" negativeBarBorderColorSameAsPositive="0">
              <x14:cfvo type="autoMin"/>
              <x14:cfvo type="autoMax"/>
              <x14:borderColor rgb="FF63C384"/>
              <x14:negativeFillColor rgb="FFFF0000"/>
              <x14:negativeBorderColor rgb="FFFF0000"/>
              <x14:axisColor rgb="FF000000"/>
            </x14:dataBar>
          </x14:cfRule>
          <xm:sqref>J94:M96</xm:sqref>
        </x14:conditionalFormatting>
        <x14:conditionalFormatting xmlns:xm="http://schemas.microsoft.com/office/excel/2006/main">
          <x14:cfRule type="dataBar" id="{C88E42C5-2B3D-4369-A13B-7A59EE216311}">
            <x14:dataBar minLength="0" maxLength="100" border="1" negativeBarBorderColorSameAsPositive="0">
              <x14:cfvo type="autoMin"/>
              <x14:cfvo type="autoMax"/>
              <x14:borderColor rgb="FF63C384"/>
              <x14:negativeFillColor rgb="FFFF0000"/>
              <x14:negativeBorderColor rgb="FFFF0000"/>
              <x14:axisColor rgb="FF000000"/>
            </x14:dataBar>
          </x14:cfRule>
          <xm:sqref>J100:M105</xm:sqref>
        </x14:conditionalFormatting>
        <x14:conditionalFormatting xmlns:xm="http://schemas.microsoft.com/office/excel/2006/main">
          <x14:cfRule type="dataBar" id="{6031229A-5421-47D8-A94C-C2B3E3DA5882}">
            <x14:dataBar minLength="0" maxLength="100" border="1" negativeBarBorderColorSameAsPositive="0">
              <x14:cfvo type="autoMin"/>
              <x14:cfvo type="autoMax"/>
              <x14:borderColor rgb="FF638EC6"/>
              <x14:negativeFillColor rgb="FFFF0000"/>
              <x14:negativeBorderColor rgb="FFFF0000"/>
              <x14:axisColor rgb="FF000000"/>
            </x14:dataBar>
          </x14:cfRule>
          <xm:sqref>J71:N73</xm:sqref>
        </x14:conditionalFormatting>
        <x14:conditionalFormatting xmlns:xm="http://schemas.microsoft.com/office/excel/2006/main">
          <x14:cfRule type="dataBar" id="{162BCC51-6DCA-43EE-917C-2E1CBB63C66B}">
            <x14:dataBar minLength="0" maxLength="100" border="1" negativeBarBorderColorSameAsPositive="0">
              <x14:cfvo type="autoMin"/>
              <x14:cfvo type="autoMax"/>
              <x14:borderColor rgb="FF63C384"/>
              <x14:negativeFillColor rgb="FFFF0000"/>
              <x14:negativeBorderColor rgb="FFFF0000"/>
              <x14:axisColor rgb="FF000000"/>
            </x14:dataBar>
          </x14:cfRule>
          <xm:sqref>J77:N79</xm:sqref>
        </x14:conditionalFormatting>
        <x14:conditionalFormatting xmlns:xm="http://schemas.microsoft.com/office/excel/2006/main">
          <x14:cfRule type="dataBar" id="{4CD5231F-53A6-411A-A279-BFE368AD565B}">
            <x14:dataBar minLength="0" maxLength="100" border="1" negativeBarBorderColorSameAsPositive="0">
              <x14:cfvo type="autoMin"/>
              <x14:cfvo type="autoMax"/>
              <x14:borderColor rgb="FFFFB628"/>
              <x14:negativeFillColor rgb="FFFF0000"/>
              <x14:negativeBorderColor rgb="FFFF0000"/>
              <x14:axisColor rgb="FF000000"/>
            </x14:dataBar>
          </x14:cfRule>
          <xm:sqref>K72</xm:sqref>
        </x14:conditionalFormatting>
        <x14:conditionalFormatting xmlns:xm="http://schemas.microsoft.com/office/excel/2006/main">
          <x14:cfRule type="dataBar" id="{229C0542-2328-438A-ABCA-4F52374969DE}">
            <x14:dataBar minLength="0" maxLength="100" border="1" negativeBarBorderColorSameAsPositive="0">
              <x14:cfvo type="autoMin"/>
              <x14:cfvo type="autoMax"/>
              <x14:borderColor rgb="FF63C384"/>
              <x14:negativeFillColor rgb="FFFF0000"/>
              <x14:negativeBorderColor rgb="FFFF0000"/>
              <x14:axisColor rgb="FF000000"/>
            </x14:dataBar>
          </x14:cfRule>
          <xm:sqref>Q71:T73</xm:sqref>
        </x14:conditionalFormatting>
        <x14:conditionalFormatting xmlns:xm="http://schemas.microsoft.com/office/excel/2006/main">
          <x14:cfRule type="dataBar" id="{24E825D0-A0DD-454B-B7CC-9144E57ED16B}">
            <x14:dataBar minLength="0" maxLength="100" border="1" negativeBarBorderColorSameAsPositive="0">
              <x14:cfvo type="autoMin"/>
              <x14:cfvo type="autoMax"/>
              <x14:borderColor rgb="FF63C384"/>
              <x14:negativeFillColor rgb="FFFF0000"/>
              <x14:negativeBorderColor rgb="FFFF0000"/>
              <x14:axisColor rgb="FF000000"/>
            </x14:dataBar>
          </x14:cfRule>
          <xm:sqref>Q77:T82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9B9C-847C-4B15-A2DE-348996A2F79D}">
  <dimension ref="A1:U106"/>
  <sheetViews>
    <sheetView tabSelected="1" zoomScale="60" zoomScaleNormal="60" zoomScaleSheetLayoutView="70" workbookViewId="0">
      <selection activeCell="U69" sqref="U69"/>
    </sheetView>
  </sheetViews>
  <sheetFormatPr baseColWidth="10" defaultColWidth="11.42578125" defaultRowHeight="15.75" x14ac:dyDescent="0.25"/>
  <cols>
    <col min="1" max="1" width="5.42578125" style="162" customWidth="1"/>
    <col min="2" max="2" width="20.140625" style="162" customWidth="1"/>
    <col min="3" max="3" width="42.5703125" style="162" customWidth="1"/>
    <col min="4" max="4" width="19.140625" style="162" customWidth="1"/>
    <col min="5" max="5" width="18.7109375" style="162" customWidth="1"/>
    <col min="6" max="6" width="20.140625" style="162" customWidth="1"/>
    <col min="7" max="8" width="14.28515625" style="162" customWidth="1"/>
    <col min="9" max="9" width="18" style="162" customWidth="1"/>
    <col min="10" max="10" width="20" style="162" customWidth="1"/>
    <col min="11" max="11" width="18" style="162" customWidth="1"/>
    <col min="12" max="12" width="20.42578125" style="400" customWidth="1"/>
    <col min="13" max="13" width="19.7109375" style="162" customWidth="1"/>
    <col min="14" max="14" width="19.85546875" style="162" customWidth="1"/>
    <col min="15" max="15" width="17.7109375" style="162" customWidth="1"/>
    <col min="16" max="16" width="22.85546875" style="251" customWidth="1"/>
    <col min="17" max="17" width="16.5703125" style="162" customWidth="1"/>
    <col min="18" max="18" width="15" style="162" customWidth="1"/>
    <col min="19" max="19" width="17" style="162" customWidth="1"/>
    <col min="20" max="20" width="17.28515625" style="162" customWidth="1"/>
    <col min="21" max="21" width="17.5703125" style="162" customWidth="1"/>
    <col min="22" max="16384" width="11.42578125" style="162"/>
  </cols>
  <sheetData>
    <row r="1" spans="1:15" x14ac:dyDescent="0.25">
      <c r="A1" s="571" t="s">
        <v>0</v>
      </c>
      <c r="B1" s="571"/>
      <c r="C1" s="571"/>
      <c r="D1" s="571"/>
      <c r="E1" s="571"/>
      <c r="F1" s="571"/>
      <c r="G1" s="571"/>
      <c r="H1" s="571"/>
      <c r="I1" s="571"/>
      <c r="J1" s="571"/>
      <c r="K1" s="571"/>
      <c r="L1" s="571"/>
      <c r="M1" s="571"/>
      <c r="N1" s="571"/>
      <c r="O1" s="571"/>
    </row>
    <row r="2" spans="1:15" ht="6.75" customHeight="1" x14ac:dyDescent="0.25">
      <c r="A2" s="12"/>
      <c r="B2" s="12"/>
      <c r="C2" s="12"/>
      <c r="D2" s="12"/>
      <c r="E2" s="12"/>
      <c r="F2" s="12"/>
      <c r="G2" s="12"/>
      <c r="H2" s="12"/>
      <c r="I2" s="12"/>
      <c r="J2" s="12"/>
      <c r="K2" s="12"/>
      <c r="L2" s="374"/>
      <c r="M2" s="12"/>
      <c r="N2" s="12"/>
      <c r="O2" s="12"/>
    </row>
    <row r="3" spans="1:15" x14ac:dyDescent="0.25">
      <c r="A3" s="514" t="s">
        <v>1</v>
      </c>
      <c r="B3" s="514"/>
      <c r="C3" s="514"/>
      <c r="D3" s="514"/>
      <c r="E3" s="514"/>
      <c r="F3" s="514"/>
      <c r="G3" s="514"/>
      <c r="H3" s="514"/>
      <c r="I3" s="514"/>
      <c r="J3" s="514"/>
      <c r="K3" s="514"/>
      <c r="L3" s="514"/>
      <c r="M3" s="514"/>
      <c r="N3" s="514"/>
      <c r="O3" s="514"/>
    </row>
    <row r="4" spans="1:15" x14ac:dyDescent="0.25">
      <c r="A4" s="514" t="s">
        <v>75</v>
      </c>
      <c r="B4" s="514"/>
      <c r="C4" s="514"/>
      <c r="D4" s="514"/>
      <c r="E4" s="514"/>
      <c r="F4" s="514"/>
      <c r="G4" s="514"/>
      <c r="H4" s="514"/>
      <c r="I4" s="514"/>
      <c r="J4" s="514"/>
      <c r="K4" s="514"/>
      <c r="L4" s="514"/>
      <c r="M4" s="514"/>
      <c r="N4" s="514"/>
      <c r="O4" s="514"/>
    </row>
    <row r="5" spans="1:15" ht="6" customHeight="1" x14ac:dyDescent="0.25">
      <c r="A5" s="1"/>
      <c r="B5" s="1"/>
      <c r="C5" s="1"/>
      <c r="D5" s="1"/>
      <c r="E5" s="1"/>
      <c r="F5" s="1"/>
      <c r="G5" s="1"/>
      <c r="H5" s="1"/>
      <c r="I5" s="1"/>
      <c r="J5" s="1"/>
      <c r="K5" s="1"/>
      <c r="L5" s="375"/>
      <c r="M5" s="1"/>
      <c r="N5" s="1"/>
      <c r="O5" s="1"/>
    </row>
    <row r="6" spans="1:15" x14ac:dyDescent="0.25">
      <c r="A6" s="514" t="s">
        <v>2</v>
      </c>
      <c r="B6" s="514"/>
      <c r="C6" s="514"/>
      <c r="D6" s="514"/>
      <c r="E6" s="514"/>
      <c r="F6" s="514"/>
      <c r="G6" s="514"/>
      <c r="H6" s="514"/>
      <c r="I6" s="514"/>
      <c r="J6" s="514"/>
      <c r="K6" s="514"/>
      <c r="L6" s="514"/>
      <c r="M6" s="514"/>
      <c r="N6" s="514"/>
      <c r="O6" s="514"/>
    </row>
    <row r="7" spans="1:15" ht="8.25" customHeight="1" x14ac:dyDescent="0.25">
      <c r="A7" s="1"/>
      <c r="B7" s="1"/>
      <c r="C7" s="1"/>
      <c r="D7" s="1"/>
      <c r="E7" s="1"/>
      <c r="F7" s="1"/>
      <c r="G7" s="1"/>
      <c r="H7" s="1"/>
      <c r="I7" s="1"/>
      <c r="J7" s="1"/>
      <c r="K7" s="1"/>
      <c r="L7" s="375"/>
      <c r="M7" s="1"/>
      <c r="N7" s="1"/>
      <c r="O7" s="1"/>
    </row>
    <row r="8" spans="1:15" ht="18" customHeight="1" x14ac:dyDescent="0.25">
      <c r="A8" s="572" t="s">
        <v>3</v>
      </c>
      <c r="B8" s="572"/>
      <c r="C8" s="572"/>
      <c r="D8" s="572"/>
      <c r="E8" s="572"/>
      <c r="F8" s="572"/>
      <c r="G8" s="572"/>
      <c r="H8" s="572"/>
      <c r="I8" s="572"/>
      <c r="J8" s="572"/>
      <c r="K8" s="572"/>
      <c r="L8" s="572"/>
      <c r="M8" s="572"/>
      <c r="N8" s="572"/>
      <c r="O8" s="14"/>
    </row>
    <row r="9" spans="1:15" ht="18" customHeight="1" x14ac:dyDescent="0.25">
      <c r="A9" s="572"/>
      <c r="B9" s="572"/>
      <c r="C9" s="572"/>
      <c r="D9" s="572"/>
      <c r="E9" s="572"/>
      <c r="F9" s="572"/>
      <c r="G9" s="572"/>
      <c r="H9" s="572"/>
      <c r="I9" s="572"/>
      <c r="J9" s="572"/>
      <c r="K9" s="572"/>
      <c r="L9" s="572"/>
      <c r="M9" s="572"/>
      <c r="N9" s="572"/>
      <c r="O9" s="14"/>
    </row>
    <row r="10" spans="1:15" ht="18" customHeight="1" x14ac:dyDescent="0.25">
      <c r="A10" s="14"/>
      <c r="B10" s="14"/>
      <c r="C10" s="14"/>
      <c r="D10" s="14"/>
      <c r="E10" s="14"/>
      <c r="F10" s="14"/>
      <c r="G10" s="216"/>
      <c r="H10" s="14"/>
      <c r="I10" s="14"/>
      <c r="J10" s="14"/>
      <c r="K10" s="14"/>
      <c r="L10" s="376"/>
      <c r="M10" s="14"/>
      <c r="N10" s="216"/>
      <c r="O10" s="14"/>
    </row>
    <row r="11" spans="1:15" ht="18" customHeight="1" x14ac:dyDescent="0.25">
      <c r="A11" s="573" t="s">
        <v>105</v>
      </c>
      <c r="B11" s="573"/>
      <c r="C11" s="573"/>
      <c r="D11" s="573"/>
      <c r="E11" s="573"/>
      <c r="F11" s="573"/>
      <c r="G11" s="573"/>
      <c r="H11" s="573"/>
      <c r="I11" s="573"/>
      <c r="J11" s="573"/>
      <c r="K11" s="573"/>
      <c r="L11" s="573"/>
      <c r="M11" s="573"/>
      <c r="N11" s="573"/>
      <c r="O11" s="573"/>
    </row>
    <row r="13" spans="1:15" x14ac:dyDescent="0.25">
      <c r="A13" s="18"/>
      <c r="B13" s="18"/>
      <c r="C13" s="18"/>
      <c r="D13" s="18"/>
      <c r="E13" s="18"/>
      <c r="F13" s="18"/>
      <c r="G13" s="18"/>
      <c r="H13" s="18"/>
      <c r="I13" s="18"/>
      <c r="J13" s="18"/>
      <c r="K13" s="18"/>
      <c r="L13" s="377"/>
      <c r="M13" s="18"/>
      <c r="N13" s="18"/>
    </row>
    <row r="14" spans="1:15" ht="15.75" customHeight="1" thickBot="1" x14ac:dyDescent="0.3">
      <c r="A14" s="555" t="s">
        <v>4</v>
      </c>
      <c r="B14" s="555"/>
      <c r="C14" s="555"/>
      <c r="D14" s="555"/>
      <c r="E14" s="555"/>
      <c r="F14" s="555"/>
      <c r="G14" s="555"/>
      <c r="H14" s="555"/>
      <c r="I14" s="555"/>
      <c r="J14" s="555"/>
      <c r="K14" s="555"/>
      <c r="L14" s="555"/>
      <c r="M14" s="555"/>
      <c r="N14" s="555"/>
      <c r="O14" s="555"/>
    </row>
    <row r="15" spans="1:15" ht="16.5" thickBot="1" x14ac:dyDescent="0.3">
      <c r="A15" s="542" t="s">
        <v>5</v>
      </c>
      <c r="B15" s="557" t="s">
        <v>6</v>
      </c>
      <c r="C15" s="558"/>
      <c r="D15" s="543" t="s">
        <v>7</v>
      </c>
      <c r="E15" s="543" t="s">
        <v>8</v>
      </c>
      <c r="F15" s="543" t="s">
        <v>9</v>
      </c>
      <c r="G15" s="543" t="s">
        <v>10</v>
      </c>
      <c r="H15" s="557" t="s">
        <v>11</v>
      </c>
      <c r="I15" s="558"/>
      <c r="J15" s="543" t="s">
        <v>52</v>
      </c>
      <c r="K15" s="19"/>
      <c r="L15" s="378"/>
      <c r="M15" s="543" t="s">
        <v>12</v>
      </c>
      <c r="N15" s="543" t="s">
        <v>13</v>
      </c>
      <c r="O15" s="548" t="s">
        <v>14</v>
      </c>
    </row>
    <row r="16" spans="1:15" ht="5.25" customHeight="1" thickBot="1" x14ac:dyDescent="0.3">
      <c r="A16" s="556"/>
      <c r="B16" s="559"/>
      <c r="C16" s="560"/>
      <c r="D16" s="546"/>
      <c r="E16" s="546"/>
      <c r="F16" s="546"/>
      <c r="G16" s="561"/>
      <c r="H16" s="22" t="s">
        <v>15</v>
      </c>
      <c r="I16" s="543" t="s">
        <v>16</v>
      </c>
      <c r="J16" s="544"/>
      <c r="K16" s="23"/>
      <c r="L16" s="379"/>
      <c r="M16" s="544"/>
      <c r="N16" s="546"/>
      <c r="O16" s="549"/>
    </row>
    <row r="17" spans="1:19" ht="33" customHeight="1" thickBot="1" x14ac:dyDescent="0.3">
      <c r="A17" s="556"/>
      <c r="B17" s="215" t="s">
        <v>17</v>
      </c>
      <c r="C17" s="179" t="s">
        <v>18</v>
      </c>
      <c r="D17" s="546"/>
      <c r="E17" s="546"/>
      <c r="F17" s="546"/>
      <c r="G17" s="561"/>
      <c r="H17" s="217" t="s">
        <v>19</v>
      </c>
      <c r="I17" s="546"/>
      <c r="J17" s="544"/>
      <c r="K17" s="21" t="s">
        <v>20</v>
      </c>
      <c r="L17" s="380" t="s">
        <v>21</v>
      </c>
      <c r="M17" s="544"/>
      <c r="N17" s="546"/>
      <c r="O17" s="563"/>
      <c r="P17" s="252"/>
      <c r="Q17" s="253"/>
      <c r="R17" s="126"/>
      <c r="S17" s="254"/>
    </row>
    <row r="18" spans="1:19" ht="268.5" thickBot="1" x14ac:dyDescent="0.3">
      <c r="A18" s="76">
        <v>1</v>
      </c>
      <c r="B18" s="2" t="s">
        <v>161</v>
      </c>
      <c r="C18" s="9" t="s">
        <v>160</v>
      </c>
      <c r="D18" s="36" t="s">
        <v>77</v>
      </c>
      <c r="E18" s="201" t="s">
        <v>159</v>
      </c>
      <c r="F18" s="6" t="s">
        <v>155</v>
      </c>
      <c r="G18" s="61">
        <v>16</v>
      </c>
      <c r="H18" s="61">
        <v>48</v>
      </c>
      <c r="I18" s="61">
        <v>6</v>
      </c>
      <c r="J18" s="39"/>
      <c r="K18" s="327">
        <v>2200</v>
      </c>
      <c r="L18" s="328">
        <v>16</v>
      </c>
      <c r="M18" s="327">
        <v>0</v>
      </c>
      <c r="N18" s="327">
        <v>20800</v>
      </c>
      <c r="O18" s="316">
        <f>M18+N18</f>
        <v>20800</v>
      </c>
      <c r="P18" s="214"/>
    </row>
    <row r="19" spans="1:19" ht="16.5" hidden="1" thickBot="1" x14ac:dyDescent="0.3">
      <c r="A19" s="34">
        <v>0</v>
      </c>
      <c r="B19" s="2"/>
      <c r="C19" s="9"/>
      <c r="D19" s="36"/>
      <c r="E19" s="307"/>
      <c r="F19" s="6"/>
      <c r="G19" s="37"/>
      <c r="H19" s="61"/>
      <c r="I19" s="61"/>
      <c r="J19" s="40"/>
      <c r="K19" s="327"/>
      <c r="L19" s="328"/>
      <c r="M19" s="328"/>
      <c r="N19" s="327"/>
      <c r="O19" s="316">
        <f>M19+N19</f>
        <v>0</v>
      </c>
      <c r="P19" s="218"/>
    </row>
    <row r="20" spans="1:19" ht="90.75" hidden="1" customHeight="1" x14ac:dyDescent="0.25">
      <c r="A20" s="34">
        <v>0</v>
      </c>
      <c r="B20" s="36"/>
      <c r="C20" s="255"/>
      <c r="D20" s="36" t="s">
        <v>22</v>
      </c>
      <c r="E20" s="307"/>
      <c r="F20" s="6"/>
      <c r="G20" s="37"/>
      <c r="H20" s="61"/>
      <c r="I20" s="61"/>
      <c r="J20" s="40"/>
      <c r="K20" s="308"/>
      <c r="L20" s="327"/>
      <c r="M20" s="309"/>
      <c r="N20" s="309"/>
      <c r="O20" s="38"/>
      <c r="P20" s="218"/>
      <c r="R20" s="162" t="s">
        <v>15</v>
      </c>
    </row>
    <row r="21" spans="1:19" ht="91.5" hidden="1" customHeight="1" x14ac:dyDescent="0.25">
      <c r="A21" s="34">
        <v>0</v>
      </c>
      <c r="B21" s="35"/>
      <c r="C21" s="9"/>
      <c r="D21" s="36" t="s">
        <v>22</v>
      </c>
      <c r="E21" s="307"/>
      <c r="F21" s="6"/>
      <c r="G21" s="220"/>
      <c r="H21" s="61"/>
      <c r="I21" s="61"/>
      <c r="J21" s="40"/>
      <c r="K21" s="308"/>
      <c r="L21" s="327"/>
      <c r="M21" s="309"/>
      <c r="N21" s="309"/>
      <c r="O21" s="38"/>
      <c r="P21" s="218"/>
    </row>
    <row r="22" spans="1:19" ht="48" hidden="1" customHeight="1" x14ac:dyDescent="0.25">
      <c r="A22" s="34"/>
      <c r="B22" s="221"/>
      <c r="C22" s="9"/>
      <c r="D22" s="36" t="s">
        <v>22</v>
      </c>
      <c r="E22" s="58"/>
      <c r="F22" s="36"/>
      <c r="G22" s="37"/>
      <c r="H22" s="61"/>
      <c r="I22" s="61"/>
      <c r="J22" s="40"/>
      <c r="K22" s="39"/>
      <c r="L22" s="381"/>
      <c r="M22" s="38"/>
      <c r="N22" s="38"/>
      <c r="O22" s="38">
        <f t="shared" ref="O22:O23" si="0">M22+N22</f>
        <v>0</v>
      </c>
      <c r="P22" s="218"/>
    </row>
    <row r="23" spans="1:19" ht="32.25" hidden="1" thickBot="1" x14ac:dyDescent="0.3">
      <c r="A23" s="34"/>
      <c r="B23" s="221"/>
      <c r="C23" s="9"/>
      <c r="D23" s="36" t="s">
        <v>22</v>
      </c>
      <c r="E23" s="219"/>
      <c r="F23" s="36"/>
      <c r="G23" s="37"/>
      <c r="H23" s="61"/>
      <c r="I23" s="61"/>
      <c r="J23" s="40"/>
      <c r="K23" s="39"/>
      <c r="L23" s="381"/>
      <c r="M23" s="38"/>
      <c r="N23" s="38"/>
      <c r="O23" s="38">
        <f t="shared" si="0"/>
        <v>0</v>
      </c>
      <c r="P23" s="218"/>
      <c r="Q23" s="251"/>
      <c r="R23" s="218">
        <f>P23+Q23</f>
        <v>0</v>
      </c>
    </row>
    <row r="24" spans="1:19" ht="15.75" customHeight="1" thickBot="1" x14ac:dyDescent="0.3">
      <c r="A24" s="41">
        <f>SUM(A18:A23)</f>
        <v>1</v>
      </c>
      <c r="B24" s="541" t="s">
        <v>23</v>
      </c>
      <c r="C24" s="541"/>
      <c r="D24" s="541"/>
      <c r="E24" s="541"/>
      <c r="F24" s="541"/>
      <c r="G24" s="222">
        <f t="shared" ref="G24:O24" si="1">SUM(G18:G23)</f>
        <v>16</v>
      </c>
      <c r="H24" s="42">
        <f t="shared" si="1"/>
        <v>48</v>
      </c>
      <c r="I24" s="42">
        <f t="shared" si="1"/>
        <v>6</v>
      </c>
      <c r="J24" s="42">
        <f t="shared" si="1"/>
        <v>0</v>
      </c>
      <c r="K24" s="42">
        <f t="shared" si="1"/>
        <v>2200</v>
      </c>
      <c r="L24" s="382">
        <f t="shared" si="1"/>
        <v>16</v>
      </c>
      <c r="M24" s="42">
        <f t="shared" si="1"/>
        <v>0</v>
      </c>
      <c r="N24" s="222">
        <f t="shared" si="1"/>
        <v>20800</v>
      </c>
      <c r="O24" s="42">
        <f t="shared" si="1"/>
        <v>20800</v>
      </c>
    </row>
    <row r="25" spans="1:19" ht="16.5" thickBot="1" x14ac:dyDescent="0.3">
      <c r="A25" s="539" t="s">
        <v>24</v>
      </c>
      <c r="B25" s="540"/>
      <c r="C25" s="540"/>
      <c r="D25" s="540"/>
      <c r="E25" s="540"/>
      <c r="F25" s="540"/>
      <c r="G25" s="540"/>
      <c r="H25" s="44"/>
      <c r="I25" s="44"/>
      <c r="J25" s="45"/>
      <c r="K25" s="45"/>
      <c r="L25" s="383"/>
      <c r="M25" s="46">
        <v>0</v>
      </c>
      <c r="N25" s="223">
        <f>N24*-0.1</f>
        <v>-2080</v>
      </c>
      <c r="O25" s="46">
        <f>N25</f>
        <v>-2080</v>
      </c>
    </row>
    <row r="26" spans="1:19" ht="16.5" customHeight="1" thickBot="1" x14ac:dyDescent="0.3">
      <c r="A26" s="541" t="s">
        <v>25</v>
      </c>
      <c r="B26" s="541"/>
      <c r="C26" s="541"/>
      <c r="D26" s="541"/>
      <c r="E26" s="541"/>
      <c r="F26" s="541"/>
      <c r="G26" s="541"/>
      <c r="H26" s="47"/>
      <c r="I26" s="47"/>
      <c r="J26" s="48"/>
      <c r="K26" s="48"/>
      <c r="L26" s="384"/>
      <c r="M26" s="46">
        <f>+M24+M25</f>
        <v>0</v>
      </c>
      <c r="N26" s="223">
        <f>+N24+N25</f>
        <v>18720</v>
      </c>
      <c r="O26" s="46">
        <f>+O24+O25</f>
        <v>18720</v>
      </c>
    </row>
    <row r="27" spans="1:19" ht="23.25" customHeight="1" x14ac:dyDescent="0.25">
      <c r="A27" s="102"/>
      <c r="B27" s="102"/>
      <c r="C27" s="102"/>
      <c r="D27" s="102"/>
      <c r="E27" s="102"/>
      <c r="F27" s="102"/>
      <c r="G27" s="126"/>
      <c r="H27" s="107"/>
      <c r="I27" s="107"/>
      <c r="J27" s="106"/>
      <c r="K27" s="106"/>
      <c r="L27" s="385"/>
      <c r="M27" s="106"/>
      <c r="N27" s="237"/>
      <c r="O27" s="108"/>
      <c r="Q27" s="256"/>
      <c r="R27" s="257"/>
    </row>
    <row r="28" spans="1:19" ht="26.25" customHeight="1" thickBot="1" x14ac:dyDescent="0.3">
      <c r="A28" s="564" t="s">
        <v>26</v>
      </c>
      <c r="B28" s="566"/>
      <c r="C28" s="566"/>
      <c r="D28" s="566"/>
      <c r="E28" s="566"/>
      <c r="F28" s="566"/>
      <c r="G28" s="566"/>
      <c r="H28" s="566"/>
      <c r="I28" s="566"/>
      <c r="J28" s="566"/>
      <c r="K28" s="566"/>
      <c r="L28" s="566"/>
      <c r="M28" s="566"/>
      <c r="N28" s="258"/>
      <c r="O28" s="259"/>
    </row>
    <row r="29" spans="1:19" ht="16.5" thickBot="1" x14ac:dyDescent="0.3">
      <c r="A29" s="603" t="s">
        <v>5</v>
      </c>
      <c r="B29" s="567" t="s">
        <v>6</v>
      </c>
      <c r="C29" s="567"/>
      <c r="D29" s="567" t="s">
        <v>7</v>
      </c>
      <c r="E29" s="567" t="s">
        <v>8</v>
      </c>
      <c r="F29" s="567" t="s">
        <v>9</v>
      </c>
      <c r="G29" s="567" t="s">
        <v>27</v>
      </c>
      <c r="H29" s="567" t="s">
        <v>11</v>
      </c>
      <c r="I29" s="567"/>
      <c r="J29" s="567" t="s">
        <v>52</v>
      </c>
      <c r="K29" s="608" t="s">
        <v>20</v>
      </c>
      <c r="L29" s="611" t="s">
        <v>21</v>
      </c>
      <c r="M29" s="567" t="s">
        <v>12</v>
      </c>
      <c r="N29" s="567" t="s">
        <v>13</v>
      </c>
      <c r="O29" s="567" t="s">
        <v>14</v>
      </c>
    </row>
    <row r="30" spans="1:19" ht="9" customHeight="1" thickBot="1" x14ac:dyDescent="0.3">
      <c r="A30" s="606"/>
      <c r="B30" s="567"/>
      <c r="C30" s="567"/>
      <c r="D30" s="567"/>
      <c r="E30" s="567"/>
      <c r="F30" s="567"/>
      <c r="G30" s="568"/>
      <c r="H30" s="567" t="s">
        <v>19</v>
      </c>
      <c r="I30" s="567" t="s">
        <v>16</v>
      </c>
      <c r="J30" s="568"/>
      <c r="K30" s="609"/>
      <c r="L30" s="612"/>
      <c r="M30" s="568"/>
      <c r="N30" s="567"/>
      <c r="O30" s="568"/>
      <c r="Q30" s="218"/>
    </row>
    <row r="31" spans="1:19" ht="27.75" customHeight="1" x14ac:dyDescent="0.25">
      <c r="A31" s="607"/>
      <c r="B31" s="224" t="s">
        <v>17</v>
      </c>
      <c r="C31" s="60" t="s">
        <v>18</v>
      </c>
      <c r="D31" s="567"/>
      <c r="E31" s="567"/>
      <c r="F31" s="567"/>
      <c r="G31" s="568"/>
      <c r="H31" s="567"/>
      <c r="I31" s="567"/>
      <c r="J31" s="568"/>
      <c r="K31" s="610"/>
      <c r="L31" s="613"/>
      <c r="M31" s="568"/>
      <c r="N31" s="567"/>
      <c r="O31" s="568"/>
      <c r="Q31" s="214"/>
      <c r="R31" s="214"/>
      <c r="S31" s="214"/>
    </row>
    <row r="32" spans="1:19" ht="85.15" customHeight="1" x14ac:dyDescent="0.25">
      <c r="A32" s="56">
        <v>1</v>
      </c>
      <c r="B32" s="28" t="s">
        <v>129</v>
      </c>
      <c r="C32" s="9" t="s">
        <v>162</v>
      </c>
      <c r="D32" s="36" t="s">
        <v>28</v>
      </c>
      <c r="E32" s="500">
        <v>46057</v>
      </c>
      <c r="F32" s="35" t="s">
        <v>156</v>
      </c>
      <c r="G32" s="501">
        <v>8</v>
      </c>
      <c r="H32" s="185"/>
      <c r="I32" s="185"/>
      <c r="J32" s="35"/>
      <c r="K32" s="498">
        <v>2150</v>
      </c>
      <c r="L32" s="497">
        <v>13387.5</v>
      </c>
      <c r="M32" s="325">
        <v>0</v>
      </c>
      <c r="N32" s="499">
        <v>10400</v>
      </c>
      <c r="O32" s="402">
        <f t="shared" ref="O32:O35" si="2">M32+N32</f>
        <v>10400</v>
      </c>
      <c r="Q32" s="214"/>
      <c r="R32" s="214"/>
      <c r="S32" s="214"/>
    </row>
    <row r="33" spans="1:19" ht="72" customHeight="1" x14ac:dyDescent="0.25">
      <c r="A33" s="56"/>
      <c r="B33" s="28" t="s">
        <v>129</v>
      </c>
      <c r="C33" s="9" t="s">
        <v>163</v>
      </c>
      <c r="D33" s="36" t="s">
        <v>28</v>
      </c>
      <c r="E33" s="500">
        <v>46178</v>
      </c>
      <c r="F33" s="35" t="s">
        <v>69</v>
      </c>
      <c r="G33" s="501">
        <v>16</v>
      </c>
      <c r="H33" s="185"/>
      <c r="I33" s="185"/>
      <c r="J33" s="35"/>
      <c r="K33" s="498">
        <v>2150</v>
      </c>
      <c r="L33" s="497">
        <v>13387.5</v>
      </c>
      <c r="M33" s="325">
        <v>0</v>
      </c>
      <c r="N33" s="499">
        <v>10400</v>
      </c>
      <c r="O33" s="402">
        <f t="shared" si="2"/>
        <v>10400</v>
      </c>
      <c r="Q33" s="214"/>
      <c r="R33" s="214"/>
      <c r="S33" s="214"/>
    </row>
    <row r="34" spans="1:19" ht="172.15" customHeight="1" x14ac:dyDescent="0.25">
      <c r="A34" s="55">
        <v>1</v>
      </c>
      <c r="B34" s="36" t="s">
        <v>29</v>
      </c>
      <c r="C34" s="240" t="s">
        <v>164</v>
      </c>
      <c r="D34" s="36" t="s">
        <v>28</v>
      </c>
      <c r="E34" s="201" t="s">
        <v>149</v>
      </c>
      <c r="F34" s="304" t="s">
        <v>165</v>
      </c>
      <c r="G34" s="504">
        <v>32</v>
      </c>
      <c r="H34" s="61"/>
      <c r="I34" s="61"/>
      <c r="J34" s="39" t="s">
        <v>157</v>
      </c>
      <c r="K34" s="401">
        <v>5100</v>
      </c>
      <c r="L34" s="325">
        <v>37275</v>
      </c>
      <c r="M34" s="502">
        <v>0</v>
      </c>
      <c r="N34" s="316">
        <v>22400</v>
      </c>
      <c r="O34" s="402">
        <f>M34+N34</f>
        <v>22400</v>
      </c>
      <c r="Q34" s="218"/>
    </row>
    <row r="35" spans="1:19" ht="110.25" x14ac:dyDescent="0.25">
      <c r="A35" s="56">
        <v>1</v>
      </c>
      <c r="B35" s="28" t="s">
        <v>129</v>
      </c>
      <c r="C35" s="322" t="s">
        <v>166</v>
      </c>
      <c r="D35" s="36" t="s">
        <v>28</v>
      </c>
      <c r="E35" s="306" t="s">
        <v>150</v>
      </c>
      <c r="F35" s="305" t="s">
        <v>151</v>
      </c>
      <c r="G35" s="504">
        <v>16</v>
      </c>
      <c r="H35" s="61"/>
      <c r="I35" s="61"/>
      <c r="J35" s="39"/>
      <c r="K35" s="401">
        <v>3800</v>
      </c>
      <c r="L35" s="325">
        <v>16275</v>
      </c>
      <c r="M35" s="503">
        <v>0</v>
      </c>
      <c r="N35" s="316">
        <v>10400</v>
      </c>
      <c r="O35" s="402">
        <f t="shared" si="2"/>
        <v>10400</v>
      </c>
      <c r="Q35" s="218"/>
    </row>
    <row r="36" spans="1:19" hidden="1" x14ac:dyDescent="0.25">
      <c r="A36" s="56"/>
      <c r="B36" s="35"/>
      <c r="C36" s="240"/>
      <c r="D36" s="36"/>
      <c r="E36" s="304"/>
      <c r="F36" s="304"/>
      <c r="G36" s="37"/>
      <c r="H36" s="61"/>
      <c r="I36" s="61"/>
      <c r="J36" s="39"/>
      <c r="K36" s="386"/>
      <c r="L36" s="386"/>
      <c r="M36" s="386"/>
      <c r="N36" s="386"/>
      <c r="O36" s="402">
        <f>M36+N36</f>
        <v>0</v>
      </c>
      <c r="Q36" s="218"/>
    </row>
    <row r="37" spans="1:19" hidden="1" x14ac:dyDescent="0.25">
      <c r="A37" s="56"/>
      <c r="B37" s="35"/>
      <c r="C37" s="310"/>
      <c r="D37" s="36"/>
      <c r="E37" s="304"/>
      <c r="F37" s="304"/>
      <c r="G37" s="37"/>
      <c r="H37" s="61"/>
      <c r="I37" s="61"/>
      <c r="J37" s="39"/>
      <c r="K37" s="386"/>
      <c r="L37" s="386"/>
      <c r="M37" s="403"/>
      <c r="N37" s="386"/>
      <c r="O37" s="402">
        <f>M37+N37</f>
        <v>0</v>
      </c>
      <c r="Q37" s="214"/>
      <c r="R37" s="214"/>
    </row>
    <row r="38" spans="1:19" hidden="1" x14ac:dyDescent="0.25">
      <c r="A38" s="225"/>
      <c r="B38" s="35"/>
      <c r="C38" s="240"/>
      <c r="D38" s="36"/>
      <c r="E38" s="201"/>
      <c r="F38" s="304"/>
      <c r="G38" s="37"/>
      <c r="H38" s="61"/>
      <c r="I38" s="61"/>
      <c r="J38" s="39"/>
      <c r="K38" s="386"/>
      <c r="L38" s="386"/>
      <c r="M38" s="403"/>
      <c r="N38" s="386"/>
      <c r="O38" s="402">
        <f>M38+N38</f>
        <v>0</v>
      </c>
      <c r="Q38" s="214"/>
      <c r="R38" s="214"/>
    </row>
    <row r="39" spans="1:19" x14ac:dyDescent="0.25">
      <c r="A39" s="62">
        <f>SUM(A34:A38)</f>
        <v>2</v>
      </c>
      <c r="B39" s="512" t="s">
        <v>23</v>
      </c>
      <c r="C39" s="512"/>
      <c r="D39" s="512"/>
      <c r="E39" s="512"/>
      <c r="F39" s="512"/>
      <c r="G39" s="505">
        <f>SUM(G32:G38)</f>
        <v>72</v>
      </c>
      <c r="H39" s="505">
        <f>SUM(H32:H38)</f>
        <v>0</v>
      </c>
      <c r="I39" s="505">
        <f>SUM(I32:I38)</f>
        <v>0</v>
      </c>
      <c r="J39" s="64">
        <f>SUM(J32:J38)</f>
        <v>0</v>
      </c>
      <c r="K39" s="686">
        <f>SUM(K32:K38)</f>
        <v>13200</v>
      </c>
      <c r="L39" s="686">
        <f>SUM(L32:L38)</f>
        <v>80325</v>
      </c>
      <c r="M39" s="686">
        <f>SUM(M32:M38)</f>
        <v>0</v>
      </c>
      <c r="N39" s="686">
        <f>SUM(N32:N38)</f>
        <v>53600</v>
      </c>
      <c r="O39" s="685">
        <f>SUM(O32:O38)</f>
        <v>53600</v>
      </c>
      <c r="Q39" s="218"/>
    </row>
    <row r="40" spans="1:19" x14ac:dyDescent="0.25">
      <c r="A40" s="550" t="s">
        <v>24</v>
      </c>
      <c r="B40" s="551"/>
      <c r="C40" s="551"/>
      <c r="D40" s="551"/>
      <c r="E40" s="551"/>
      <c r="F40" s="551"/>
      <c r="G40" s="551"/>
      <c r="H40" s="66"/>
      <c r="I40" s="66"/>
      <c r="J40" s="67"/>
      <c r="K40" s="68"/>
      <c r="L40" s="387"/>
      <c r="M40" s="68">
        <v>0</v>
      </c>
      <c r="N40" s="226">
        <f>0.1*-N39</f>
        <v>-5360</v>
      </c>
      <c r="O40" s="69">
        <f>SUM(N40:N40)</f>
        <v>-5360</v>
      </c>
    </row>
    <row r="41" spans="1:19" ht="15.75" customHeight="1" thickBot="1" x14ac:dyDescent="0.3">
      <c r="A41" s="552" t="s">
        <v>30</v>
      </c>
      <c r="B41" s="553"/>
      <c r="C41" s="553"/>
      <c r="D41" s="553"/>
      <c r="E41" s="553"/>
      <c r="F41" s="553"/>
      <c r="G41" s="554"/>
      <c r="H41" s="70"/>
      <c r="I41" s="70"/>
      <c r="J41" s="71"/>
      <c r="K41" s="72"/>
      <c r="L41" s="388"/>
      <c r="M41" s="72">
        <f>SUM(M39:M40)</f>
        <v>0</v>
      </c>
      <c r="N41" s="101">
        <f>+N39+N40</f>
        <v>48240</v>
      </c>
      <c r="O41" s="73">
        <f>+O39+O40</f>
        <v>48240</v>
      </c>
    </row>
    <row r="42" spans="1:19" ht="29.25" customHeight="1" x14ac:dyDescent="0.25">
      <c r="A42" s="102"/>
      <c r="B42" s="102"/>
      <c r="C42" s="102"/>
      <c r="D42" s="102"/>
      <c r="E42" s="102"/>
      <c r="F42" s="102"/>
      <c r="G42" s="126"/>
      <c r="H42" s="107"/>
      <c r="I42" s="107"/>
      <c r="J42" s="106"/>
      <c r="K42" s="106"/>
      <c r="L42" s="385"/>
      <c r="M42" s="106"/>
      <c r="N42" s="237"/>
      <c r="O42" s="108"/>
      <c r="Q42" s="256"/>
      <c r="R42" s="257"/>
    </row>
    <row r="43" spans="1:19" ht="14.25" customHeight="1" thickBot="1" x14ac:dyDescent="0.3">
      <c r="A43" s="564" t="s">
        <v>31</v>
      </c>
      <c r="B43" s="564"/>
      <c r="C43" s="564"/>
      <c r="D43" s="564"/>
      <c r="E43" s="564"/>
      <c r="F43" s="564"/>
      <c r="G43" s="564"/>
      <c r="H43" s="564"/>
      <c r="I43" s="564"/>
      <c r="J43" s="564"/>
      <c r="K43" s="564"/>
      <c r="L43" s="564"/>
      <c r="M43" s="564"/>
      <c r="N43" s="227"/>
      <c r="O43" s="186"/>
    </row>
    <row r="44" spans="1:19" ht="16.5" thickBot="1" x14ac:dyDescent="0.3">
      <c r="A44" s="623" t="s">
        <v>5</v>
      </c>
      <c r="B44" s="626" t="s">
        <v>6</v>
      </c>
      <c r="C44" s="627"/>
      <c r="D44" s="614" t="s">
        <v>7</v>
      </c>
      <c r="E44" s="614" t="s">
        <v>8</v>
      </c>
      <c r="F44" s="614" t="s">
        <v>9</v>
      </c>
      <c r="G44" s="614" t="s">
        <v>27</v>
      </c>
      <c r="H44" s="626" t="s">
        <v>11</v>
      </c>
      <c r="I44" s="627"/>
      <c r="J44" s="614" t="s">
        <v>52</v>
      </c>
      <c r="K44" s="614" t="s">
        <v>20</v>
      </c>
      <c r="L44" s="617" t="s">
        <v>21</v>
      </c>
      <c r="M44" s="614" t="s">
        <v>12</v>
      </c>
      <c r="N44" s="614" t="s">
        <v>13</v>
      </c>
      <c r="O44" s="632" t="s">
        <v>14</v>
      </c>
    </row>
    <row r="45" spans="1:19" ht="16.5" thickBot="1" x14ac:dyDescent="0.3">
      <c r="A45" s="624"/>
      <c r="B45" s="628"/>
      <c r="C45" s="629"/>
      <c r="D45" s="630"/>
      <c r="E45" s="630"/>
      <c r="F45" s="630"/>
      <c r="G45" s="630"/>
      <c r="H45" s="614" t="s">
        <v>19</v>
      </c>
      <c r="I45" s="614" t="s">
        <v>16</v>
      </c>
      <c r="J45" s="631"/>
      <c r="K45" s="615"/>
      <c r="L45" s="618"/>
      <c r="M45" s="631"/>
      <c r="N45" s="615"/>
      <c r="O45" s="633"/>
      <c r="Q45" s="218"/>
      <c r="R45" s="251"/>
    </row>
    <row r="46" spans="1:19" s="262" customFormat="1" x14ac:dyDescent="0.25">
      <c r="A46" s="625"/>
      <c r="B46" s="215" t="s">
        <v>17</v>
      </c>
      <c r="C46" s="228" t="s">
        <v>18</v>
      </c>
      <c r="D46" s="630"/>
      <c r="E46" s="630"/>
      <c r="F46" s="630"/>
      <c r="G46" s="630"/>
      <c r="H46" s="615"/>
      <c r="I46" s="615"/>
      <c r="J46" s="631"/>
      <c r="K46" s="615"/>
      <c r="L46" s="618"/>
      <c r="M46" s="631"/>
      <c r="N46" s="615"/>
      <c r="O46" s="634"/>
      <c r="P46" s="260"/>
      <c r="Q46" s="261"/>
      <c r="R46" s="260"/>
    </row>
    <row r="47" spans="1:19" ht="409.5" customHeight="1" x14ac:dyDescent="0.25">
      <c r="A47" s="34">
        <v>1</v>
      </c>
      <c r="B47" s="36" t="s">
        <v>167</v>
      </c>
      <c r="C47" s="184" t="s">
        <v>169</v>
      </c>
      <c r="D47" s="35" t="s">
        <v>78</v>
      </c>
      <c r="E47" s="184" t="s">
        <v>153</v>
      </c>
      <c r="F47" s="35" t="s">
        <v>143</v>
      </c>
      <c r="G47" s="36">
        <v>16</v>
      </c>
      <c r="H47" s="184"/>
      <c r="I47" s="184"/>
      <c r="J47" s="184"/>
      <c r="K47" s="331">
        <v>2900</v>
      </c>
      <c r="L47" s="331">
        <v>8912.5</v>
      </c>
      <c r="M47" s="435">
        <v>0</v>
      </c>
      <c r="N47" s="331">
        <v>9600</v>
      </c>
      <c r="O47" s="315">
        <f>M47+N47</f>
        <v>9600</v>
      </c>
      <c r="P47" s="263"/>
    </row>
    <row r="48" spans="1:19" ht="94.5" x14ac:dyDescent="0.25">
      <c r="A48" s="34">
        <v>1</v>
      </c>
      <c r="B48" s="36" t="s">
        <v>168</v>
      </c>
      <c r="C48" s="9" t="s">
        <v>154</v>
      </c>
      <c r="D48" s="35" t="s">
        <v>78</v>
      </c>
      <c r="E48" s="373" t="s">
        <v>158</v>
      </c>
      <c r="F48" s="35" t="s">
        <v>143</v>
      </c>
      <c r="G48" s="36">
        <v>16</v>
      </c>
      <c r="H48" s="30">
        <v>23</v>
      </c>
      <c r="I48" s="30">
        <v>4</v>
      </c>
      <c r="J48" s="230"/>
      <c r="K48" s="331">
        <v>2900</v>
      </c>
      <c r="L48" s="331">
        <v>5750</v>
      </c>
      <c r="M48" s="435">
        <v>0</v>
      </c>
      <c r="N48" s="331">
        <v>31000</v>
      </c>
      <c r="O48" s="315">
        <f>M48+N48</f>
        <v>31000</v>
      </c>
      <c r="P48" s="251" t="s">
        <v>15</v>
      </c>
    </row>
    <row r="49" spans="1:18" ht="57.75" hidden="1" customHeight="1" x14ac:dyDescent="0.25">
      <c r="A49" s="80"/>
      <c r="B49" s="184"/>
      <c r="C49" s="184"/>
      <c r="D49" s="184"/>
      <c r="E49" s="231"/>
      <c r="F49" s="184"/>
      <c r="G49" s="232"/>
      <c r="H49" s="232"/>
      <c r="I49" s="232"/>
      <c r="J49" s="233"/>
      <c r="K49" s="234"/>
      <c r="L49" s="389"/>
      <c r="M49" s="234"/>
      <c r="N49" s="234"/>
      <c r="O49" s="233">
        <f>M49+N49</f>
        <v>0</v>
      </c>
      <c r="Q49" s="264"/>
    </row>
    <row r="50" spans="1:18" hidden="1" x14ac:dyDescent="0.25">
      <c r="A50" s="80"/>
      <c r="B50" s="184"/>
      <c r="C50" s="184"/>
      <c r="D50" s="229"/>
      <c r="E50" s="231"/>
      <c r="F50" s="184"/>
      <c r="G50" s="232"/>
      <c r="H50" s="232"/>
      <c r="I50" s="232"/>
      <c r="J50" s="235"/>
      <c r="K50" s="234"/>
      <c r="L50" s="389"/>
      <c r="M50" s="234"/>
      <c r="N50" s="234"/>
      <c r="O50" s="236">
        <f t="shared" ref="O50" si="3">M50+N50</f>
        <v>0</v>
      </c>
    </row>
    <row r="51" spans="1:18" ht="15.75" customHeight="1" x14ac:dyDescent="0.25">
      <c r="A51" s="296">
        <f>SUM(A47:A50)</f>
        <v>2</v>
      </c>
      <c r="B51" s="595" t="s">
        <v>23</v>
      </c>
      <c r="C51" s="595"/>
      <c r="D51" s="595"/>
      <c r="E51" s="595"/>
      <c r="F51" s="595"/>
      <c r="G51" s="302">
        <f>SUM(G47:G50)</f>
        <v>32</v>
      </c>
      <c r="H51" s="188">
        <f t="shared" ref="H51:J51" si="4">SUM(H48:H50)</f>
        <v>23</v>
      </c>
      <c r="I51" s="188">
        <f t="shared" si="4"/>
        <v>4</v>
      </c>
      <c r="J51" s="188">
        <f t="shared" si="4"/>
        <v>0</v>
      </c>
      <c r="K51" s="188">
        <f>SUM(K47:K50)</f>
        <v>5800</v>
      </c>
      <c r="L51" s="390">
        <f>SUM(L47:L50)</f>
        <v>14662.5</v>
      </c>
      <c r="M51" s="188">
        <f>SUM(M47:M50)</f>
        <v>0</v>
      </c>
      <c r="N51" s="303">
        <f>SUM(N47:N50)</f>
        <v>40600</v>
      </c>
      <c r="O51" s="64">
        <f>SUM(O47:O50)</f>
        <v>40600</v>
      </c>
    </row>
    <row r="52" spans="1:18" ht="14.25" customHeight="1" x14ac:dyDescent="0.25">
      <c r="A52" s="550" t="s">
        <v>24</v>
      </c>
      <c r="B52" s="622"/>
      <c r="C52" s="622"/>
      <c r="D52" s="622"/>
      <c r="E52" s="622"/>
      <c r="F52" s="622"/>
      <c r="G52" s="622"/>
      <c r="H52" s="297"/>
      <c r="I52" s="297"/>
      <c r="J52" s="298"/>
      <c r="K52" s="299"/>
      <c r="L52" s="391"/>
      <c r="M52" s="299">
        <v>0</v>
      </c>
      <c r="N52" s="300">
        <f>-0.1*N51</f>
        <v>-4060</v>
      </c>
      <c r="O52" s="301">
        <f>SUM(N52:N52)</f>
        <v>-4060</v>
      </c>
    </row>
    <row r="53" spans="1:18" ht="16.5" thickBot="1" x14ac:dyDescent="0.3">
      <c r="A53" s="552" t="s">
        <v>30</v>
      </c>
      <c r="B53" s="553"/>
      <c r="C53" s="553"/>
      <c r="D53" s="553"/>
      <c r="E53" s="553"/>
      <c r="F53" s="553"/>
      <c r="G53" s="554"/>
      <c r="H53" s="70"/>
      <c r="I53" s="70"/>
      <c r="J53" s="71"/>
      <c r="K53" s="72"/>
      <c r="L53" s="388"/>
      <c r="M53" s="72">
        <f>SUM(M51:M52)</f>
        <v>0</v>
      </c>
      <c r="N53" s="101">
        <f>+N51+N52</f>
        <v>36540</v>
      </c>
      <c r="O53" s="73">
        <f>+O51+O52</f>
        <v>36540</v>
      </c>
    </row>
    <row r="54" spans="1:18" x14ac:dyDescent="0.25">
      <c r="A54" s="102"/>
      <c r="B54" s="102"/>
      <c r="C54" s="102"/>
      <c r="D54" s="102"/>
      <c r="E54" s="102"/>
      <c r="F54" s="102"/>
      <c r="G54" s="126"/>
      <c r="H54" s="107"/>
      <c r="I54" s="107"/>
      <c r="J54" s="106"/>
      <c r="K54" s="106"/>
      <c r="L54" s="385"/>
      <c r="M54" s="106"/>
      <c r="N54" s="237"/>
      <c r="O54" s="106"/>
    </row>
    <row r="55" spans="1:18" ht="24.75" customHeight="1" x14ac:dyDescent="0.25">
      <c r="A55" s="102"/>
      <c r="B55" s="102"/>
      <c r="C55" s="102"/>
      <c r="D55" s="102"/>
      <c r="E55" s="102"/>
      <c r="F55" s="102"/>
      <c r="G55" s="126"/>
      <c r="H55" s="107"/>
      <c r="I55" s="107"/>
      <c r="J55" s="106"/>
      <c r="K55" s="106"/>
      <c r="L55" s="385"/>
      <c r="M55" s="106"/>
      <c r="N55" s="237"/>
      <c r="O55" s="108"/>
      <c r="Q55" s="256"/>
      <c r="R55" s="257"/>
    </row>
    <row r="56" spans="1:18" ht="30.75" customHeight="1" thickBot="1" x14ac:dyDescent="0.3">
      <c r="A56" s="555" t="s">
        <v>32</v>
      </c>
      <c r="B56" s="555"/>
      <c r="C56" s="555"/>
      <c r="D56" s="555"/>
      <c r="E56" s="555"/>
      <c r="F56" s="555"/>
      <c r="G56" s="555"/>
      <c r="H56" s="555"/>
      <c r="I56" s="555"/>
      <c r="J56" s="555"/>
      <c r="K56" s="555"/>
      <c r="L56" s="555"/>
      <c r="M56" s="555"/>
      <c r="N56" s="555"/>
      <c r="O56" s="555"/>
    </row>
    <row r="57" spans="1:18" ht="16.5" thickBot="1" x14ac:dyDescent="0.3">
      <c r="A57" s="542" t="s">
        <v>5</v>
      </c>
      <c r="B57" s="557" t="s">
        <v>6</v>
      </c>
      <c r="C57" s="558"/>
      <c r="D57" s="543" t="s">
        <v>7</v>
      </c>
      <c r="E57" s="543" t="s">
        <v>8</v>
      </c>
      <c r="F57" s="543" t="s">
        <v>9</v>
      </c>
      <c r="G57" s="543" t="s">
        <v>33</v>
      </c>
      <c r="H57" s="603" t="s">
        <v>11</v>
      </c>
      <c r="I57" s="604"/>
      <c r="J57" s="543" t="s">
        <v>52</v>
      </c>
      <c r="K57" s="614" t="s">
        <v>20</v>
      </c>
      <c r="L57" s="617" t="s">
        <v>21</v>
      </c>
      <c r="M57" s="543" t="s">
        <v>12</v>
      </c>
      <c r="N57" s="543" t="s">
        <v>13</v>
      </c>
      <c r="O57" s="548" t="s">
        <v>34</v>
      </c>
    </row>
    <row r="58" spans="1:18" ht="16.5" hidden="1" thickBot="1" x14ac:dyDescent="0.3">
      <c r="A58" s="556"/>
      <c r="B58" s="559"/>
      <c r="C58" s="560"/>
      <c r="D58" s="546"/>
      <c r="E58" s="546"/>
      <c r="F58" s="546"/>
      <c r="G58" s="561"/>
      <c r="H58" s="543" t="s">
        <v>19</v>
      </c>
      <c r="I58" s="543" t="s">
        <v>16</v>
      </c>
      <c r="J58" s="544"/>
      <c r="K58" s="615"/>
      <c r="L58" s="618"/>
      <c r="M58" s="544"/>
      <c r="N58" s="546"/>
      <c r="O58" s="549"/>
      <c r="Q58" s="218"/>
    </row>
    <row r="59" spans="1:18" ht="36" customHeight="1" thickBot="1" x14ac:dyDescent="0.3">
      <c r="A59" s="565"/>
      <c r="B59" s="312" t="s">
        <v>17</v>
      </c>
      <c r="C59" s="313" t="s">
        <v>18</v>
      </c>
      <c r="D59" s="547"/>
      <c r="E59" s="547"/>
      <c r="F59" s="547"/>
      <c r="G59" s="562"/>
      <c r="H59" s="547"/>
      <c r="I59" s="547"/>
      <c r="J59" s="545"/>
      <c r="K59" s="616"/>
      <c r="L59" s="619"/>
      <c r="M59" s="544"/>
      <c r="N59" s="546"/>
      <c r="O59" s="563"/>
      <c r="Q59" s="218"/>
    </row>
    <row r="60" spans="1:18" ht="78.75" x14ac:dyDescent="0.25">
      <c r="A60" s="238">
        <v>1</v>
      </c>
      <c r="B60" s="29"/>
      <c r="C60" s="495" t="s">
        <v>170</v>
      </c>
      <c r="D60" s="28" t="s">
        <v>73</v>
      </c>
      <c r="E60" s="496">
        <v>46065</v>
      </c>
      <c r="F60" s="29" t="s">
        <v>152</v>
      </c>
      <c r="G60" s="110">
        <v>8</v>
      </c>
      <c r="H60" s="110"/>
      <c r="I60" s="110"/>
      <c r="J60" s="32"/>
      <c r="K60" s="32">
        <v>3400</v>
      </c>
      <c r="L60" s="381">
        <v>5572.88</v>
      </c>
      <c r="M60" s="39">
        <v>0</v>
      </c>
      <c r="N60" s="38"/>
      <c r="O60" s="39">
        <f>M60+N60</f>
        <v>0</v>
      </c>
      <c r="Q60" s="218"/>
      <c r="R60" s="251"/>
    </row>
    <row r="61" spans="1:18" hidden="1" x14ac:dyDescent="0.25">
      <c r="A61" s="238"/>
      <c r="B61" s="36"/>
      <c r="C61" s="9"/>
      <c r="D61" s="35" t="s">
        <v>73</v>
      </c>
      <c r="E61" s="11"/>
      <c r="F61" s="35"/>
      <c r="G61" s="37"/>
      <c r="H61" s="37"/>
      <c r="I61" s="37"/>
      <c r="J61" s="38"/>
      <c r="K61" s="38"/>
      <c r="L61" s="381"/>
      <c r="M61" s="39"/>
      <c r="N61" s="38"/>
      <c r="O61" s="114"/>
    </row>
    <row r="62" spans="1:18" hidden="1" x14ac:dyDescent="0.25">
      <c r="A62" s="366"/>
      <c r="B62" s="367"/>
      <c r="C62" s="265"/>
      <c r="D62" s="81" t="s">
        <v>35</v>
      </c>
      <c r="E62" s="368"/>
      <c r="F62" s="115"/>
      <c r="G62" s="82"/>
      <c r="H62" s="82"/>
      <c r="I62" s="82"/>
      <c r="J62" s="83"/>
      <c r="K62" s="83"/>
      <c r="L62" s="392"/>
      <c r="M62" s="118"/>
      <c r="N62" s="83"/>
      <c r="O62" s="119">
        <f t="shared" ref="O62" si="5">N62+M62</f>
        <v>0</v>
      </c>
      <c r="P62" s="239"/>
      <c r="Q62" s="239"/>
      <c r="R62" s="239"/>
    </row>
    <row r="63" spans="1:18" ht="17.25" customHeight="1" x14ac:dyDescent="0.25">
      <c r="A63" s="238">
        <f>SUM(A60:A62)</f>
        <v>1</v>
      </c>
      <c r="B63" s="595" t="s">
        <v>23</v>
      </c>
      <c r="C63" s="595"/>
      <c r="D63" s="595"/>
      <c r="E63" s="595"/>
      <c r="F63" s="595"/>
      <c r="G63" s="372">
        <f t="shared" ref="G63:O63" si="6">SUM(G60:G62)</f>
        <v>8</v>
      </c>
      <c r="H63" s="372">
        <f t="shared" si="6"/>
        <v>0</v>
      </c>
      <c r="I63" s="372">
        <f t="shared" si="6"/>
        <v>0</v>
      </c>
      <c r="J63" s="372">
        <f t="shared" si="6"/>
        <v>0</v>
      </c>
      <c r="K63" s="372">
        <f t="shared" si="6"/>
        <v>3400</v>
      </c>
      <c r="L63" s="393">
        <f t="shared" si="6"/>
        <v>5572.88</v>
      </c>
      <c r="M63" s="372">
        <f t="shared" si="6"/>
        <v>0</v>
      </c>
      <c r="N63" s="372">
        <f t="shared" si="6"/>
        <v>0</v>
      </c>
      <c r="O63" s="372">
        <f t="shared" si="6"/>
        <v>0</v>
      </c>
    </row>
    <row r="64" spans="1:18" ht="17.25" customHeight="1" thickBot="1" x14ac:dyDescent="0.3">
      <c r="A64" s="596" t="s">
        <v>24</v>
      </c>
      <c r="B64" s="597"/>
      <c r="C64" s="597"/>
      <c r="D64" s="597"/>
      <c r="E64" s="597"/>
      <c r="F64" s="597"/>
      <c r="G64" s="597"/>
      <c r="H64" s="369"/>
      <c r="I64" s="369"/>
      <c r="J64" s="370"/>
      <c r="K64" s="370"/>
      <c r="L64" s="394"/>
      <c r="M64" s="371">
        <v>0</v>
      </c>
      <c r="N64" s="371">
        <f>N63*-0.1</f>
        <v>0</v>
      </c>
      <c r="O64" s="371">
        <f>N64</f>
        <v>0</v>
      </c>
    </row>
    <row r="65" spans="1:21" ht="17.25" customHeight="1" thickBot="1" x14ac:dyDescent="0.3">
      <c r="A65" s="541" t="s">
        <v>25</v>
      </c>
      <c r="B65" s="541"/>
      <c r="C65" s="541"/>
      <c r="D65" s="541"/>
      <c r="E65" s="541"/>
      <c r="F65" s="541"/>
      <c r="G65" s="541"/>
      <c r="H65" s="47"/>
      <c r="I65" s="47"/>
      <c r="J65" s="266"/>
      <c r="K65" s="266"/>
      <c r="L65" s="384"/>
      <c r="M65" s="123">
        <f>SUM(M63:M64)</f>
        <v>0</v>
      </c>
      <c r="N65" s="123">
        <f>N63 +(N64)</f>
        <v>0</v>
      </c>
      <c r="O65" s="123">
        <f>O64+O63</f>
        <v>0</v>
      </c>
    </row>
    <row r="66" spans="1:21" ht="37.5" customHeight="1" thickBot="1" x14ac:dyDescent="0.3">
      <c r="A66" s="126"/>
      <c r="B66" s="126"/>
      <c r="C66" s="126"/>
      <c r="D66" s="126"/>
      <c r="E66" s="126"/>
      <c r="F66" s="126"/>
      <c r="G66" s="126"/>
      <c r="H66" s="256"/>
      <c r="I66" s="256"/>
      <c r="J66" s="267"/>
      <c r="K66" s="267"/>
      <c r="L66" s="395"/>
      <c r="M66" s="129"/>
      <c r="N66" s="129"/>
      <c r="O66" s="129"/>
      <c r="P66" s="14"/>
      <c r="Q66" s="12"/>
      <c r="R66" s="12"/>
      <c r="S66" s="12"/>
      <c r="T66" s="12"/>
      <c r="U66" s="12"/>
    </row>
    <row r="67" spans="1:21" ht="17.45" customHeight="1" thickBot="1" x14ac:dyDescent="0.3">
      <c r="A67" s="179"/>
      <c r="B67" s="598" t="s">
        <v>55</v>
      </c>
      <c r="C67" s="598"/>
      <c r="D67" s="598"/>
      <c r="E67" s="598"/>
      <c r="F67" s="598"/>
      <c r="G67" s="558"/>
      <c r="H67" s="256"/>
      <c r="I67" s="600" t="s">
        <v>53</v>
      </c>
      <c r="J67" s="601"/>
      <c r="K67" s="601"/>
      <c r="L67" s="601"/>
      <c r="M67" s="601"/>
      <c r="N67" s="602"/>
      <c r="O67" s="129"/>
      <c r="P67" s="580" t="s">
        <v>108</v>
      </c>
      <c r="Q67" s="581"/>
      <c r="R67" s="581"/>
      <c r="S67" s="581"/>
      <c r="T67" s="581"/>
      <c r="U67" s="582"/>
    </row>
    <row r="68" spans="1:21" ht="45" customHeight="1" thickBot="1" x14ac:dyDescent="0.3">
      <c r="A68" s="241"/>
      <c r="B68" s="599"/>
      <c r="C68" s="599"/>
      <c r="D68" s="599"/>
      <c r="E68" s="599"/>
      <c r="F68" s="599"/>
      <c r="G68" s="560"/>
      <c r="H68" s="256"/>
      <c r="I68" s="134" t="s">
        <v>37</v>
      </c>
      <c r="J68" s="356" t="s">
        <v>38</v>
      </c>
      <c r="K68" s="357" t="s">
        <v>39</v>
      </c>
      <c r="L68" s="396" t="s">
        <v>68</v>
      </c>
      <c r="M68" s="358" t="s">
        <v>40</v>
      </c>
      <c r="N68" s="359" t="s">
        <v>30</v>
      </c>
      <c r="O68" s="129"/>
      <c r="P68" s="365" t="s">
        <v>37</v>
      </c>
      <c r="Q68" s="361" t="s">
        <v>38</v>
      </c>
      <c r="R68" s="362" t="s">
        <v>39</v>
      </c>
      <c r="S68" s="362" t="s">
        <v>68</v>
      </c>
      <c r="T68" s="363" t="s">
        <v>40</v>
      </c>
      <c r="U68" s="364" t="s">
        <v>30</v>
      </c>
    </row>
    <row r="69" spans="1:21" ht="31.5" customHeight="1" thickBot="1" x14ac:dyDescent="0.3">
      <c r="A69" s="576" t="s">
        <v>36</v>
      </c>
      <c r="B69" s="576"/>
      <c r="C69" s="576"/>
      <c r="D69" s="576" t="s">
        <v>106</v>
      </c>
      <c r="E69" s="576"/>
      <c r="F69" s="576" t="s">
        <v>107</v>
      </c>
      <c r="G69" s="576"/>
      <c r="H69" s="256"/>
      <c r="I69" s="136" t="s">
        <v>21</v>
      </c>
      <c r="J69" s="137">
        <f>L24</f>
        <v>16</v>
      </c>
      <c r="K69" s="137">
        <f>L51</f>
        <v>14662.5</v>
      </c>
      <c r="L69" s="397">
        <f>L39</f>
        <v>80325</v>
      </c>
      <c r="M69" s="138">
        <f>L63</f>
        <v>5572.88</v>
      </c>
      <c r="N69" s="139">
        <f>SUM(J69:M69)</f>
        <v>100576.38</v>
      </c>
      <c r="O69" s="140"/>
      <c r="P69" s="332" t="s">
        <v>21</v>
      </c>
      <c r="Q69" s="137">
        <v>12650</v>
      </c>
      <c r="R69" s="137">
        <v>7000</v>
      </c>
      <c r="S69" s="137">
        <v>86100</v>
      </c>
      <c r="T69" s="138">
        <v>21758</v>
      </c>
      <c r="U69" s="139">
        <v>127508</v>
      </c>
    </row>
    <row r="70" spans="1:21" ht="31.5" customHeight="1" thickBot="1" x14ac:dyDescent="0.3">
      <c r="A70" s="528" t="s">
        <v>41</v>
      </c>
      <c r="B70" s="528"/>
      <c r="C70" s="528"/>
      <c r="D70" s="524">
        <v>238730</v>
      </c>
      <c r="E70" s="525"/>
      <c r="F70" s="584">
        <f>F78</f>
        <v>103500</v>
      </c>
      <c r="G70" s="584"/>
      <c r="H70" s="268"/>
      <c r="I70" s="142" t="s">
        <v>43</v>
      </c>
      <c r="J70" s="143">
        <f>K24</f>
        <v>2200</v>
      </c>
      <c r="K70" s="137">
        <f>K51</f>
        <v>5800</v>
      </c>
      <c r="L70" s="398">
        <f>K39</f>
        <v>13200</v>
      </c>
      <c r="M70" s="144">
        <f>K63</f>
        <v>3400</v>
      </c>
      <c r="N70" s="145">
        <f>SUM(J70:M70)</f>
        <v>24600</v>
      </c>
      <c r="O70" s="140"/>
      <c r="P70" s="333" t="s">
        <v>43</v>
      </c>
      <c r="Q70" s="202">
        <v>4200</v>
      </c>
      <c r="R70" s="137">
        <v>5800</v>
      </c>
      <c r="S70" s="202">
        <v>17800</v>
      </c>
      <c r="T70" s="203">
        <v>3000</v>
      </c>
      <c r="U70" s="145">
        <v>30800</v>
      </c>
    </row>
    <row r="71" spans="1:21" ht="20.100000000000001" customHeight="1" thickBot="1" x14ac:dyDescent="0.3">
      <c r="A71" s="528" t="s">
        <v>42</v>
      </c>
      <c r="B71" s="528"/>
      <c r="C71" s="528"/>
      <c r="D71" s="536">
        <v>1</v>
      </c>
      <c r="E71" s="537"/>
      <c r="F71" s="541">
        <f>A48+A18</f>
        <v>2</v>
      </c>
      <c r="G71" s="541"/>
      <c r="H71" s="268"/>
      <c r="I71" s="242" t="s">
        <v>45</v>
      </c>
      <c r="J71" s="143">
        <f>O26</f>
        <v>18720</v>
      </c>
      <c r="K71" s="143">
        <f>O53</f>
        <v>36540</v>
      </c>
      <c r="L71" s="398">
        <f>O41</f>
        <v>48240</v>
      </c>
      <c r="M71" s="144">
        <f>O65</f>
        <v>0</v>
      </c>
      <c r="N71" s="243">
        <f>SUM(J71:M71)</f>
        <v>103500</v>
      </c>
      <c r="O71" s="140"/>
      <c r="P71" s="334" t="s">
        <v>45</v>
      </c>
      <c r="Q71" s="204">
        <v>100160</v>
      </c>
      <c r="R71" s="204">
        <v>38640</v>
      </c>
      <c r="S71" s="204">
        <v>55350</v>
      </c>
      <c r="T71" s="205">
        <v>44580</v>
      </c>
      <c r="U71" s="145">
        <v>238730</v>
      </c>
    </row>
    <row r="72" spans="1:21" ht="20.100000000000001" customHeight="1" thickBot="1" x14ac:dyDescent="0.3">
      <c r="A72" s="533" t="s">
        <v>44</v>
      </c>
      <c r="B72" s="534"/>
      <c r="C72" s="535"/>
      <c r="D72" s="536">
        <v>8</v>
      </c>
      <c r="E72" s="537"/>
      <c r="F72" s="541">
        <f>(A63+A51+A39+A24)</f>
        <v>6</v>
      </c>
      <c r="G72" s="541"/>
      <c r="H72" s="268"/>
      <c r="I72" s="134" t="s">
        <v>30</v>
      </c>
      <c r="J72" s="244">
        <f>SUM(J69:J71)</f>
        <v>20936</v>
      </c>
      <c r="K72" s="244">
        <f t="shared" ref="K72:M72" si="7">SUM(K69:K71)</f>
        <v>57002.5</v>
      </c>
      <c r="L72" s="399">
        <f>SUM(L69:L71)</f>
        <v>141765</v>
      </c>
      <c r="M72" s="245">
        <f t="shared" si="7"/>
        <v>8972.880000000001</v>
      </c>
      <c r="N72" s="246">
        <f>SUM(J72:M72)</f>
        <v>228676.38</v>
      </c>
      <c r="O72" s="108"/>
      <c r="P72" s="335" t="s">
        <v>30</v>
      </c>
      <c r="Q72" s="336">
        <v>117010</v>
      </c>
      <c r="R72" s="336">
        <v>51440</v>
      </c>
      <c r="S72" s="336">
        <v>159250</v>
      </c>
      <c r="T72" s="354">
        <v>69338</v>
      </c>
      <c r="U72" s="355">
        <v>397038</v>
      </c>
    </row>
    <row r="73" spans="1:21" ht="24.75" customHeight="1" thickBot="1" x14ac:dyDescent="0.3">
      <c r="A73" s="528" t="s">
        <v>46</v>
      </c>
      <c r="B73" s="528"/>
      <c r="C73" s="528"/>
      <c r="D73" s="529">
        <v>66</v>
      </c>
      <c r="E73" s="530"/>
      <c r="F73" s="583">
        <f>(H63+I63+H51+I51+H39+I39+H24+I24)</f>
        <v>81</v>
      </c>
      <c r="G73" s="541"/>
      <c r="H73" s="268"/>
      <c r="I73" s="247"/>
      <c r="J73" s="106"/>
      <c r="K73" s="106"/>
      <c r="L73" s="385"/>
      <c r="M73" s="106"/>
      <c r="N73" s="129"/>
      <c r="O73" s="269"/>
      <c r="P73" s="162"/>
    </row>
    <row r="74" spans="1:21" ht="30" customHeight="1" thickBot="1" x14ac:dyDescent="0.3">
      <c r="A74" s="528" t="s">
        <v>47</v>
      </c>
      <c r="B74" s="528"/>
      <c r="C74" s="528"/>
      <c r="D74" s="529">
        <v>136</v>
      </c>
      <c r="E74" s="530"/>
      <c r="F74" s="621">
        <f>G24+G39+G51+G63</f>
        <v>128</v>
      </c>
      <c r="G74" s="541"/>
      <c r="H74" s="268"/>
      <c r="I74" s="600" t="s">
        <v>63</v>
      </c>
      <c r="J74" s="601"/>
      <c r="K74" s="601"/>
      <c r="L74" s="601"/>
      <c r="M74" s="601"/>
      <c r="N74" s="602"/>
      <c r="O74" s="108"/>
      <c r="P74" s="589" t="s">
        <v>109</v>
      </c>
      <c r="Q74" s="590"/>
      <c r="R74" s="590"/>
      <c r="S74" s="590"/>
      <c r="T74" s="590"/>
      <c r="U74" s="591"/>
    </row>
    <row r="75" spans="1:21" ht="33.75" customHeight="1" thickBot="1" x14ac:dyDescent="0.3">
      <c r="A75" s="523" t="s">
        <v>48</v>
      </c>
      <c r="B75" s="523"/>
      <c r="C75" s="523"/>
      <c r="D75" s="524">
        <v>113000</v>
      </c>
      <c r="E75" s="525"/>
      <c r="F75" s="605">
        <f>M63+M51+M39+M24</f>
        <v>0</v>
      </c>
      <c r="G75" s="605"/>
      <c r="H75" s="268"/>
      <c r="I75" s="134" t="s">
        <v>37</v>
      </c>
      <c r="J75" s="356" t="s">
        <v>38</v>
      </c>
      <c r="K75" s="357" t="s">
        <v>39</v>
      </c>
      <c r="L75" s="396" t="s">
        <v>68</v>
      </c>
      <c r="M75" s="360" t="s">
        <v>40</v>
      </c>
      <c r="N75" s="359" t="s">
        <v>30</v>
      </c>
      <c r="O75" s="108"/>
      <c r="P75" s="365" t="s">
        <v>37</v>
      </c>
      <c r="Q75" s="361" t="s">
        <v>38</v>
      </c>
      <c r="R75" s="362" t="s">
        <v>39</v>
      </c>
      <c r="S75" s="362" t="s">
        <v>68</v>
      </c>
      <c r="T75" s="363" t="s">
        <v>40</v>
      </c>
      <c r="U75" s="364" t="s">
        <v>30</v>
      </c>
    </row>
    <row r="76" spans="1:21" ht="20.100000000000001" customHeight="1" thickBot="1" x14ac:dyDescent="0.3">
      <c r="A76" s="523" t="s">
        <v>49</v>
      </c>
      <c r="B76" s="523"/>
      <c r="C76" s="523"/>
      <c r="D76" s="524">
        <v>139700</v>
      </c>
      <c r="E76" s="525"/>
      <c r="F76" s="605">
        <f>N63+N51+N39+N24</f>
        <v>115000</v>
      </c>
      <c r="G76" s="605"/>
      <c r="H76" s="268"/>
      <c r="I76" s="136" t="s">
        <v>21</v>
      </c>
      <c r="J76" s="212">
        <f t="shared" ref="J76:N79" si="8">J69/Q69</f>
        <v>1.2648221343873518E-3</v>
      </c>
      <c r="K76" s="212">
        <f t="shared" si="8"/>
        <v>2.094642857142857</v>
      </c>
      <c r="L76" s="212">
        <f>L69/S69</f>
        <v>0.93292682926829273</v>
      </c>
      <c r="M76" s="213">
        <f t="shared" si="8"/>
        <v>0.25613015902196895</v>
      </c>
      <c r="N76" s="404">
        <f t="shared" si="8"/>
        <v>0.78878486055776897</v>
      </c>
      <c r="O76" s="108"/>
      <c r="P76" s="337" t="s">
        <v>42</v>
      </c>
      <c r="Q76" s="158">
        <v>0</v>
      </c>
      <c r="R76" s="159">
        <v>1</v>
      </c>
      <c r="S76" s="159">
        <v>0</v>
      </c>
      <c r="T76" s="206">
        <v>0</v>
      </c>
      <c r="U76" s="207">
        <v>1</v>
      </c>
    </row>
    <row r="77" spans="1:21" ht="20.100000000000001" customHeight="1" thickBot="1" x14ac:dyDescent="0.3">
      <c r="A77" s="523" t="s">
        <v>50</v>
      </c>
      <c r="B77" s="523"/>
      <c r="C77" s="523"/>
      <c r="D77" s="524">
        <v>-13970</v>
      </c>
      <c r="E77" s="525"/>
      <c r="F77" s="605">
        <f>(N64+N52+N40+N25)</f>
        <v>-11500</v>
      </c>
      <c r="G77" s="605"/>
      <c r="H77" s="268"/>
      <c r="I77" s="248" t="s">
        <v>43</v>
      </c>
      <c r="J77" s="212">
        <f t="shared" si="8"/>
        <v>0.52380952380952384</v>
      </c>
      <c r="K77" s="212">
        <f t="shared" si="8"/>
        <v>1</v>
      </c>
      <c r="L77" s="212">
        <f t="shared" si="8"/>
        <v>0.7415730337078652</v>
      </c>
      <c r="M77" s="213">
        <f t="shared" si="8"/>
        <v>1.1333333333333333</v>
      </c>
      <c r="N77" s="404">
        <f t="shared" si="8"/>
        <v>0.79870129870129869</v>
      </c>
      <c r="O77" s="108"/>
      <c r="P77" s="338" t="s">
        <v>56</v>
      </c>
      <c r="Q77" s="208">
        <v>2</v>
      </c>
      <c r="R77" s="159">
        <v>1</v>
      </c>
      <c r="S77" s="209">
        <v>3</v>
      </c>
      <c r="T77" s="210">
        <v>2</v>
      </c>
      <c r="U77" s="207">
        <v>8</v>
      </c>
    </row>
    <row r="78" spans="1:21" ht="16.5" thickBot="1" x14ac:dyDescent="0.3">
      <c r="A78" s="518" t="s">
        <v>51</v>
      </c>
      <c r="B78" s="518"/>
      <c r="C78" s="518"/>
      <c r="D78" s="519">
        <v>238730</v>
      </c>
      <c r="E78" s="520"/>
      <c r="F78" s="620">
        <f>F75+F76+F77</f>
        <v>103500</v>
      </c>
      <c r="G78" s="620"/>
      <c r="H78" s="268"/>
      <c r="I78" s="146" t="s">
        <v>45</v>
      </c>
      <c r="J78" s="212">
        <f t="shared" si="8"/>
        <v>0.18690095846645369</v>
      </c>
      <c r="K78" s="212">
        <f t="shared" si="8"/>
        <v>0.94565217391304346</v>
      </c>
      <c r="L78" s="212">
        <f t="shared" si="8"/>
        <v>0.87154471544715451</v>
      </c>
      <c r="M78" s="212">
        <f t="shared" si="8"/>
        <v>0</v>
      </c>
      <c r="N78" s="404">
        <f t="shared" si="8"/>
        <v>0.43354417123947558</v>
      </c>
      <c r="P78" s="334" t="s">
        <v>57</v>
      </c>
      <c r="Q78" s="208">
        <v>16</v>
      </c>
      <c r="R78" s="159">
        <v>30</v>
      </c>
      <c r="S78" s="209">
        <v>20</v>
      </c>
      <c r="T78" s="210">
        <v>0</v>
      </c>
      <c r="U78" s="207">
        <v>66</v>
      </c>
    </row>
    <row r="79" spans="1:21" ht="16.5" thickBot="1" x14ac:dyDescent="0.3">
      <c r="G79" s="161"/>
      <c r="H79" s="161"/>
      <c r="I79" s="150" t="s">
        <v>30</v>
      </c>
      <c r="J79" s="290">
        <f>J72/Q72</f>
        <v>0.17892487821553713</v>
      </c>
      <c r="K79" s="290">
        <f t="shared" si="8"/>
        <v>1.1081356920684293</v>
      </c>
      <c r="L79" s="290">
        <f t="shared" si="8"/>
        <v>0.89020408163265308</v>
      </c>
      <c r="M79" s="291">
        <f>M72/T72</f>
        <v>0.12940782831924777</v>
      </c>
      <c r="N79" s="405">
        <f t="shared" si="8"/>
        <v>0.57595590346515957</v>
      </c>
      <c r="P79" s="334" t="s">
        <v>58</v>
      </c>
      <c r="Q79" s="208">
        <v>16</v>
      </c>
      <c r="R79" s="159">
        <v>16</v>
      </c>
      <c r="S79" s="209">
        <v>72</v>
      </c>
      <c r="T79" s="210">
        <v>32</v>
      </c>
      <c r="U79" s="207">
        <v>136</v>
      </c>
    </row>
    <row r="80" spans="1:21" ht="16.5" thickBot="1" x14ac:dyDescent="0.3">
      <c r="B80" s="585"/>
      <c r="C80" s="585"/>
      <c r="D80" s="585"/>
      <c r="E80" s="271"/>
      <c r="F80" s="271"/>
      <c r="G80" s="271"/>
      <c r="P80" s="334" t="s">
        <v>59</v>
      </c>
      <c r="Q80" s="339">
        <v>80000</v>
      </c>
      <c r="R80" s="159">
        <v>30000</v>
      </c>
      <c r="S80" s="209">
        <v>0</v>
      </c>
      <c r="T80" s="203">
        <v>3000</v>
      </c>
      <c r="U80" s="207">
        <v>113000</v>
      </c>
    </row>
    <row r="81" spans="2:21" ht="16.5" thickBot="1" x14ac:dyDescent="0.3">
      <c r="E81" s="270"/>
      <c r="G81" s="220"/>
      <c r="I81" s="586" t="s">
        <v>62</v>
      </c>
      <c r="J81" s="587"/>
      <c r="K81" s="587"/>
      <c r="L81" s="587"/>
      <c r="M81" s="587"/>
      <c r="N81" s="588"/>
      <c r="P81" s="334" t="s">
        <v>61</v>
      </c>
      <c r="Q81" s="340">
        <v>20160</v>
      </c>
      <c r="R81" s="204">
        <v>8640</v>
      </c>
      <c r="S81" s="204">
        <v>55350</v>
      </c>
      <c r="T81" s="205">
        <v>41580</v>
      </c>
      <c r="U81" s="207">
        <v>125730</v>
      </c>
    </row>
    <row r="82" spans="2:21" ht="32.25" thickBot="1" x14ac:dyDescent="0.3">
      <c r="E82" s="270"/>
      <c r="G82" s="220"/>
      <c r="I82" s="134" t="s">
        <v>37</v>
      </c>
      <c r="J82" s="356" t="s">
        <v>38</v>
      </c>
      <c r="K82" s="357" t="s">
        <v>39</v>
      </c>
      <c r="L82" s="396" t="s">
        <v>68</v>
      </c>
      <c r="M82" s="358" t="s">
        <v>40</v>
      </c>
      <c r="N82" s="359" t="s">
        <v>30</v>
      </c>
      <c r="P82" s="335" t="s">
        <v>30</v>
      </c>
      <c r="Q82" s="341">
        <v>100160</v>
      </c>
      <c r="R82" s="336">
        <v>38640</v>
      </c>
      <c r="S82" s="336">
        <v>55350</v>
      </c>
      <c r="T82" s="336">
        <v>44580</v>
      </c>
      <c r="U82" s="336">
        <v>238730</v>
      </c>
    </row>
    <row r="83" spans="2:21" x14ac:dyDescent="0.25">
      <c r="B83" s="592"/>
      <c r="C83" s="592"/>
      <c r="D83" s="592"/>
      <c r="E83" s="571"/>
      <c r="F83" s="571"/>
      <c r="G83" s="571"/>
      <c r="H83" s="269"/>
      <c r="I83" s="157" t="s">
        <v>42</v>
      </c>
      <c r="J83" s="212" t="e">
        <f>0/Q76</f>
        <v>#DIV/0!</v>
      </c>
      <c r="K83" s="212">
        <f>0/R76</f>
        <v>0</v>
      </c>
      <c r="L83" s="212" t="e">
        <f>1/S76</f>
        <v>#DIV/0!</v>
      </c>
      <c r="M83" s="213" t="e">
        <f>0/T76</f>
        <v>#DIV/0!</v>
      </c>
      <c r="N83" s="406">
        <f>F71/D71</f>
        <v>2</v>
      </c>
    </row>
    <row r="84" spans="2:21" ht="15" customHeight="1" x14ac:dyDescent="0.25">
      <c r="B84" s="593"/>
      <c r="C84" s="593"/>
      <c r="D84" s="593"/>
      <c r="E84" s="594"/>
      <c r="F84" s="594"/>
      <c r="G84" s="594"/>
      <c r="I84" s="160" t="s">
        <v>56</v>
      </c>
      <c r="J84" s="286">
        <f>A24/Q77</f>
        <v>0.5</v>
      </c>
      <c r="K84" s="212">
        <f>A51/R77</f>
        <v>2</v>
      </c>
      <c r="L84" s="288">
        <f>A39/S77</f>
        <v>0.66666666666666663</v>
      </c>
      <c r="M84" s="287">
        <f>A63/T77</f>
        <v>0.5</v>
      </c>
      <c r="N84" s="407">
        <f>D72/F72</f>
        <v>1.3333333333333333</v>
      </c>
      <c r="S84" s="571"/>
      <c r="T84" s="571"/>
    </row>
    <row r="85" spans="2:21" x14ac:dyDescent="0.25">
      <c r="I85" s="249" t="s">
        <v>57</v>
      </c>
      <c r="J85" s="286">
        <f>(H24+I24)/Q78</f>
        <v>3.375</v>
      </c>
      <c r="K85" s="212">
        <f>(H51+I51)/R78</f>
        <v>0.9</v>
      </c>
      <c r="L85" s="408">
        <f>(H39+I39)/S78</f>
        <v>0</v>
      </c>
      <c r="M85" s="287" t="e">
        <f>(H63+I63)/T78</f>
        <v>#DIV/0!</v>
      </c>
      <c r="N85" s="409">
        <f>D73/F73</f>
        <v>0.81481481481481477</v>
      </c>
    </row>
    <row r="86" spans="2:21" ht="15" customHeight="1" x14ac:dyDescent="0.25">
      <c r="I86" s="146" t="s">
        <v>58</v>
      </c>
      <c r="J86" s="286">
        <f>G24/Q79</f>
        <v>1</v>
      </c>
      <c r="K86" s="212">
        <f>G51/R79</f>
        <v>2</v>
      </c>
      <c r="L86" s="288">
        <f>G39/S79</f>
        <v>1</v>
      </c>
      <c r="M86" s="287">
        <f>G63/T79</f>
        <v>0.25</v>
      </c>
      <c r="N86" s="409">
        <f>D74/F74</f>
        <v>1.0625</v>
      </c>
    </row>
    <row r="87" spans="2:21" x14ac:dyDescent="0.25">
      <c r="I87" s="146" t="s">
        <v>59</v>
      </c>
      <c r="J87" s="286">
        <f>M24/Q80</f>
        <v>0</v>
      </c>
      <c r="K87" s="212">
        <f>M52/R80</f>
        <v>0</v>
      </c>
      <c r="L87" s="408" t="e">
        <f>M39/S80</f>
        <v>#DIV/0!</v>
      </c>
      <c r="M87" s="287">
        <f>M63/T80</f>
        <v>0</v>
      </c>
      <c r="N87" s="409" t="e">
        <f>D75/F75</f>
        <v>#DIV/0!</v>
      </c>
    </row>
    <row r="88" spans="2:21" x14ac:dyDescent="0.25">
      <c r="B88" s="270" t="s">
        <v>64</v>
      </c>
      <c r="C88" s="270"/>
      <c r="D88" s="270"/>
      <c r="E88" s="271" t="s">
        <v>65</v>
      </c>
      <c r="I88" s="250" t="s">
        <v>60</v>
      </c>
      <c r="J88" s="286">
        <f>N26/Q81</f>
        <v>0.9285714285714286</v>
      </c>
      <c r="K88" s="288">
        <f>K71/R81</f>
        <v>4.229166666666667</v>
      </c>
      <c r="L88" s="288">
        <f>L71/S81</f>
        <v>0.87154471544715451</v>
      </c>
      <c r="M88" s="289">
        <f>N65/T81</f>
        <v>0</v>
      </c>
      <c r="N88" s="409">
        <f>D76/F76</f>
        <v>1.2147826086956521</v>
      </c>
    </row>
    <row r="89" spans="2:21" ht="16.5" thickBot="1" x14ac:dyDescent="0.3">
      <c r="E89" s="270"/>
      <c r="F89" s="271"/>
      <c r="I89" s="150" t="s">
        <v>30</v>
      </c>
      <c r="J89" s="163">
        <f>J71/Q71</f>
        <v>0.18690095846645369</v>
      </c>
      <c r="K89" s="163">
        <f>K71/R71</f>
        <v>0.94565217391304346</v>
      </c>
      <c r="L89" s="290">
        <f>L71/S71</f>
        <v>0.87154471544715451</v>
      </c>
      <c r="M89" s="290">
        <f>M71/T71</f>
        <v>0</v>
      </c>
      <c r="N89" s="290">
        <f>N71/U71</f>
        <v>0.43354417123947558</v>
      </c>
    </row>
    <row r="90" spans="2:21" x14ac:dyDescent="0.25">
      <c r="E90" s="270"/>
    </row>
    <row r="91" spans="2:21" x14ac:dyDescent="0.25">
      <c r="E91" s="270"/>
      <c r="L91" s="162"/>
      <c r="P91" s="162"/>
    </row>
    <row r="92" spans="2:21" x14ac:dyDescent="0.25">
      <c r="E92" s="270"/>
      <c r="L92" s="162"/>
      <c r="P92" s="162"/>
    </row>
    <row r="93" spans="2:21" x14ac:dyDescent="0.25">
      <c r="B93" s="272" t="s">
        <v>100</v>
      </c>
      <c r="C93" s="272"/>
      <c r="D93" s="269"/>
      <c r="E93" s="269" t="s">
        <v>81</v>
      </c>
      <c r="L93" s="162"/>
      <c r="P93" s="162"/>
    </row>
    <row r="94" spans="2:21" x14ac:dyDescent="0.25">
      <c r="B94" s="162" t="s">
        <v>99</v>
      </c>
      <c r="E94" s="162" t="s">
        <v>67</v>
      </c>
      <c r="F94" s="269"/>
      <c r="L94" s="162"/>
      <c r="P94" s="162"/>
    </row>
    <row r="95" spans="2:21" x14ac:dyDescent="0.25">
      <c r="L95" s="162"/>
      <c r="P95" s="162"/>
    </row>
    <row r="96" spans="2:21" x14ac:dyDescent="0.25">
      <c r="L96" s="162"/>
      <c r="P96" s="162"/>
    </row>
    <row r="97" s="162" customFormat="1" x14ac:dyDescent="0.25"/>
    <row r="98" s="162" customFormat="1" x14ac:dyDescent="0.25"/>
    <row r="99" s="162" customFormat="1" x14ac:dyDescent="0.25"/>
    <row r="100" s="162" customFormat="1" x14ac:dyDescent="0.25"/>
    <row r="101" s="162" customFormat="1" x14ac:dyDescent="0.25"/>
    <row r="102" s="162" customFormat="1" x14ac:dyDescent="0.25"/>
    <row r="103" s="162" customFormat="1" x14ac:dyDescent="0.25"/>
    <row r="104" s="162" customFormat="1" x14ac:dyDescent="0.25"/>
    <row r="105" s="162" customFormat="1" x14ac:dyDescent="0.25"/>
    <row r="106" s="162" customFormat="1" x14ac:dyDescent="0.25"/>
  </sheetData>
  <sheetProtection formatCells="0" formatColumns="0" formatRows="0" insertColumns="0" insertRows="0" insertHyperlinks="0" deleteColumns="0" deleteRows="0" sort="0" autoFilter="0" pivotTables="0"/>
  <mergeCells count="121">
    <mergeCell ref="A41:G41"/>
    <mergeCell ref="A43:M43"/>
    <mergeCell ref="A44:A46"/>
    <mergeCell ref="B44:C45"/>
    <mergeCell ref="D44:D46"/>
    <mergeCell ref="E44:E46"/>
    <mergeCell ref="F44:F46"/>
    <mergeCell ref="G44:G46"/>
    <mergeCell ref="A56:O56"/>
    <mergeCell ref="H44:I44"/>
    <mergeCell ref="J44:J46"/>
    <mergeCell ref="M44:M46"/>
    <mergeCell ref="N44:N46"/>
    <mergeCell ref="O44:O46"/>
    <mergeCell ref="H45:H46"/>
    <mergeCell ref="I45:I46"/>
    <mergeCell ref="L44:L46"/>
    <mergeCell ref="K44:K46"/>
    <mergeCell ref="K57:K59"/>
    <mergeCell ref="L57:L59"/>
    <mergeCell ref="B51:F51"/>
    <mergeCell ref="F78:G78"/>
    <mergeCell ref="A74:C74"/>
    <mergeCell ref="D74:E74"/>
    <mergeCell ref="F74:G74"/>
    <mergeCell ref="A75:C75"/>
    <mergeCell ref="D75:E75"/>
    <mergeCell ref="F75:G75"/>
    <mergeCell ref="A76:C76"/>
    <mergeCell ref="D76:E76"/>
    <mergeCell ref="F76:G76"/>
    <mergeCell ref="A52:G52"/>
    <mergeCell ref="A53:G53"/>
    <mergeCell ref="A1:O1"/>
    <mergeCell ref="A3:O3"/>
    <mergeCell ref="A4:O4"/>
    <mergeCell ref="A6:O6"/>
    <mergeCell ref="A8:N9"/>
    <mergeCell ref="A11:O11"/>
    <mergeCell ref="B39:F39"/>
    <mergeCell ref="A40:G40"/>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N29:N31"/>
    <mergeCell ref="O29:O31"/>
    <mergeCell ref="H30:H31"/>
    <mergeCell ref="I30:I31"/>
    <mergeCell ref="A28:M28"/>
    <mergeCell ref="A29:A31"/>
    <mergeCell ref="B29:C30"/>
    <mergeCell ref="D29:D31"/>
    <mergeCell ref="E29:E31"/>
    <mergeCell ref="F29:F31"/>
    <mergeCell ref="G29:G31"/>
    <mergeCell ref="H29:I29"/>
    <mergeCell ref="J29:J31"/>
    <mergeCell ref="M29:M31"/>
    <mergeCell ref="K29:K31"/>
    <mergeCell ref="L29:L31"/>
    <mergeCell ref="B84:D84"/>
    <mergeCell ref="E84:G84"/>
    <mergeCell ref="N57:N59"/>
    <mergeCell ref="O57:O59"/>
    <mergeCell ref="H58:H59"/>
    <mergeCell ref="I58:I59"/>
    <mergeCell ref="B63:F63"/>
    <mergeCell ref="A64:G64"/>
    <mergeCell ref="A65:G65"/>
    <mergeCell ref="B67:G68"/>
    <mergeCell ref="I67:N67"/>
    <mergeCell ref="A57:A59"/>
    <mergeCell ref="B57:C58"/>
    <mergeCell ref="D57:D59"/>
    <mergeCell ref="E57:E59"/>
    <mergeCell ref="F57:F59"/>
    <mergeCell ref="G57:G59"/>
    <mergeCell ref="H57:I57"/>
    <mergeCell ref="J57:J59"/>
    <mergeCell ref="M57:M59"/>
    <mergeCell ref="I74:N74"/>
    <mergeCell ref="A77:C77"/>
    <mergeCell ref="D77:E77"/>
    <mergeCell ref="F77:G77"/>
    <mergeCell ref="S84:T84"/>
    <mergeCell ref="P67:U67"/>
    <mergeCell ref="A69:C69"/>
    <mergeCell ref="D69:E69"/>
    <mergeCell ref="F69:G69"/>
    <mergeCell ref="A73:C73"/>
    <mergeCell ref="D73:E73"/>
    <mergeCell ref="F73:G73"/>
    <mergeCell ref="A70:C70"/>
    <mergeCell ref="D70:E70"/>
    <mergeCell ref="F70:G70"/>
    <mergeCell ref="A71:C71"/>
    <mergeCell ref="D71:E71"/>
    <mergeCell ref="F71:G71"/>
    <mergeCell ref="A72:C72"/>
    <mergeCell ref="D72:E72"/>
    <mergeCell ref="F72:G72"/>
    <mergeCell ref="B80:D80"/>
    <mergeCell ref="I81:N81"/>
    <mergeCell ref="P74:U74"/>
    <mergeCell ref="B83:D83"/>
    <mergeCell ref="E83:G83"/>
    <mergeCell ref="A78:C78"/>
    <mergeCell ref="D78:E78"/>
  </mergeCells>
  <conditionalFormatting sqref="J69:M71">
    <cfRule type="dataBar" priority="28">
      <dataBar>
        <cfvo type="min"/>
        <cfvo type="max"/>
        <color rgb="FF63C384"/>
      </dataBar>
      <extLst>
        <ext xmlns:x14="http://schemas.microsoft.com/office/spreadsheetml/2009/9/main" uri="{B025F937-C7B1-47D3-B67F-A62EFF666E3E}">
          <x14:id>{1CF147BD-4351-4E05-8010-1C42D099D654}</x14:id>
        </ext>
      </extLst>
    </cfRule>
  </conditionalFormatting>
  <conditionalFormatting sqref="J76:M78">
    <cfRule type="dataBar" priority="27">
      <dataBar>
        <cfvo type="min"/>
        <cfvo type="max"/>
        <color rgb="FF63C384"/>
      </dataBar>
      <extLst>
        <ext xmlns:x14="http://schemas.microsoft.com/office/spreadsheetml/2009/9/main" uri="{B025F937-C7B1-47D3-B67F-A62EFF666E3E}">
          <x14:id>{46DF1FC5-5385-403F-BA24-E16794E9DCCB}</x14:id>
        </ext>
      </extLst>
    </cfRule>
  </conditionalFormatting>
  <conditionalFormatting sqref="J83:M88">
    <cfRule type="dataBar" priority="25">
      <dataBar>
        <cfvo type="min"/>
        <cfvo type="max"/>
        <color rgb="FFFF555A"/>
      </dataBar>
      <extLst>
        <ext xmlns:x14="http://schemas.microsoft.com/office/spreadsheetml/2009/9/main" uri="{B025F937-C7B1-47D3-B67F-A62EFF666E3E}">
          <x14:id>{8610BD6F-A9DE-403B-8879-E5CFEA703CC2}</x14:id>
        </ext>
      </extLst>
    </cfRule>
  </conditionalFormatting>
  <conditionalFormatting sqref="J69:N71">
    <cfRule type="dataBar" priority="19">
      <dataBar>
        <cfvo type="min"/>
        <cfvo type="max"/>
        <color rgb="FF638EC6"/>
      </dataBar>
      <extLst>
        <ext xmlns:x14="http://schemas.microsoft.com/office/spreadsheetml/2009/9/main" uri="{B025F937-C7B1-47D3-B67F-A62EFF666E3E}">
          <x14:id>{71C9E991-343C-42E3-B0B1-AACC24BED94A}</x14:id>
        </ext>
      </extLst>
    </cfRule>
    <cfRule type="colorScale" priority="21">
      <colorScale>
        <cfvo type="min"/>
        <cfvo type="max"/>
        <color rgb="FFFCFCFF"/>
        <color rgb="FF63BE7B"/>
      </colorScale>
    </cfRule>
    <cfRule type="top10" dxfId="2" priority="22" rank="5"/>
    <cfRule type="colorScale" priority="24">
      <colorScale>
        <cfvo type="min"/>
        <cfvo type="percentile" val="50"/>
        <cfvo type="max"/>
        <color rgb="FFF8696B"/>
        <color rgb="FFFFEB84"/>
        <color rgb="FF63BE7B"/>
      </colorScale>
    </cfRule>
  </conditionalFormatting>
  <conditionalFormatting sqref="J83:N88">
    <cfRule type="colorScale" priority="20">
      <colorScale>
        <cfvo type="min"/>
        <cfvo type="max"/>
        <color rgb="FFFCFCFF"/>
        <color rgb="FF63BE7B"/>
      </colorScale>
    </cfRule>
  </conditionalFormatting>
  <conditionalFormatting sqref="K70">
    <cfRule type="dataBar" priority="23">
      <dataBar>
        <cfvo type="min"/>
        <cfvo type="max"/>
        <color rgb="FFFFB628"/>
      </dataBar>
      <extLst>
        <ext xmlns:x14="http://schemas.microsoft.com/office/spreadsheetml/2009/9/main" uri="{B025F937-C7B1-47D3-B67F-A62EFF666E3E}">
          <x14:id>{D2BEAF22-F0EC-449D-B9C8-FE7B2FC02FDA}</x14:id>
        </ext>
      </extLst>
    </cfRule>
  </conditionalFormatting>
  <conditionalFormatting sqref="N76:N78">
    <cfRule type="dataBar" priority="13">
      <dataBar>
        <cfvo type="min"/>
        <cfvo type="max"/>
        <color rgb="FF63C384"/>
      </dataBar>
      <extLst>
        <ext xmlns:x14="http://schemas.microsoft.com/office/spreadsheetml/2009/9/main" uri="{B025F937-C7B1-47D3-B67F-A62EFF666E3E}">
          <x14:id>{3DE5F9E5-3485-4056-870F-4C80F251E738}</x14:id>
        </ext>
      </extLst>
    </cfRule>
  </conditionalFormatting>
  <conditionalFormatting sqref="Q69:T71">
    <cfRule type="dataBar" priority="9">
      <dataBar>
        <cfvo type="min"/>
        <cfvo type="max"/>
        <color rgb="FF63C384"/>
      </dataBar>
      <extLst>
        <ext xmlns:x14="http://schemas.microsoft.com/office/spreadsheetml/2009/9/main" uri="{B025F937-C7B1-47D3-B67F-A62EFF666E3E}">
          <x14:id>{6094B9DE-1B4B-4783-9D91-9FB0C62C75F3}</x14:id>
        </ext>
      </extLst>
    </cfRule>
  </conditionalFormatting>
  <conditionalFormatting sqref="Q76:T81">
    <cfRule type="dataBar" priority="8">
      <dataBar>
        <cfvo type="min"/>
        <cfvo type="max"/>
        <color rgb="FF63C384"/>
      </dataBar>
      <extLst>
        <ext xmlns:x14="http://schemas.microsoft.com/office/spreadsheetml/2009/9/main" uri="{B025F937-C7B1-47D3-B67F-A62EFF666E3E}">
          <x14:id>{27B5E697-E7CE-418C-B76C-06AFB13DB914}</x14:id>
        </ext>
      </extLst>
    </cfRule>
  </conditionalFormatting>
  <conditionalFormatting sqref="Q82:U82">
    <cfRule type="colorScale" priority="7">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42" orientation="landscape" r:id="rId1"/>
  <rowBreaks count="3" manualBreakCount="3">
    <brk id="27" max="14" man="1"/>
    <brk id="41" max="14" man="1"/>
    <brk id="66" max="14" man="1"/>
  </rowBreaks>
  <drawing r:id="rId2"/>
  <extLst>
    <ext xmlns:x14="http://schemas.microsoft.com/office/spreadsheetml/2009/9/main" uri="{78C0D931-6437-407d-A8EE-F0AAD7539E65}">
      <x14:conditionalFormattings>
        <x14:conditionalFormatting xmlns:xm="http://schemas.microsoft.com/office/excel/2006/main">
          <x14:cfRule type="dataBar" id="{1CF147BD-4351-4E05-8010-1C42D099D654}">
            <x14:dataBar minLength="0" maxLength="100" border="1" negativeBarBorderColorSameAsPositive="0">
              <x14:cfvo type="autoMin"/>
              <x14:cfvo type="autoMax"/>
              <x14:borderColor rgb="FF63C384"/>
              <x14:negativeFillColor rgb="FFFF0000"/>
              <x14:negativeBorderColor rgb="FFFF0000"/>
              <x14:axisColor rgb="FF000000"/>
            </x14:dataBar>
          </x14:cfRule>
          <xm:sqref>J69:M71</xm:sqref>
        </x14:conditionalFormatting>
        <x14:conditionalFormatting xmlns:xm="http://schemas.microsoft.com/office/excel/2006/main">
          <x14:cfRule type="dataBar" id="{46DF1FC5-5385-403F-BA24-E16794E9DCCB}">
            <x14:dataBar minLength="0" maxLength="100" border="1" negativeBarBorderColorSameAsPositive="0">
              <x14:cfvo type="autoMin"/>
              <x14:cfvo type="autoMax"/>
              <x14:borderColor rgb="FF63C384"/>
              <x14:negativeFillColor rgb="FFFF0000"/>
              <x14:negativeBorderColor rgb="FFFF0000"/>
              <x14:axisColor rgb="FF000000"/>
            </x14:dataBar>
          </x14:cfRule>
          <xm:sqref>J76:M78</xm:sqref>
        </x14:conditionalFormatting>
        <x14:conditionalFormatting xmlns:xm="http://schemas.microsoft.com/office/excel/2006/main">
          <x14:cfRule type="dataBar" id="{8610BD6F-A9DE-403B-8879-E5CFEA703CC2}">
            <x14:dataBar minLength="0" maxLength="100" border="1" negativeBarBorderColorSameAsPositive="0">
              <x14:cfvo type="autoMin"/>
              <x14:cfvo type="autoMax"/>
              <x14:borderColor rgb="FFFF555A"/>
              <x14:negativeFillColor rgb="FFFF0000"/>
              <x14:negativeBorderColor rgb="FFFF0000"/>
              <x14:axisColor rgb="FF000000"/>
            </x14:dataBar>
          </x14:cfRule>
          <xm:sqref>J83:M88</xm:sqref>
        </x14:conditionalFormatting>
        <x14:conditionalFormatting xmlns:xm="http://schemas.microsoft.com/office/excel/2006/main">
          <x14:cfRule type="dataBar" id="{71C9E991-343C-42E3-B0B1-AACC24BED94A}">
            <x14:dataBar minLength="0" maxLength="100" border="1" negativeBarBorderColorSameAsPositive="0">
              <x14:cfvo type="autoMin"/>
              <x14:cfvo type="autoMax"/>
              <x14:borderColor rgb="FF638EC6"/>
              <x14:negativeFillColor rgb="FFFF0000"/>
              <x14:negativeBorderColor rgb="FFFF0000"/>
              <x14:axisColor rgb="FF000000"/>
            </x14:dataBar>
          </x14:cfRule>
          <xm:sqref>J69:N71</xm:sqref>
        </x14:conditionalFormatting>
        <x14:conditionalFormatting xmlns:xm="http://schemas.microsoft.com/office/excel/2006/main">
          <x14:cfRule type="dataBar" id="{D2BEAF22-F0EC-449D-B9C8-FE7B2FC02FDA}">
            <x14:dataBar minLength="0" maxLength="100" border="1" negativeBarBorderColorSameAsPositive="0">
              <x14:cfvo type="autoMin"/>
              <x14:cfvo type="autoMax"/>
              <x14:borderColor rgb="FFFFB628"/>
              <x14:negativeFillColor rgb="FFFF0000"/>
              <x14:negativeBorderColor rgb="FFFF0000"/>
              <x14:axisColor rgb="FF000000"/>
            </x14:dataBar>
          </x14:cfRule>
          <xm:sqref>K70</xm:sqref>
        </x14:conditionalFormatting>
        <x14:conditionalFormatting xmlns:xm="http://schemas.microsoft.com/office/excel/2006/main">
          <x14:cfRule type="dataBar" id="{3DE5F9E5-3485-4056-870F-4C80F251E738}">
            <x14:dataBar minLength="0" maxLength="100" border="1" negativeBarBorderColorSameAsPositive="0">
              <x14:cfvo type="autoMin"/>
              <x14:cfvo type="autoMax"/>
              <x14:borderColor rgb="FF63C384"/>
              <x14:negativeFillColor rgb="FFFF0000"/>
              <x14:negativeBorderColor rgb="FFFF0000"/>
              <x14:axisColor rgb="FF000000"/>
            </x14:dataBar>
          </x14:cfRule>
          <xm:sqref>N76:N78</xm:sqref>
        </x14:conditionalFormatting>
        <x14:conditionalFormatting xmlns:xm="http://schemas.microsoft.com/office/excel/2006/main">
          <x14:cfRule type="dataBar" id="{6094B9DE-1B4B-4783-9D91-9FB0C62C75F3}">
            <x14:dataBar minLength="0" maxLength="100" border="1" negativeBarBorderColorSameAsPositive="0">
              <x14:cfvo type="autoMin"/>
              <x14:cfvo type="autoMax"/>
              <x14:borderColor rgb="FF63C384"/>
              <x14:negativeFillColor rgb="FFFF0000"/>
              <x14:negativeBorderColor rgb="FFFF0000"/>
              <x14:axisColor rgb="FF000000"/>
            </x14:dataBar>
          </x14:cfRule>
          <xm:sqref>Q69:T71</xm:sqref>
        </x14:conditionalFormatting>
        <x14:conditionalFormatting xmlns:xm="http://schemas.microsoft.com/office/excel/2006/main">
          <x14:cfRule type="dataBar" id="{27B5E697-E7CE-418C-B76C-06AFB13DB914}">
            <x14:dataBar minLength="0" maxLength="100" border="1" negativeBarBorderColorSameAsPositive="0">
              <x14:cfvo type="autoMin"/>
              <x14:cfvo type="autoMax"/>
              <x14:borderColor rgb="FF63C384"/>
              <x14:negativeFillColor rgb="FFFF0000"/>
              <x14:negativeBorderColor rgb="FFFF0000"/>
              <x14:axisColor rgb="FF000000"/>
            </x14:dataBar>
          </x14:cfRule>
          <xm:sqref>Q76:T81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9197-F5B0-4590-B727-37417B247A29}">
  <dimension ref="A1:V141"/>
  <sheetViews>
    <sheetView zoomScale="90" zoomScaleNormal="90" zoomScaleSheetLayoutView="80" workbookViewId="0">
      <selection activeCell="P71" sqref="P71:U71"/>
    </sheetView>
  </sheetViews>
  <sheetFormatPr baseColWidth="10" defaultColWidth="11.42578125" defaultRowHeight="15.75" x14ac:dyDescent="0.25"/>
  <cols>
    <col min="1" max="1" width="4" style="13" customWidth="1"/>
    <col min="2" max="2" width="16" style="13" customWidth="1"/>
    <col min="3" max="3" width="43.42578125" style="13" customWidth="1"/>
    <col min="4" max="4" width="19.140625" style="13" customWidth="1"/>
    <col min="5" max="5" width="15.140625" style="13" customWidth="1"/>
    <col min="6" max="6" width="13.140625" style="13" customWidth="1"/>
    <col min="7" max="7" width="15.85546875" style="13" customWidth="1"/>
    <col min="8" max="8" width="12" style="13" customWidth="1"/>
    <col min="9" max="9" width="17" style="13" customWidth="1"/>
    <col min="10" max="10" width="17.28515625" style="13" customWidth="1"/>
    <col min="11" max="11" width="19.28515625" style="13" customWidth="1"/>
    <col min="12" max="12" width="17.42578125" style="13" customWidth="1"/>
    <col min="13" max="13" width="17.140625" style="13" customWidth="1"/>
    <col min="14" max="14" width="18.5703125" style="13" customWidth="1"/>
    <col min="15" max="15" width="14.85546875" style="13" customWidth="1"/>
    <col min="16" max="16" width="20.140625" style="13" customWidth="1"/>
    <col min="17" max="17" width="13.85546875" style="13" bestFit="1" customWidth="1"/>
    <col min="18" max="18" width="15" style="13" customWidth="1"/>
    <col min="19" max="19" width="13.7109375" style="13" customWidth="1"/>
    <col min="20" max="20" width="14.42578125" style="13" customWidth="1"/>
    <col min="21" max="21" width="14" style="13" customWidth="1"/>
    <col min="22" max="22" width="12.42578125" style="13" bestFit="1" customWidth="1"/>
    <col min="23" max="16384" width="11.42578125" style="13"/>
  </cols>
  <sheetData>
    <row r="1" spans="1:18" x14ac:dyDescent="0.25">
      <c r="A1" s="571" t="s">
        <v>0</v>
      </c>
      <c r="B1" s="571"/>
      <c r="C1" s="571"/>
      <c r="D1" s="571"/>
      <c r="E1" s="571"/>
      <c r="F1" s="571"/>
      <c r="G1" s="571"/>
      <c r="H1" s="571"/>
      <c r="I1" s="571"/>
      <c r="J1" s="571"/>
      <c r="K1" s="571"/>
      <c r="L1" s="571"/>
      <c r="M1" s="571"/>
      <c r="N1" s="571"/>
      <c r="O1" s="571"/>
    </row>
    <row r="2" spans="1:18" ht="6.75" customHeight="1" x14ac:dyDescent="0.25">
      <c r="A2" s="12"/>
      <c r="B2" s="12"/>
      <c r="C2" s="12"/>
      <c r="D2" s="12"/>
      <c r="E2" s="12"/>
      <c r="F2" s="12"/>
      <c r="G2" s="12"/>
      <c r="H2" s="12"/>
      <c r="I2" s="12"/>
      <c r="J2" s="12"/>
      <c r="K2" s="12"/>
      <c r="L2" s="12"/>
      <c r="M2" s="12"/>
      <c r="N2" s="12"/>
      <c r="O2" s="12"/>
    </row>
    <row r="3" spans="1:18" x14ac:dyDescent="0.25">
      <c r="A3" s="514" t="s">
        <v>1</v>
      </c>
      <c r="B3" s="514"/>
      <c r="C3" s="514"/>
      <c r="D3" s="514"/>
      <c r="E3" s="514"/>
      <c r="F3" s="514"/>
      <c r="G3" s="514"/>
      <c r="H3" s="514"/>
      <c r="I3" s="514"/>
      <c r="J3" s="514"/>
      <c r="K3" s="514"/>
      <c r="L3" s="514"/>
      <c r="M3" s="514"/>
      <c r="N3" s="514"/>
      <c r="O3" s="514"/>
    </row>
    <row r="4" spans="1:18" ht="15.75" customHeight="1" x14ac:dyDescent="0.25">
      <c r="A4" s="514" t="s">
        <v>75</v>
      </c>
      <c r="B4" s="514"/>
      <c r="C4" s="514"/>
      <c r="D4" s="514"/>
      <c r="E4" s="514"/>
      <c r="F4" s="514"/>
      <c r="G4" s="514"/>
      <c r="H4" s="514"/>
      <c r="I4" s="514"/>
      <c r="J4" s="514"/>
      <c r="K4" s="514"/>
      <c r="L4" s="514"/>
      <c r="M4" s="514"/>
      <c r="N4" s="514"/>
      <c r="O4" s="514"/>
    </row>
    <row r="5" spans="1:18" ht="6" customHeight="1" x14ac:dyDescent="0.25">
      <c r="A5" s="1"/>
      <c r="B5" s="1"/>
      <c r="C5" s="1"/>
      <c r="D5" s="1"/>
      <c r="E5" s="1"/>
      <c r="F5" s="1"/>
      <c r="G5" s="1"/>
      <c r="H5" s="1"/>
      <c r="I5" s="1"/>
      <c r="J5" s="1"/>
      <c r="K5" s="1"/>
      <c r="L5" s="1"/>
      <c r="M5" s="1"/>
      <c r="N5" s="1"/>
      <c r="O5" s="1"/>
    </row>
    <row r="6" spans="1:18" x14ac:dyDescent="0.25">
      <c r="A6" s="514" t="s">
        <v>2</v>
      </c>
      <c r="B6" s="514"/>
      <c r="C6" s="514"/>
      <c r="D6" s="514"/>
      <c r="E6" s="514"/>
      <c r="F6" s="514"/>
      <c r="G6" s="514"/>
      <c r="H6" s="514"/>
      <c r="I6" s="514"/>
      <c r="J6" s="514"/>
      <c r="K6" s="514"/>
      <c r="L6" s="514"/>
      <c r="M6" s="514"/>
      <c r="N6" s="514"/>
      <c r="O6" s="514"/>
    </row>
    <row r="7" spans="1:18" ht="8.25" customHeight="1" x14ac:dyDescent="0.25">
      <c r="A7" s="1"/>
      <c r="B7" s="1"/>
      <c r="C7" s="1"/>
      <c r="D7" s="1"/>
      <c r="E7" s="1"/>
      <c r="F7" s="1"/>
      <c r="G7" s="1"/>
      <c r="H7" s="1"/>
      <c r="I7" s="1"/>
      <c r="J7" s="1"/>
      <c r="K7" s="1"/>
      <c r="L7" s="1"/>
      <c r="M7" s="1"/>
      <c r="N7" s="1"/>
      <c r="O7" s="1"/>
    </row>
    <row r="8" spans="1:18" ht="18" customHeight="1" x14ac:dyDescent="0.25">
      <c r="A8" s="572" t="s">
        <v>3</v>
      </c>
      <c r="B8" s="572"/>
      <c r="C8" s="572"/>
      <c r="D8" s="572"/>
      <c r="E8" s="572"/>
      <c r="F8" s="572"/>
      <c r="G8" s="572"/>
      <c r="H8" s="572"/>
      <c r="I8" s="572"/>
      <c r="J8" s="572"/>
      <c r="K8" s="572"/>
      <c r="L8" s="572"/>
      <c r="M8" s="572"/>
      <c r="N8" s="572"/>
      <c r="O8" s="14"/>
    </row>
    <row r="9" spans="1:18" ht="18" customHeight="1" x14ac:dyDescent="0.25">
      <c r="A9" s="572"/>
      <c r="B9" s="572"/>
      <c r="C9" s="572"/>
      <c r="D9" s="572"/>
      <c r="E9" s="572"/>
      <c r="F9" s="572"/>
      <c r="G9" s="572"/>
      <c r="H9" s="572"/>
      <c r="I9" s="572"/>
      <c r="J9" s="572"/>
      <c r="K9" s="572"/>
      <c r="L9" s="572"/>
      <c r="M9" s="572"/>
      <c r="N9" s="572"/>
      <c r="O9" s="14"/>
    </row>
    <row r="10" spans="1:18" ht="18" customHeight="1" x14ac:dyDescent="0.25">
      <c r="A10" s="14"/>
      <c r="B10" s="14"/>
      <c r="C10" s="14"/>
      <c r="D10" s="14"/>
      <c r="E10" s="14"/>
      <c r="F10" s="14"/>
      <c r="G10" s="14"/>
      <c r="H10" s="14"/>
      <c r="I10" s="14"/>
      <c r="J10" s="14"/>
      <c r="K10" s="14"/>
      <c r="L10" s="14"/>
      <c r="M10" s="14"/>
      <c r="N10" s="14"/>
      <c r="O10" s="14"/>
      <c r="R10" s="15"/>
    </row>
    <row r="11" spans="1:18" ht="18" customHeight="1" x14ac:dyDescent="0.25">
      <c r="A11" s="573" t="s">
        <v>111</v>
      </c>
      <c r="B11" s="573"/>
      <c r="C11" s="573"/>
      <c r="D11" s="573"/>
      <c r="E11" s="573"/>
      <c r="F11" s="573"/>
      <c r="G11" s="573"/>
      <c r="H11" s="573"/>
      <c r="I11" s="573"/>
      <c r="J11" s="573"/>
      <c r="K11" s="573"/>
      <c r="L11" s="573"/>
      <c r="M11" s="573"/>
      <c r="N11" s="573"/>
      <c r="O11" s="16"/>
    </row>
    <row r="12" spans="1:18" x14ac:dyDescent="0.25">
      <c r="A12" s="17"/>
      <c r="B12" s="17"/>
      <c r="C12" s="17"/>
      <c r="D12" s="17"/>
      <c r="E12" s="17"/>
      <c r="F12" s="17"/>
      <c r="G12" s="17"/>
      <c r="H12" s="17"/>
      <c r="I12" s="17"/>
      <c r="J12" s="17"/>
      <c r="K12" s="17"/>
      <c r="L12" s="17"/>
      <c r="M12" s="17"/>
      <c r="N12" s="17"/>
      <c r="O12" s="17"/>
    </row>
    <row r="13" spans="1:18" ht="16.5" thickBot="1" x14ac:dyDescent="0.3">
      <c r="A13" s="18"/>
      <c r="B13" s="18"/>
      <c r="C13" s="18"/>
      <c r="D13" s="18"/>
      <c r="E13" s="18"/>
      <c r="F13" s="18"/>
      <c r="G13" s="18"/>
      <c r="H13" s="18"/>
      <c r="I13" s="18"/>
      <c r="J13" s="18"/>
      <c r="K13" s="18"/>
      <c r="L13" s="18"/>
      <c r="M13" s="18"/>
      <c r="N13" s="18"/>
      <c r="O13" s="17"/>
    </row>
    <row r="14" spans="1:18" ht="15.75" customHeight="1" thickBot="1" x14ac:dyDescent="0.3">
      <c r="A14" s="533" t="s">
        <v>4</v>
      </c>
      <c r="B14" s="534"/>
      <c r="C14" s="534"/>
      <c r="D14" s="534"/>
      <c r="E14" s="534"/>
      <c r="F14" s="534"/>
      <c r="G14" s="534"/>
      <c r="H14" s="534"/>
      <c r="I14" s="534"/>
      <c r="J14" s="534"/>
      <c r="K14" s="534"/>
      <c r="L14" s="534"/>
      <c r="M14" s="534"/>
      <c r="N14" s="534"/>
      <c r="O14" s="535"/>
    </row>
    <row r="15" spans="1:18" ht="16.5" thickBot="1" x14ac:dyDescent="0.3">
      <c r="A15" s="542" t="s">
        <v>5</v>
      </c>
      <c r="B15" s="557" t="s">
        <v>6</v>
      </c>
      <c r="C15" s="558"/>
      <c r="D15" s="543" t="s">
        <v>7</v>
      </c>
      <c r="E15" s="543" t="s">
        <v>8</v>
      </c>
      <c r="F15" s="543" t="s">
        <v>9</v>
      </c>
      <c r="G15" s="543" t="s">
        <v>10</v>
      </c>
      <c r="H15" s="557" t="s">
        <v>11</v>
      </c>
      <c r="I15" s="558"/>
      <c r="J15" s="543" t="s">
        <v>52</v>
      </c>
      <c r="K15" s="19"/>
      <c r="L15" s="19"/>
      <c r="M15" s="543" t="s">
        <v>12</v>
      </c>
      <c r="N15" s="543" t="s">
        <v>13</v>
      </c>
      <c r="O15" s="548" t="s">
        <v>14</v>
      </c>
    </row>
    <row r="16" spans="1:18" ht="16.5" thickBot="1" x14ac:dyDescent="0.3">
      <c r="A16" s="556"/>
      <c r="B16" s="559"/>
      <c r="C16" s="560"/>
      <c r="D16" s="546"/>
      <c r="E16" s="546"/>
      <c r="F16" s="546"/>
      <c r="G16" s="561"/>
      <c r="H16" s="22" t="s">
        <v>15</v>
      </c>
      <c r="I16" s="543" t="s">
        <v>16</v>
      </c>
      <c r="J16" s="544"/>
      <c r="K16" s="23"/>
      <c r="L16" s="23"/>
      <c r="M16" s="544"/>
      <c r="N16" s="546"/>
      <c r="O16" s="549"/>
    </row>
    <row r="17" spans="1:19" ht="26.25" customHeight="1" thickBot="1" x14ac:dyDescent="0.3">
      <c r="A17" s="556"/>
      <c r="B17" s="177" t="s">
        <v>17</v>
      </c>
      <c r="C17" s="24" t="s">
        <v>18</v>
      </c>
      <c r="D17" s="576"/>
      <c r="E17" s="576"/>
      <c r="F17" s="576"/>
      <c r="G17" s="578"/>
      <c r="H17" s="20" t="s">
        <v>19</v>
      </c>
      <c r="I17" s="576"/>
      <c r="J17" s="579"/>
      <c r="K17" s="25" t="s">
        <v>20</v>
      </c>
      <c r="L17" s="25" t="s">
        <v>21</v>
      </c>
      <c r="M17" s="579"/>
      <c r="N17" s="576"/>
      <c r="O17" s="645"/>
    </row>
    <row r="18" spans="1:19" ht="79.5" thickBot="1" x14ac:dyDescent="0.3">
      <c r="A18" s="26"/>
      <c r="B18" s="35" t="s">
        <v>91</v>
      </c>
      <c r="C18" s="9" t="s">
        <v>92</v>
      </c>
      <c r="D18" s="36" t="s">
        <v>77</v>
      </c>
      <c r="E18" s="11">
        <v>46020</v>
      </c>
      <c r="F18" s="11" t="s">
        <v>93</v>
      </c>
      <c r="G18" s="30">
        <v>8</v>
      </c>
      <c r="H18" s="30"/>
      <c r="I18" s="30"/>
      <c r="J18" s="31"/>
      <c r="K18" s="39">
        <v>1500</v>
      </c>
      <c r="L18" s="39">
        <v>3162.5</v>
      </c>
      <c r="M18" s="38"/>
      <c r="N18" s="38">
        <v>9600</v>
      </c>
      <c r="O18" s="31">
        <f>M18+N18</f>
        <v>9600</v>
      </c>
      <c r="P18" s="33"/>
    </row>
    <row r="19" spans="1:19" hidden="1" x14ac:dyDescent="0.25">
      <c r="A19" s="34"/>
      <c r="B19" s="35"/>
      <c r="C19" s="9"/>
      <c r="D19" s="35"/>
      <c r="E19" s="11"/>
      <c r="F19" s="11"/>
      <c r="G19" s="37"/>
      <c r="H19" s="37"/>
      <c r="I19" s="37"/>
      <c r="J19" s="38"/>
      <c r="K19" s="39"/>
      <c r="L19" s="39"/>
      <c r="M19" s="39"/>
      <c r="N19" s="39"/>
      <c r="O19" s="38">
        <f>SUM(M19:N19)</f>
        <v>0</v>
      </c>
      <c r="P19" s="33"/>
      <c r="R19" s="33"/>
    </row>
    <row r="20" spans="1:19" hidden="1" x14ac:dyDescent="0.25">
      <c r="A20" s="26"/>
      <c r="B20" s="36"/>
      <c r="C20" s="423"/>
      <c r="D20" s="35"/>
      <c r="E20" s="11"/>
      <c r="F20" s="11"/>
      <c r="G20" s="30"/>
      <c r="H20" s="30"/>
      <c r="I20" s="30"/>
      <c r="J20" s="31"/>
      <c r="K20" s="39"/>
      <c r="L20" s="39"/>
      <c r="M20" s="39"/>
      <c r="N20" s="32"/>
      <c r="O20" s="31">
        <f>SUM(M20:N20)</f>
        <v>0</v>
      </c>
      <c r="P20" s="33"/>
    </row>
    <row r="21" spans="1:19" hidden="1" x14ac:dyDescent="0.25">
      <c r="A21" s="34"/>
      <c r="B21" s="36"/>
      <c r="C21" s="27"/>
      <c r="D21" s="35"/>
      <c r="E21" s="11"/>
      <c r="F21" s="11"/>
      <c r="G21" s="37"/>
      <c r="H21" s="37"/>
      <c r="I21" s="37"/>
      <c r="J21" s="40"/>
      <c r="K21" s="39"/>
      <c r="L21" s="39"/>
      <c r="M21" s="39"/>
      <c r="N21" s="39"/>
      <c r="O21" s="38">
        <f>SUM(M21:N21)</f>
        <v>0</v>
      </c>
      <c r="P21" s="33"/>
      <c r="Q21" s="13" t="s">
        <v>15</v>
      </c>
    </row>
    <row r="22" spans="1:19" ht="16.5" hidden="1" thickBot="1" x14ac:dyDescent="0.3">
      <c r="A22" s="34"/>
      <c r="B22" s="36"/>
      <c r="C22" s="311"/>
      <c r="D22" s="35"/>
      <c r="E22" s="11"/>
      <c r="F22" s="11"/>
      <c r="G22" s="37"/>
      <c r="H22" s="37"/>
      <c r="I22" s="37"/>
      <c r="J22" s="38"/>
      <c r="K22" s="39"/>
      <c r="L22" s="39"/>
      <c r="M22" s="39"/>
      <c r="N22" s="39"/>
      <c r="O22" s="38">
        <f>SUM(M22:N22)</f>
        <v>0</v>
      </c>
      <c r="P22" s="33"/>
      <c r="Q22" s="33"/>
      <c r="S22" s="33"/>
    </row>
    <row r="23" spans="1:19" ht="15.75" customHeight="1" thickBot="1" x14ac:dyDescent="0.3">
      <c r="A23" s="41">
        <f>SUM(A18:A22)</f>
        <v>0</v>
      </c>
      <c r="B23" s="541" t="s">
        <v>23</v>
      </c>
      <c r="C23" s="541"/>
      <c r="D23" s="541"/>
      <c r="E23" s="541"/>
      <c r="F23" s="541"/>
      <c r="G23" s="42">
        <f t="shared" ref="G23:N23" si="0">SUM(G18:G22)</f>
        <v>8</v>
      </c>
      <c r="H23" s="42">
        <f t="shared" si="0"/>
        <v>0</v>
      </c>
      <c r="I23" s="42">
        <f t="shared" si="0"/>
        <v>0</v>
      </c>
      <c r="J23" s="42">
        <f t="shared" si="0"/>
        <v>0</v>
      </c>
      <c r="K23" s="42">
        <f t="shared" si="0"/>
        <v>1500</v>
      </c>
      <c r="L23" s="42">
        <f t="shared" si="0"/>
        <v>3162.5</v>
      </c>
      <c r="M23" s="42">
        <f t="shared" si="0"/>
        <v>0</v>
      </c>
      <c r="N23" s="42">
        <f t="shared" si="0"/>
        <v>9600</v>
      </c>
      <c r="O23" s="42">
        <f>SUM(O18:O22)</f>
        <v>9600</v>
      </c>
      <c r="P23" s="43"/>
      <c r="Q23" s="43"/>
    </row>
    <row r="24" spans="1:19" ht="15.75" customHeight="1" thickBot="1" x14ac:dyDescent="0.3">
      <c r="A24" s="656" t="s">
        <v>24</v>
      </c>
      <c r="B24" s="657"/>
      <c r="C24" s="657"/>
      <c r="D24" s="657"/>
      <c r="E24" s="657"/>
      <c r="F24" s="657"/>
      <c r="G24" s="658"/>
      <c r="H24" s="44"/>
      <c r="I24" s="44"/>
      <c r="J24" s="45"/>
      <c r="K24" s="45"/>
      <c r="L24" s="45"/>
      <c r="M24" s="46">
        <v>0</v>
      </c>
      <c r="N24" s="46">
        <f>N23*-0.1</f>
        <v>-960</v>
      </c>
      <c r="O24" s="46">
        <f>N24</f>
        <v>-960</v>
      </c>
    </row>
    <row r="25" spans="1:19" ht="15.75" customHeight="1" thickBot="1" x14ac:dyDescent="0.3">
      <c r="A25" s="649" t="s">
        <v>25</v>
      </c>
      <c r="B25" s="665"/>
      <c r="C25" s="665"/>
      <c r="D25" s="665"/>
      <c r="E25" s="665"/>
      <c r="F25" s="665"/>
      <c r="G25" s="650"/>
      <c r="H25" s="47"/>
      <c r="I25" s="47"/>
      <c r="J25" s="48"/>
      <c r="K25" s="48"/>
      <c r="L25" s="48"/>
      <c r="M25" s="46">
        <f>+M23+M24</f>
        <v>0</v>
      </c>
      <c r="N25" s="46">
        <f>+N23+N24</f>
        <v>8640</v>
      </c>
      <c r="O25" s="46">
        <f>+O23+O24</f>
        <v>8640</v>
      </c>
    </row>
    <row r="26" spans="1:19" ht="16.5" thickBot="1" x14ac:dyDescent="0.3">
      <c r="A26" s="49"/>
      <c r="B26" s="49"/>
      <c r="C26" s="49"/>
      <c r="D26" s="49"/>
      <c r="E26" s="49"/>
      <c r="F26" s="49"/>
      <c r="G26" s="49"/>
      <c r="H26" s="50"/>
      <c r="I26" s="50"/>
      <c r="J26" s="51"/>
      <c r="K26" s="51"/>
      <c r="L26" s="51"/>
      <c r="M26" s="51"/>
      <c r="N26" s="51"/>
      <c r="O26" s="52"/>
    </row>
    <row r="27" spans="1:19" ht="16.5" customHeight="1" thickBot="1" x14ac:dyDescent="0.3">
      <c r="A27" s="654" t="s">
        <v>26</v>
      </c>
      <c r="B27" s="655"/>
      <c r="C27" s="655"/>
      <c r="D27" s="655"/>
      <c r="E27" s="655"/>
      <c r="F27" s="655"/>
      <c r="G27" s="655"/>
      <c r="H27" s="655"/>
      <c r="I27" s="655"/>
      <c r="J27" s="655"/>
      <c r="K27" s="655"/>
      <c r="L27" s="655"/>
      <c r="M27" s="655"/>
      <c r="N27" s="53"/>
      <c r="O27" s="54"/>
    </row>
    <row r="28" spans="1:19" ht="23.25" customHeight="1" thickBot="1" x14ac:dyDescent="0.3">
      <c r="A28" s="542" t="s">
        <v>5</v>
      </c>
      <c r="B28" s="557" t="s">
        <v>6</v>
      </c>
      <c r="C28" s="558"/>
      <c r="D28" s="543" t="s">
        <v>7</v>
      </c>
      <c r="E28" s="543" t="s">
        <v>8</v>
      </c>
      <c r="F28" s="543" t="s">
        <v>9</v>
      </c>
      <c r="G28" s="543" t="s">
        <v>27</v>
      </c>
      <c r="H28" s="557" t="s">
        <v>11</v>
      </c>
      <c r="I28" s="558"/>
      <c r="J28" s="543" t="s">
        <v>52</v>
      </c>
      <c r="K28" s="19"/>
      <c r="L28" s="19"/>
      <c r="M28" s="543" t="s">
        <v>12</v>
      </c>
      <c r="N28" s="543" t="s">
        <v>13</v>
      </c>
      <c r="O28" s="548" t="s">
        <v>14</v>
      </c>
    </row>
    <row r="29" spans="1:19" ht="0.75" customHeight="1" thickBot="1" x14ac:dyDescent="0.3">
      <c r="A29" s="556"/>
      <c r="B29" s="559"/>
      <c r="C29" s="560"/>
      <c r="D29" s="546"/>
      <c r="E29" s="546"/>
      <c r="F29" s="546"/>
      <c r="G29" s="561"/>
      <c r="H29" s="543" t="s">
        <v>19</v>
      </c>
      <c r="I29" s="543" t="s">
        <v>16</v>
      </c>
      <c r="J29" s="544"/>
      <c r="K29" s="23"/>
      <c r="L29" s="23"/>
      <c r="M29" s="544"/>
      <c r="N29" s="546"/>
      <c r="O29" s="549"/>
    </row>
    <row r="30" spans="1:19" ht="28.5" customHeight="1" thickBot="1" x14ac:dyDescent="0.3">
      <c r="A30" s="556"/>
      <c r="B30" s="178" t="s">
        <v>17</v>
      </c>
      <c r="C30" s="24" t="s">
        <v>18</v>
      </c>
      <c r="D30" s="576"/>
      <c r="E30" s="576"/>
      <c r="F30" s="576"/>
      <c r="G30" s="578"/>
      <c r="H30" s="576"/>
      <c r="I30" s="576"/>
      <c r="J30" s="579"/>
      <c r="K30" s="25" t="s">
        <v>20</v>
      </c>
      <c r="L30" s="25" t="s">
        <v>21</v>
      </c>
      <c r="M30" s="579"/>
      <c r="N30" s="576"/>
      <c r="O30" s="645"/>
      <c r="S30" s="431"/>
    </row>
    <row r="31" spans="1:19" ht="47.25" customHeight="1" x14ac:dyDescent="0.25">
      <c r="A31" s="56">
        <v>1</v>
      </c>
      <c r="B31" s="28" t="s">
        <v>74</v>
      </c>
      <c r="C31" s="57" t="s">
        <v>95</v>
      </c>
      <c r="D31" s="35" t="s">
        <v>28</v>
      </c>
      <c r="E31" s="36" t="s">
        <v>82</v>
      </c>
      <c r="F31" s="36" t="s">
        <v>86</v>
      </c>
      <c r="G31" s="279">
        <v>16</v>
      </c>
      <c r="H31" s="37"/>
      <c r="I31" s="37"/>
      <c r="J31" s="38"/>
      <c r="K31" s="421">
        <v>4100</v>
      </c>
      <c r="L31" s="282"/>
      <c r="M31" s="282"/>
      <c r="N31" s="282">
        <v>15600</v>
      </c>
      <c r="O31" s="280">
        <f>SUM(M31:N31)</f>
        <v>15600</v>
      </c>
    </row>
    <row r="32" spans="1:19" ht="63" x14ac:dyDescent="0.25">
      <c r="A32" s="56">
        <v>1</v>
      </c>
      <c r="B32" s="28" t="s">
        <v>29</v>
      </c>
      <c r="C32" s="57" t="s">
        <v>96</v>
      </c>
      <c r="D32" s="35" t="s">
        <v>28</v>
      </c>
      <c r="E32" s="36" t="s">
        <v>83</v>
      </c>
      <c r="F32" s="36" t="s">
        <v>87</v>
      </c>
      <c r="G32" s="37">
        <v>16</v>
      </c>
      <c r="H32" s="37"/>
      <c r="I32" s="37"/>
      <c r="J32" s="38"/>
      <c r="K32" s="422">
        <v>5100</v>
      </c>
      <c r="L32" s="281">
        <v>16275</v>
      </c>
      <c r="M32" s="282"/>
      <c r="N32" s="282">
        <v>16800</v>
      </c>
      <c r="O32" s="280">
        <f>SUM(M32:N32)</f>
        <v>16800</v>
      </c>
      <c r="P32" s="59"/>
      <c r="Q32" s="43"/>
    </row>
    <row r="33" spans="1:19" ht="15" customHeight="1" x14ac:dyDescent="0.25">
      <c r="A33" s="62">
        <f>SUM(A31:A32)</f>
        <v>2</v>
      </c>
      <c r="B33" s="512" t="s">
        <v>23</v>
      </c>
      <c r="C33" s="512"/>
      <c r="D33" s="512"/>
      <c r="E33" s="512"/>
      <c r="F33" s="512"/>
      <c r="G33" s="63">
        <f t="shared" ref="G33:O33" si="1">SUM(G31:G32)</f>
        <v>32</v>
      </c>
      <c r="H33" s="63">
        <f t="shared" si="1"/>
        <v>0</v>
      </c>
      <c r="I33" s="63">
        <f t="shared" si="1"/>
        <v>0</v>
      </c>
      <c r="J33" s="64">
        <f t="shared" si="1"/>
        <v>0</v>
      </c>
      <c r="K33" s="64">
        <f t="shared" si="1"/>
        <v>9200</v>
      </c>
      <c r="L33" s="64">
        <f t="shared" si="1"/>
        <v>16275</v>
      </c>
      <c r="M33" s="64">
        <f t="shared" si="1"/>
        <v>0</v>
      </c>
      <c r="N33" s="64">
        <f t="shared" si="1"/>
        <v>32400</v>
      </c>
      <c r="O33" s="65">
        <f t="shared" si="1"/>
        <v>32400</v>
      </c>
    </row>
    <row r="34" spans="1:19" ht="15" customHeight="1" x14ac:dyDescent="0.25">
      <c r="A34" s="659" t="s">
        <v>24</v>
      </c>
      <c r="B34" s="660"/>
      <c r="C34" s="660"/>
      <c r="D34" s="660"/>
      <c r="E34" s="660"/>
      <c r="F34" s="660"/>
      <c r="G34" s="661"/>
      <c r="H34" s="66"/>
      <c r="I34" s="66"/>
      <c r="J34" s="67"/>
      <c r="K34" s="68"/>
      <c r="L34" s="68"/>
      <c r="M34" s="68">
        <v>0</v>
      </c>
      <c r="N34" s="68">
        <f>0.1*-N33</f>
        <v>-3240</v>
      </c>
      <c r="O34" s="69">
        <f>SUM(N34:N34)</f>
        <v>-3240</v>
      </c>
    </row>
    <row r="35" spans="1:19" ht="15.75" customHeight="1" thickBot="1" x14ac:dyDescent="0.3">
      <c r="A35" s="662" t="s">
        <v>30</v>
      </c>
      <c r="B35" s="663"/>
      <c r="C35" s="663"/>
      <c r="D35" s="663"/>
      <c r="E35" s="663"/>
      <c r="F35" s="663"/>
      <c r="G35" s="664"/>
      <c r="H35" s="70"/>
      <c r="I35" s="70"/>
      <c r="J35" s="71"/>
      <c r="K35" s="72"/>
      <c r="L35" s="72"/>
      <c r="M35" s="72">
        <f>SUM(M33:M34)</f>
        <v>0</v>
      </c>
      <c r="N35" s="73">
        <f>+N33+N34</f>
        <v>29160</v>
      </c>
      <c r="O35" s="73">
        <f>+O33+O34</f>
        <v>29160</v>
      </c>
      <c r="P35" s="13" t="s">
        <v>70</v>
      </c>
      <c r="Q35" s="43"/>
    </row>
    <row r="36" spans="1:19" ht="16.5" thickBot="1" x14ac:dyDescent="0.3">
      <c r="A36" s="49"/>
      <c r="B36" s="49"/>
      <c r="C36" s="49"/>
      <c r="D36" s="49"/>
      <c r="E36" s="49"/>
      <c r="F36" s="49"/>
      <c r="G36" s="49"/>
      <c r="H36" s="50"/>
      <c r="I36" s="50"/>
      <c r="J36" s="51"/>
      <c r="K36" s="51"/>
      <c r="L36" s="51"/>
      <c r="M36" s="51"/>
      <c r="N36" s="51"/>
      <c r="O36" s="52"/>
    </row>
    <row r="37" spans="1:19" ht="15.75" customHeight="1" thickBot="1" x14ac:dyDescent="0.3">
      <c r="A37" s="654" t="s">
        <v>31</v>
      </c>
      <c r="B37" s="655"/>
      <c r="C37" s="655"/>
      <c r="D37" s="655"/>
      <c r="E37" s="655"/>
      <c r="F37" s="655"/>
      <c r="G37" s="655"/>
      <c r="H37" s="655"/>
      <c r="I37" s="655"/>
      <c r="J37" s="655"/>
      <c r="K37" s="655"/>
      <c r="L37" s="655"/>
      <c r="M37" s="655"/>
      <c r="N37" s="74"/>
      <c r="O37" s="75"/>
    </row>
    <row r="38" spans="1:19" ht="23.25" customHeight="1" thickBot="1" x14ac:dyDescent="0.3">
      <c r="A38" s="542" t="s">
        <v>5</v>
      </c>
      <c r="B38" s="557" t="s">
        <v>6</v>
      </c>
      <c r="C38" s="558"/>
      <c r="D38" s="543" t="s">
        <v>7</v>
      </c>
      <c r="E38" s="543" t="s">
        <v>8</v>
      </c>
      <c r="F38" s="543" t="s">
        <v>9</v>
      </c>
      <c r="G38" s="543" t="s">
        <v>27</v>
      </c>
      <c r="H38" s="557" t="s">
        <v>11</v>
      </c>
      <c r="I38" s="558"/>
      <c r="J38" s="543" t="s">
        <v>52</v>
      </c>
      <c r="K38" s="19"/>
      <c r="L38" s="19"/>
      <c r="M38" s="543" t="s">
        <v>12</v>
      </c>
      <c r="N38" s="543" t="s">
        <v>13</v>
      </c>
      <c r="O38" s="548" t="s">
        <v>14</v>
      </c>
    </row>
    <row r="39" spans="1:19" ht="2.25" customHeight="1" thickBot="1" x14ac:dyDescent="0.3">
      <c r="A39" s="556"/>
      <c r="B39" s="559"/>
      <c r="C39" s="560"/>
      <c r="D39" s="561"/>
      <c r="E39" s="561"/>
      <c r="F39" s="561"/>
      <c r="G39" s="561"/>
      <c r="H39" s="543" t="s">
        <v>19</v>
      </c>
      <c r="I39" s="543" t="s">
        <v>16</v>
      </c>
      <c r="J39" s="544"/>
      <c r="K39" s="23"/>
      <c r="L39" s="23"/>
      <c r="M39" s="544"/>
      <c r="N39" s="546"/>
      <c r="O39" s="549"/>
    </row>
    <row r="40" spans="1:19" ht="28.5" customHeight="1" thickBot="1" x14ac:dyDescent="0.3">
      <c r="A40" s="556"/>
      <c r="B40" s="274" t="s">
        <v>17</v>
      </c>
      <c r="C40" s="179" t="s">
        <v>18</v>
      </c>
      <c r="D40" s="561"/>
      <c r="E40" s="561"/>
      <c r="F40" s="561"/>
      <c r="G40" s="561"/>
      <c r="H40" s="576"/>
      <c r="I40" s="576"/>
      <c r="J40" s="579"/>
      <c r="K40" s="25" t="s">
        <v>20</v>
      </c>
      <c r="L40" s="21" t="s">
        <v>21</v>
      </c>
      <c r="M40" s="544"/>
      <c r="N40" s="546"/>
      <c r="O40" s="563"/>
    </row>
    <row r="41" spans="1:19" hidden="1" x14ac:dyDescent="0.25">
      <c r="A41" s="76">
        <v>0</v>
      </c>
      <c r="B41" s="35"/>
      <c r="C41" s="275"/>
      <c r="D41" s="36" t="s">
        <v>78</v>
      </c>
      <c r="E41" s="295">
        <v>45994</v>
      </c>
      <c r="F41" s="411"/>
      <c r="G41" s="37"/>
      <c r="H41" s="77"/>
      <c r="I41" s="77"/>
      <c r="J41" s="78"/>
      <c r="K41" s="283"/>
      <c r="L41" s="284"/>
      <c r="M41" s="284"/>
      <c r="N41" s="280"/>
      <c r="O41" s="284">
        <f>SUM(M41:N41)</f>
        <v>0</v>
      </c>
      <c r="P41" s="276"/>
      <c r="Q41" s="277"/>
      <c r="R41" s="277"/>
      <c r="S41" s="277"/>
    </row>
    <row r="42" spans="1:19" ht="252.75" thickBot="1" x14ac:dyDescent="0.3">
      <c r="A42" s="80">
        <v>1</v>
      </c>
      <c r="B42" s="35" t="s">
        <v>85</v>
      </c>
      <c r="C42" s="9" t="s">
        <v>97</v>
      </c>
      <c r="D42" s="36" t="s">
        <v>78</v>
      </c>
      <c r="E42" s="410" t="s">
        <v>84</v>
      </c>
      <c r="F42" s="35" t="s">
        <v>88</v>
      </c>
      <c r="G42" s="37">
        <v>16</v>
      </c>
      <c r="H42" s="37"/>
      <c r="I42" s="37"/>
      <c r="J42" s="38"/>
      <c r="K42" s="284">
        <v>2900</v>
      </c>
      <c r="L42" s="284">
        <v>7762.5</v>
      </c>
      <c r="M42" s="284"/>
      <c r="N42" s="280">
        <v>19200</v>
      </c>
      <c r="O42" s="284">
        <f>SUM(M42:N42)</f>
        <v>19200</v>
      </c>
      <c r="P42" s="79"/>
    </row>
    <row r="43" spans="1:19" ht="16.5" thickBot="1" x14ac:dyDescent="0.3">
      <c r="A43" s="84">
        <f>SUM(A40:A42)</f>
        <v>1</v>
      </c>
      <c r="B43" s="651" t="s">
        <v>23</v>
      </c>
      <c r="C43" s="652"/>
      <c r="D43" s="652"/>
      <c r="E43" s="652"/>
      <c r="F43" s="653"/>
      <c r="G43" s="85">
        <f>SUM(G40:G42)</f>
        <v>16</v>
      </c>
      <c r="H43" s="86">
        <f>SUM(H41:H42)</f>
        <v>0</v>
      </c>
      <c r="I43" s="87">
        <f>SUM(I41:I42)</f>
        <v>0</v>
      </c>
      <c r="J43" s="87">
        <f>SUM(J41:J42)</f>
        <v>0</v>
      </c>
      <c r="K43" s="87">
        <f>SUM(K40:K42)</f>
        <v>2900</v>
      </c>
      <c r="L43" s="87">
        <f>SUM(L40:L42)</f>
        <v>7762.5</v>
      </c>
      <c r="M43" s="87">
        <f>SUM(M40:M42)</f>
        <v>0</v>
      </c>
      <c r="N43" s="88">
        <f>SUM(N40:N42)</f>
        <v>19200</v>
      </c>
      <c r="O43" s="89">
        <f>SUM(O40:O42)</f>
        <v>19200</v>
      </c>
      <c r="P43" s="90"/>
    </row>
    <row r="44" spans="1:19" ht="16.5" thickBot="1" x14ac:dyDescent="0.3">
      <c r="A44" s="646" t="s">
        <v>24</v>
      </c>
      <c r="B44" s="647"/>
      <c r="C44" s="647"/>
      <c r="D44" s="647"/>
      <c r="E44" s="647"/>
      <c r="F44" s="647"/>
      <c r="G44" s="648"/>
      <c r="H44" s="91"/>
      <c r="I44" s="92"/>
      <c r="J44" s="93"/>
      <c r="K44" s="94"/>
      <c r="L44" s="94"/>
      <c r="M44" s="95">
        <v>0</v>
      </c>
      <c r="N44" s="96">
        <f>-0.1*N43</f>
        <v>-1920</v>
      </c>
      <c r="O44" s="97">
        <f>SUM(N44:N44)</f>
        <v>-1920</v>
      </c>
      <c r="P44" s="90"/>
    </row>
    <row r="45" spans="1:19" ht="16.5" thickBot="1" x14ac:dyDescent="0.3">
      <c r="A45" s="552" t="s">
        <v>30</v>
      </c>
      <c r="B45" s="553"/>
      <c r="C45" s="553"/>
      <c r="D45" s="553"/>
      <c r="E45" s="553"/>
      <c r="F45" s="553"/>
      <c r="G45" s="554"/>
      <c r="H45" s="98"/>
      <c r="I45" s="98"/>
      <c r="J45" s="99"/>
      <c r="K45" s="100"/>
      <c r="L45" s="100"/>
      <c r="M45" s="72">
        <f>SUM(M43:M44)</f>
        <v>0</v>
      </c>
      <c r="N45" s="101">
        <f>+N43+N44</f>
        <v>17280</v>
      </c>
      <c r="O45" s="73">
        <f>+O43+O44</f>
        <v>17280</v>
      </c>
      <c r="P45" s="90"/>
    </row>
    <row r="46" spans="1:19" ht="34.5" customHeight="1" thickBot="1" x14ac:dyDescent="0.3">
      <c r="A46" s="102"/>
      <c r="B46" s="102"/>
      <c r="C46" s="102"/>
      <c r="D46" s="102"/>
      <c r="E46" s="102"/>
      <c r="F46" s="102"/>
      <c r="G46" s="102"/>
      <c r="H46" s="50"/>
      <c r="I46" s="50"/>
      <c r="J46" s="51"/>
      <c r="K46" s="103"/>
      <c r="L46" s="103"/>
      <c r="M46" s="104"/>
      <c r="N46" s="105"/>
      <c r="O46" s="105"/>
    </row>
    <row r="47" spans="1:19" ht="34.5" hidden="1" customHeight="1" x14ac:dyDescent="0.25">
      <c r="A47" s="102"/>
      <c r="B47" s="102"/>
      <c r="C47" s="102"/>
      <c r="D47" s="102"/>
      <c r="E47" s="102"/>
      <c r="F47" s="102"/>
      <c r="G47" s="102"/>
      <c r="H47" s="50"/>
      <c r="I47" s="50"/>
      <c r="J47" s="51"/>
      <c r="K47" s="103"/>
      <c r="L47" s="103"/>
      <c r="M47" s="104"/>
      <c r="N47" s="105"/>
      <c r="O47" s="105"/>
    </row>
    <row r="48" spans="1:19" ht="34.5" hidden="1" customHeight="1" x14ac:dyDescent="0.25">
      <c r="A48" s="102"/>
      <c r="B48" s="102"/>
      <c r="C48" s="102"/>
      <c r="D48" s="102"/>
      <c r="E48" s="102"/>
      <c r="F48" s="102"/>
      <c r="G48" s="102"/>
      <c r="H48" s="50"/>
      <c r="I48" s="50"/>
      <c r="J48" s="51"/>
      <c r="K48" s="51"/>
      <c r="L48" s="51"/>
      <c r="M48" s="106"/>
      <c r="N48" s="106"/>
      <c r="O48" s="106"/>
    </row>
    <row r="49" spans="1:21" ht="34.5" hidden="1" customHeight="1" x14ac:dyDescent="0.25">
      <c r="A49" s="102"/>
      <c r="B49" s="102"/>
      <c r="C49" s="102"/>
      <c r="D49" s="102"/>
      <c r="E49" s="102"/>
      <c r="F49" s="102"/>
      <c r="G49" s="102"/>
      <c r="H49" s="107"/>
      <c r="I49" s="107"/>
      <c r="J49" s="106"/>
      <c r="K49" s="106"/>
      <c r="L49" s="106"/>
      <c r="M49" s="106"/>
      <c r="N49" s="106"/>
      <c r="O49" s="108"/>
    </row>
    <row r="50" spans="1:21" ht="15.75" customHeight="1" thickBot="1" x14ac:dyDescent="0.3">
      <c r="A50" s="533" t="s">
        <v>32</v>
      </c>
      <c r="B50" s="534"/>
      <c r="C50" s="534"/>
      <c r="D50" s="534"/>
      <c r="E50" s="534"/>
      <c r="F50" s="534"/>
      <c r="G50" s="534"/>
      <c r="H50" s="534"/>
      <c r="I50" s="534"/>
      <c r="J50" s="534"/>
      <c r="K50" s="534"/>
      <c r="L50" s="534"/>
      <c r="M50" s="534"/>
      <c r="N50" s="534"/>
      <c r="O50" s="535"/>
    </row>
    <row r="51" spans="1:21" ht="24.75" customHeight="1" thickBot="1" x14ac:dyDescent="0.3">
      <c r="A51" s="542" t="s">
        <v>5</v>
      </c>
      <c r="B51" s="557" t="s">
        <v>6</v>
      </c>
      <c r="C51" s="558"/>
      <c r="D51" s="543" t="s">
        <v>7</v>
      </c>
      <c r="E51" s="543" t="s">
        <v>8</v>
      </c>
      <c r="F51" s="543" t="s">
        <v>9</v>
      </c>
      <c r="G51" s="543" t="s">
        <v>33</v>
      </c>
      <c r="H51" s="557" t="s">
        <v>11</v>
      </c>
      <c r="I51" s="558"/>
      <c r="J51" s="543" t="s">
        <v>52</v>
      </c>
      <c r="K51" s="19"/>
      <c r="L51" s="19"/>
      <c r="M51" s="543" t="s">
        <v>12</v>
      </c>
      <c r="N51" s="543" t="s">
        <v>13</v>
      </c>
      <c r="O51" s="548" t="s">
        <v>34</v>
      </c>
    </row>
    <row r="52" spans="1:21" ht="16.5" thickBot="1" x14ac:dyDescent="0.3">
      <c r="A52" s="556"/>
      <c r="B52" s="559"/>
      <c r="C52" s="560"/>
      <c r="D52" s="546"/>
      <c r="E52" s="546"/>
      <c r="F52" s="546"/>
      <c r="G52" s="561"/>
      <c r="H52" s="543" t="s">
        <v>19</v>
      </c>
      <c r="I52" s="543" t="s">
        <v>16</v>
      </c>
      <c r="J52" s="544"/>
      <c r="K52" s="23"/>
      <c r="L52" s="23"/>
      <c r="M52" s="544"/>
      <c r="N52" s="546"/>
      <c r="O52" s="549"/>
    </row>
    <row r="53" spans="1:21" ht="27.75" customHeight="1" thickBot="1" x14ac:dyDescent="0.3">
      <c r="A53" s="556"/>
      <c r="B53" s="177" t="s">
        <v>17</v>
      </c>
      <c r="C53" s="24" t="s">
        <v>18</v>
      </c>
      <c r="D53" s="576"/>
      <c r="E53" s="576"/>
      <c r="F53" s="576"/>
      <c r="G53" s="578"/>
      <c r="H53" s="576"/>
      <c r="I53" s="576"/>
      <c r="J53" s="579"/>
      <c r="K53" s="25" t="s">
        <v>20</v>
      </c>
      <c r="L53" s="25" t="s">
        <v>21</v>
      </c>
      <c r="M53" s="579"/>
      <c r="N53" s="576"/>
      <c r="O53" s="645"/>
    </row>
    <row r="54" spans="1:21" ht="68.25" customHeight="1" thickBot="1" x14ac:dyDescent="0.3">
      <c r="A54" s="109">
        <v>1</v>
      </c>
      <c r="B54" s="29" t="s">
        <v>94</v>
      </c>
      <c r="C54" s="412" t="s">
        <v>98</v>
      </c>
      <c r="D54" s="35" t="s">
        <v>79</v>
      </c>
      <c r="E54" s="10">
        <v>46010</v>
      </c>
      <c r="F54" s="29" t="s">
        <v>89</v>
      </c>
      <c r="G54" s="110">
        <v>8</v>
      </c>
      <c r="H54" s="110"/>
      <c r="I54" s="110"/>
      <c r="J54" s="32"/>
      <c r="K54" s="32">
        <v>3500</v>
      </c>
      <c r="L54" s="32">
        <v>5417</v>
      </c>
      <c r="M54" s="32"/>
      <c r="N54" s="32">
        <v>11800</v>
      </c>
      <c r="O54" s="111">
        <f>SUM(M54:N54)</f>
        <v>11800</v>
      </c>
      <c r="P54" s="33"/>
    </row>
    <row r="55" spans="1:21" ht="16.5" hidden="1" thickBot="1" x14ac:dyDescent="0.3">
      <c r="A55" s="112"/>
      <c r="B55" s="35"/>
      <c r="C55" s="9"/>
      <c r="D55" s="36"/>
      <c r="E55" s="278"/>
      <c r="F55" s="35"/>
      <c r="G55" s="37"/>
      <c r="H55" s="37"/>
      <c r="I55" s="37"/>
      <c r="J55" s="38"/>
      <c r="K55" s="284"/>
      <c r="L55" s="284"/>
      <c r="M55" s="284"/>
      <c r="N55" s="284"/>
      <c r="O55" s="285">
        <f>SUM(M55:N55)</f>
        <v>0</v>
      </c>
      <c r="P55" s="33"/>
    </row>
    <row r="56" spans="1:21" ht="16.5" hidden="1" thickBot="1" x14ac:dyDescent="0.3">
      <c r="A56" s="112">
        <v>0</v>
      </c>
      <c r="B56" s="36"/>
      <c r="C56" s="273"/>
      <c r="D56" s="36"/>
      <c r="E56" s="11"/>
      <c r="F56" s="36"/>
      <c r="G56" s="61"/>
      <c r="H56" s="61"/>
      <c r="I56" s="61"/>
      <c r="J56" s="38"/>
      <c r="K56" s="284"/>
      <c r="L56" s="284"/>
      <c r="M56" s="284"/>
      <c r="N56" s="284"/>
      <c r="O56" s="285">
        <f>SUM(M56:N56)</f>
        <v>0</v>
      </c>
      <c r="P56" s="33"/>
    </row>
    <row r="57" spans="1:21" ht="16.5" hidden="1" thickBot="1" x14ac:dyDescent="0.3">
      <c r="A57" s="112"/>
      <c r="B57" s="36"/>
      <c r="C57" s="36"/>
      <c r="D57" s="36"/>
      <c r="E57" s="36"/>
      <c r="F57" s="36"/>
      <c r="G57" s="61"/>
      <c r="H57" s="61"/>
      <c r="I57" s="61"/>
      <c r="J57" s="38"/>
      <c r="K57" s="38"/>
      <c r="L57" s="38"/>
      <c r="M57" s="38"/>
      <c r="N57" s="38"/>
      <c r="O57" s="113">
        <f t="shared" ref="O57:O59" si="2">SUM(M57:N57)</f>
        <v>0</v>
      </c>
      <c r="P57" s="33"/>
      <c r="R57" s="33"/>
    </row>
    <row r="58" spans="1:21" ht="16.5" hidden="1" thickBot="1" x14ac:dyDescent="0.3">
      <c r="A58" s="112"/>
      <c r="B58" s="36"/>
      <c r="C58" s="36"/>
      <c r="D58" s="36"/>
      <c r="E58" s="11"/>
      <c r="F58" s="36"/>
      <c r="G58" s="61"/>
      <c r="H58" s="61"/>
      <c r="I58" s="61"/>
      <c r="J58" s="39"/>
      <c r="K58" s="39"/>
      <c r="L58" s="39"/>
      <c r="M58" s="39"/>
      <c r="N58" s="39"/>
      <c r="O58" s="114">
        <f t="shared" si="2"/>
        <v>0</v>
      </c>
      <c r="P58" s="33"/>
    </row>
    <row r="59" spans="1:21" ht="16.5" hidden="1" thickBot="1" x14ac:dyDescent="0.3">
      <c r="A59" s="112"/>
      <c r="B59" s="115"/>
      <c r="C59" s="115"/>
      <c r="D59" s="115"/>
      <c r="E59" s="116"/>
      <c r="F59" s="115"/>
      <c r="G59" s="117"/>
      <c r="H59" s="117"/>
      <c r="I59" s="117"/>
      <c r="J59" s="118"/>
      <c r="K59" s="118"/>
      <c r="L59" s="118"/>
      <c r="M59" s="118"/>
      <c r="N59" s="118"/>
      <c r="O59" s="119">
        <f t="shared" si="2"/>
        <v>0</v>
      </c>
      <c r="P59" s="33"/>
    </row>
    <row r="60" spans="1:21" ht="18.75" customHeight="1" thickBot="1" x14ac:dyDescent="0.3">
      <c r="A60" s="41">
        <f>SUM(A54:A59)</f>
        <v>1</v>
      </c>
      <c r="B60" s="541" t="s">
        <v>23</v>
      </c>
      <c r="C60" s="541"/>
      <c r="D60" s="541"/>
      <c r="E60" s="541"/>
      <c r="F60" s="541"/>
      <c r="G60" s="120">
        <f t="shared" ref="G60:O60" si="3">SUM(G54:G59)</f>
        <v>8</v>
      </c>
      <c r="H60" s="120">
        <f t="shared" si="3"/>
        <v>0</v>
      </c>
      <c r="I60" s="120">
        <f t="shared" si="3"/>
        <v>0</v>
      </c>
      <c r="J60" s="120">
        <f t="shared" si="3"/>
        <v>0</v>
      </c>
      <c r="K60" s="120">
        <f t="shared" si="3"/>
        <v>3500</v>
      </c>
      <c r="L60" s="120">
        <f t="shared" si="3"/>
        <v>5417</v>
      </c>
      <c r="M60" s="120">
        <f t="shared" si="3"/>
        <v>0</v>
      </c>
      <c r="N60" s="120">
        <f t="shared" si="3"/>
        <v>11800</v>
      </c>
      <c r="O60" s="120">
        <f t="shared" si="3"/>
        <v>11800</v>
      </c>
      <c r="P60" s="33"/>
    </row>
    <row r="61" spans="1:21" ht="15" customHeight="1" thickBot="1" x14ac:dyDescent="0.3">
      <c r="A61" s="656" t="s">
        <v>24</v>
      </c>
      <c r="B61" s="657"/>
      <c r="C61" s="657"/>
      <c r="D61" s="657"/>
      <c r="E61" s="657"/>
      <c r="F61" s="657"/>
      <c r="G61" s="658"/>
      <c r="H61" s="121"/>
      <c r="I61" s="121"/>
      <c r="J61" s="122"/>
      <c r="K61" s="122"/>
      <c r="L61" s="122"/>
      <c r="M61" s="123">
        <v>0</v>
      </c>
      <c r="N61" s="123">
        <f>N60*-0.1</f>
        <v>-1180</v>
      </c>
      <c r="O61" s="123">
        <f>N61</f>
        <v>-1180</v>
      </c>
      <c r="P61" s="33"/>
    </row>
    <row r="62" spans="1:21" ht="17.25" customHeight="1" thickBot="1" x14ac:dyDescent="0.3">
      <c r="A62" s="649" t="s">
        <v>25</v>
      </c>
      <c r="B62" s="665"/>
      <c r="C62" s="665"/>
      <c r="D62" s="665"/>
      <c r="E62" s="665"/>
      <c r="F62" s="665"/>
      <c r="G62" s="650"/>
      <c r="H62" s="124"/>
      <c r="I62" s="124"/>
      <c r="J62" s="125"/>
      <c r="K62" s="125"/>
      <c r="L62" s="125"/>
      <c r="M62" s="123">
        <f>SUM(M60:M61)</f>
        <v>0</v>
      </c>
      <c r="N62" s="123">
        <f>N60 +(N61)</f>
        <v>10620</v>
      </c>
      <c r="O62" s="123">
        <f>O61+O60</f>
        <v>10620</v>
      </c>
    </row>
    <row r="63" spans="1:21" ht="17.25" customHeight="1" x14ac:dyDescent="0.25">
      <c r="A63" s="126"/>
      <c r="B63" s="126"/>
      <c r="C63" s="126"/>
      <c r="D63" s="126"/>
      <c r="E63" s="126"/>
      <c r="F63" s="126"/>
      <c r="G63" s="126"/>
      <c r="H63" s="127"/>
      <c r="I63" s="127"/>
      <c r="J63" s="128"/>
      <c r="K63" s="128"/>
      <c r="L63" s="128"/>
      <c r="M63" s="129"/>
      <c r="N63" s="129"/>
      <c r="O63" s="129"/>
      <c r="P63" s="130"/>
      <c r="Q63" s="130"/>
      <c r="R63" s="130"/>
      <c r="S63" s="130"/>
      <c r="T63" s="130"/>
      <c r="U63" s="130"/>
    </row>
    <row r="64" spans="1:21" ht="17.25" customHeight="1" thickBot="1" x14ac:dyDescent="0.3">
      <c r="A64" s="131"/>
      <c r="B64" s="131"/>
      <c r="C64" s="131"/>
      <c r="D64" s="131"/>
      <c r="E64" s="131"/>
      <c r="F64" s="131"/>
      <c r="G64" s="131"/>
      <c r="H64" s="127"/>
      <c r="I64" s="132"/>
      <c r="J64" s="132"/>
      <c r="K64" s="132"/>
      <c r="L64" s="132"/>
      <c r="M64" s="132"/>
      <c r="N64" s="132"/>
      <c r="O64" s="129"/>
      <c r="P64" s="133"/>
      <c r="Q64" s="133"/>
      <c r="R64" s="133"/>
      <c r="S64" s="133"/>
      <c r="T64" s="133"/>
      <c r="U64" s="133"/>
    </row>
    <row r="65" spans="1:22" ht="17.25" customHeight="1" thickBot="1" x14ac:dyDescent="0.3">
      <c r="A65" s="649" t="s">
        <v>55</v>
      </c>
      <c r="B65" s="665"/>
      <c r="C65" s="665"/>
      <c r="D65" s="665"/>
      <c r="E65" s="665"/>
      <c r="F65" s="665"/>
      <c r="G65" s="650"/>
      <c r="H65" s="127"/>
      <c r="I65" s="536" t="s">
        <v>53</v>
      </c>
      <c r="J65" s="635"/>
      <c r="K65" s="635"/>
      <c r="L65" s="635"/>
      <c r="M65" s="635"/>
      <c r="N65" s="537"/>
      <c r="O65" s="129"/>
      <c r="P65" s="506" t="s">
        <v>114</v>
      </c>
      <c r="Q65" s="507"/>
      <c r="R65" s="507"/>
      <c r="S65" s="507"/>
      <c r="T65" s="507"/>
      <c r="U65" s="508"/>
    </row>
    <row r="66" spans="1:22" ht="48" customHeight="1" thickBot="1" x14ac:dyDescent="0.3">
      <c r="A66" s="603" t="s">
        <v>36</v>
      </c>
      <c r="B66" s="666"/>
      <c r="C66" s="604"/>
      <c r="D66" s="542" t="s">
        <v>112</v>
      </c>
      <c r="E66" s="542"/>
      <c r="F66" s="542" t="s">
        <v>113</v>
      </c>
      <c r="G66" s="542"/>
      <c r="H66" s="127"/>
      <c r="I66" s="134" t="s">
        <v>37</v>
      </c>
      <c r="J66" s="3" t="s">
        <v>38</v>
      </c>
      <c r="K66" s="4" t="s">
        <v>39</v>
      </c>
      <c r="L66" s="4" t="s">
        <v>68</v>
      </c>
      <c r="M66" s="5" t="s">
        <v>40</v>
      </c>
      <c r="N66" s="135" t="s">
        <v>30</v>
      </c>
      <c r="O66" s="129"/>
      <c r="P66" s="413" t="s">
        <v>37</v>
      </c>
      <c r="Q66" s="414" t="s">
        <v>38</v>
      </c>
      <c r="R66" s="415" t="s">
        <v>39</v>
      </c>
      <c r="S66" s="415" t="s">
        <v>68</v>
      </c>
      <c r="T66" s="416" t="s">
        <v>40</v>
      </c>
      <c r="U66" s="417" t="s">
        <v>30</v>
      </c>
    </row>
    <row r="67" spans="1:22" ht="27.75" customHeight="1" thickBot="1" x14ac:dyDescent="0.3">
      <c r="A67" s="533" t="s">
        <v>41</v>
      </c>
      <c r="B67" s="534"/>
      <c r="C67" s="535"/>
      <c r="D67" s="524">
        <v>120470</v>
      </c>
      <c r="E67" s="525"/>
      <c r="F67" s="524">
        <f>F75</f>
        <v>65700</v>
      </c>
      <c r="G67" s="525"/>
      <c r="H67" s="127"/>
      <c r="I67" s="293" t="s">
        <v>21</v>
      </c>
      <c r="J67" s="137">
        <f>L23</f>
        <v>3162.5</v>
      </c>
      <c r="K67" s="137">
        <f>L43</f>
        <v>7762.5</v>
      </c>
      <c r="L67" s="137">
        <f>L33</f>
        <v>16275</v>
      </c>
      <c r="M67" s="138">
        <f>L60</f>
        <v>5417</v>
      </c>
      <c r="N67" s="139">
        <f>SUM(J67:M67)</f>
        <v>32617</v>
      </c>
      <c r="O67" s="140"/>
      <c r="P67" s="332" t="s">
        <v>21</v>
      </c>
      <c r="Q67" s="137">
        <v>12650</v>
      </c>
      <c r="R67" s="137">
        <v>3163</v>
      </c>
      <c r="S67" s="137">
        <v>75600</v>
      </c>
      <c r="T67" s="138">
        <v>21758</v>
      </c>
      <c r="U67" s="139">
        <v>113171</v>
      </c>
    </row>
    <row r="68" spans="1:22" ht="20.100000000000001" customHeight="1" thickBot="1" x14ac:dyDescent="0.3">
      <c r="A68" s="533" t="s">
        <v>42</v>
      </c>
      <c r="B68" s="534"/>
      <c r="C68" s="535"/>
      <c r="D68" s="524">
        <v>0</v>
      </c>
      <c r="E68" s="525"/>
      <c r="F68" s="649">
        <v>0</v>
      </c>
      <c r="G68" s="650"/>
      <c r="H68" s="141"/>
      <c r="I68" s="248" t="s">
        <v>43</v>
      </c>
      <c r="J68" s="143">
        <f>K23</f>
        <v>1500</v>
      </c>
      <c r="K68" s="137">
        <f>K43</f>
        <v>2900</v>
      </c>
      <c r="L68" s="143">
        <f>K33</f>
        <v>9200</v>
      </c>
      <c r="M68" s="144">
        <f>K60</f>
        <v>3500</v>
      </c>
      <c r="N68" s="145">
        <f t="shared" ref="N68:N70" si="4">SUM(J68:M68)</f>
        <v>17100</v>
      </c>
      <c r="O68" s="140"/>
      <c r="P68" s="333" t="s">
        <v>43</v>
      </c>
      <c r="Q68" s="202">
        <v>4200</v>
      </c>
      <c r="R68" s="137">
        <v>2900</v>
      </c>
      <c r="S68" s="202">
        <v>17800</v>
      </c>
      <c r="T68" s="203">
        <v>8500</v>
      </c>
      <c r="U68" s="145">
        <v>33400</v>
      </c>
    </row>
    <row r="69" spans="1:22" ht="31.5" customHeight="1" thickBot="1" x14ac:dyDescent="0.3">
      <c r="A69" s="533" t="s">
        <v>44</v>
      </c>
      <c r="B69" s="534"/>
      <c r="C69" s="535"/>
      <c r="D69" s="536">
        <v>8</v>
      </c>
      <c r="E69" s="537"/>
      <c r="F69" s="541">
        <f>(A60+A43+A33+A23)</f>
        <v>4</v>
      </c>
      <c r="G69" s="541"/>
      <c r="H69" s="141"/>
      <c r="I69" s="294" t="s">
        <v>45</v>
      </c>
      <c r="J69" s="147">
        <f>O25</f>
        <v>8640</v>
      </c>
      <c r="K69" s="147">
        <f>O45</f>
        <v>17280</v>
      </c>
      <c r="L69" s="147">
        <f>O35</f>
        <v>29160</v>
      </c>
      <c r="M69" s="148">
        <f>O62</f>
        <v>10620</v>
      </c>
      <c r="N69" s="149">
        <f>SUM(J69:M69)</f>
        <v>65700</v>
      </c>
      <c r="O69" s="140"/>
      <c r="P69" s="334" t="s">
        <v>45</v>
      </c>
      <c r="Q69" s="418">
        <v>20160</v>
      </c>
      <c r="R69" s="418">
        <v>8640</v>
      </c>
      <c r="S69" s="418">
        <v>45090</v>
      </c>
      <c r="T69" s="419">
        <v>46580</v>
      </c>
      <c r="U69" s="145">
        <v>120470</v>
      </c>
    </row>
    <row r="70" spans="1:22" ht="20.100000000000001" customHeight="1" thickBot="1" x14ac:dyDescent="0.3">
      <c r="A70" s="533" t="s">
        <v>46</v>
      </c>
      <c r="B70" s="534"/>
      <c r="C70" s="535"/>
      <c r="D70" s="536">
        <v>20</v>
      </c>
      <c r="E70" s="537"/>
      <c r="F70" s="541">
        <f>(H23+I23)+(H33+I33)+(H43+I43)+(H60+I60)</f>
        <v>0</v>
      </c>
      <c r="G70" s="541"/>
      <c r="H70" s="107"/>
      <c r="I70" s="150" t="s">
        <v>30</v>
      </c>
      <c r="J70" s="151">
        <f>SUM(J67:J69)</f>
        <v>13302.5</v>
      </c>
      <c r="K70" s="151">
        <f>SUM(K67:K69)</f>
        <v>27942.5</v>
      </c>
      <c r="L70" s="151">
        <f>SUM(L67:L69)</f>
        <v>54635</v>
      </c>
      <c r="M70" s="152">
        <f>SUM(M67:M69)</f>
        <v>19537</v>
      </c>
      <c r="N70" s="153">
        <f t="shared" si="4"/>
        <v>115417</v>
      </c>
      <c r="O70" s="108"/>
      <c r="P70" s="335" t="s">
        <v>30</v>
      </c>
      <c r="Q70" s="336">
        <v>37010</v>
      </c>
      <c r="R70" s="336">
        <v>14703</v>
      </c>
      <c r="S70" s="336">
        <v>138490</v>
      </c>
      <c r="T70" s="354">
        <v>76838</v>
      </c>
      <c r="U70" s="355">
        <v>267041</v>
      </c>
    </row>
    <row r="71" spans="1:22" ht="20.100000000000001" customHeight="1" thickBot="1" x14ac:dyDescent="0.3">
      <c r="A71" s="533" t="s">
        <v>47</v>
      </c>
      <c r="B71" s="534"/>
      <c r="C71" s="535"/>
      <c r="D71" s="529">
        <v>152</v>
      </c>
      <c r="E71" s="530"/>
      <c r="F71" s="621">
        <f>G23+G33+G43+G60</f>
        <v>64</v>
      </c>
      <c r="G71" s="541"/>
      <c r="H71" s="107"/>
      <c r="I71" s="640" t="s">
        <v>54</v>
      </c>
      <c r="J71" s="515"/>
      <c r="K71" s="515"/>
      <c r="L71" s="515"/>
      <c r="M71" s="515"/>
      <c r="N71" s="641"/>
      <c r="O71" s="108"/>
      <c r="P71" s="506" t="s">
        <v>115</v>
      </c>
      <c r="Q71" s="507"/>
      <c r="R71" s="507"/>
      <c r="S71" s="507"/>
      <c r="T71" s="507"/>
      <c r="U71" s="508"/>
    </row>
    <row r="72" spans="1:22" ht="31.5" customHeight="1" thickBot="1" x14ac:dyDescent="0.3">
      <c r="A72" s="642" t="s">
        <v>48</v>
      </c>
      <c r="B72" s="643"/>
      <c r="C72" s="644"/>
      <c r="D72" s="524">
        <v>5000</v>
      </c>
      <c r="E72" s="525"/>
      <c r="F72" s="605">
        <f>M60+M43+M33+M23</f>
        <v>0</v>
      </c>
      <c r="G72" s="605"/>
      <c r="H72" s="141"/>
      <c r="I72" s="134" t="s">
        <v>37</v>
      </c>
      <c r="J72" s="3" t="s">
        <v>38</v>
      </c>
      <c r="K72" s="4" t="s">
        <v>39</v>
      </c>
      <c r="L72" s="4" t="s">
        <v>68</v>
      </c>
      <c r="M72" s="8" t="s">
        <v>40</v>
      </c>
      <c r="N72" s="135" t="s">
        <v>30</v>
      </c>
      <c r="O72" s="108"/>
      <c r="P72" s="413" t="s">
        <v>37</v>
      </c>
      <c r="Q72" s="414" t="s">
        <v>38</v>
      </c>
      <c r="R72" s="415" t="s">
        <v>39</v>
      </c>
      <c r="S72" s="415" t="s">
        <v>68</v>
      </c>
      <c r="T72" s="420" t="s">
        <v>40</v>
      </c>
      <c r="U72" s="417" t="s">
        <v>30</v>
      </c>
    </row>
    <row r="73" spans="1:22" ht="20.100000000000001" customHeight="1" thickBot="1" x14ac:dyDescent="0.3">
      <c r="A73" s="642" t="s">
        <v>49</v>
      </c>
      <c r="B73" s="643"/>
      <c r="C73" s="644"/>
      <c r="D73" s="524">
        <v>128300</v>
      </c>
      <c r="E73" s="525"/>
      <c r="F73" s="605">
        <f>N23+N33+N60+N43</f>
        <v>73000</v>
      </c>
      <c r="G73" s="605"/>
      <c r="H73" s="141"/>
      <c r="I73" s="136" t="s">
        <v>21</v>
      </c>
      <c r="J73" s="154">
        <f t="shared" ref="J73:K76" si="5">J67/Q67</f>
        <v>0.25</v>
      </c>
      <c r="K73" s="154">
        <f t="shared" si="5"/>
        <v>2.4541574454631681</v>
      </c>
      <c r="L73" s="154">
        <f t="shared" ref="L73:N76" si="6">L67/S67</f>
        <v>0.21527777777777779</v>
      </c>
      <c r="M73" s="155">
        <f>M67/T67</f>
        <v>0.24896589760088245</v>
      </c>
      <c r="N73" s="156">
        <f t="shared" si="6"/>
        <v>0.28820987708865348</v>
      </c>
      <c r="O73" s="108"/>
      <c r="P73" s="337" t="s">
        <v>42</v>
      </c>
      <c r="Q73" s="158">
        <v>0</v>
      </c>
      <c r="R73" s="159">
        <v>0</v>
      </c>
      <c r="S73" s="159">
        <v>0</v>
      </c>
      <c r="T73" s="206">
        <v>0</v>
      </c>
      <c r="U73" s="207">
        <v>0</v>
      </c>
    </row>
    <row r="74" spans="1:22" ht="20.100000000000001" customHeight="1" thickBot="1" x14ac:dyDescent="0.3">
      <c r="A74" s="642" t="s">
        <v>50</v>
      </c>
      <c r="B74" s="643"/>
      <c r="C74" s="644"/>
      <c r="D74" s="524">
        <v>-12830</v>
      </c>
      <c r="E74" s="525"/>
      <c r="F74" s="605">
        <f>(N61+N44+N34+N24)</f>
        <v>-7300</v>
      </c>
      <c r="G74" s="605"/>
      <c r="H74" s="141"/>
      <c r="I74" s="248" t="s">
        <v>43</v>
      </c>
      <c r="J74" s="154">
        <f t="shared" si="5"/>
        <v>0.35714285714285715</v>
      </c>
      <c r="K74" s="154">
        <f t="shared" si="5"/>
        <v>1</v>
      </c>
      <c r="L74" s="154">
        <f t="shared" si="6"/>
        <v>0.5168539325842697</v>
      </c>
      <c r="M74" s="155">
        <f t="shared" ref="M74:M75" si="7">M68/T68</f>
        <v>0.41176470588235292</v>
      </c>
      <c r="N74" s="156">
        <f t="shared" si="6"/>
        <v>0.5119760479041916</v>
      </c>
      <c r="O74" s="108"/>
      <c r="P74" s="338" t="s">
        <v>56</v>
      </c>
      <c r="Q74" s="342">
        <v>2</v>
      </c>
      <c r="R74" s="159">
        <v>1</v>
      </c>
      <c r="S74" s="424">
        <v>3</v>
      </c>
      <c r="T74" s="425">
        <v>2</v>
      </c>
      <c r="U74" s="207">
        <v>8</v>
      </c>
    </row>
    <row r="75" spans="1:22" ht="20.100000000000001" customHeight="1" thickBot="1" x14ac:dyDescent="0.3">
      <c r="A75" s="637" t="s">
        <v>51</v>
      </c>
      <c r="B75" s="638"/>
      <c r="C75" s="639"/>
      <c r="D75" s="519">
        <v>120470</v>
      </c>
      <c r="E75" s="520"/>
      <c r="F75" s="620">
        <f>F72+F73+F74</f>
        <v>65700</v>
      </c>
      <c r="G75" s="620"/>
      <c r="H75" s="161"/>
      <c r="I75" s="146" t="s">
        <v>45</v>
      </c>
      <c r="J75" s="154">
        <f t="shared" si="5"/>
        <v>0.42857142857142855</v>
      </c>
      <c r="K75" s="154">
        <f t="shared" si="5"/>
        <v>2</v>
      </c>
      <c r="L75" s="154">
        <f t="shared" si="6"/>
        <v>0.6467065868263473</v>
      </c>
      <c r="M75" s="155">
        <f t="shared" si="7"/>
        <v>0.22799484757406613</v>
      </c>
      <c r="N75" s="156">
        <f t="shared" si="6"/>
        <v>0.54536399103511246</v>
      </c>
      <c r="O75" s="108"/>
      <c r="P75" s="334" t="s">
        <v>57</v>
      </c>
      <c r="Q75" s="342">
        <v>16</v>
      </c>
      <c r="R75" s="159">
        <v>4</v>
      </c>
      <c r="S75" s="424">
        <v>0</v>
      </c>
      <c r="T75" s="425">
        <v>0</v>
      </c>
      <c r="U75" s="207">
        <v>20</v>
      </c>
    </row>
    <row r="76" spans="1:22" ht="20.100000000000001" customHeight="1" thickBot="1" x14ac:dyDescent="0.3">
      <c r="A76" s="162"/>
      <c r="B76" s="162"/>
      <c r="C76" s="162"/>
      <c r="D76" s="162"/>
      <c r="E76" s="162"/>
      <c r="F76" s="162"/>
      <c r="G76" s="161"/>
      <c r="H76" s="161"/>
      <c r="I76" s="150" t="s">
        <v>30</v>
      </c>
      <c r="J76" s="163">
        <f t="shared" si="5"/>
        <v>0.35942988381518509</v>
      </c>
      <c r="K76" s="163">
        <f t="shared" si="5"/>
        <v>1.9004624906481671</v>
      </c>
      <c r="L76" s="163">
        <f t="shared" si="6"/>
        <v>0.39450501841288177</v>
      </c>
      <c r="M76" s="164">
        <f t="shared" si="6"/>
        <v>0.25426221400869359</v>
      </c>
      <c r="N76" s="292">
        <f t="shared" si="6"/>
        <v>0.43220703936848648</v>
      </c>
      <c r="O76" s="162"/>
      <c r="P76" s="334" t="s">
        <v>58</v>
      </c>
      <c r="Q76" s="342">
        <v>48</v>
      </c>
      <c r="R76" s="159">
        <v>8</v>
      </c>
      <c r="S76" s="424">
        <v>64</v>
      </c>
      <c r="T76" s="425">
        <v>32</v>
      </c>
      <c r="U76" s="207">
        <v>152</v>
      </c>
    </row>
    <row r="77" spans="1:22" x14ac:dyDescent="0.25">
      <c r="A77" s="162"/>
      <c r="B77" s="522"/>
      <c r="C77" s="522"/>
      <c r="D77" s="522"/>
      <c r="E77" s="166"/>
      <c r="F77" s="167"/>
      <c r="G77" s="167"/>
      <c r="I77" s="162"/>
      <c r="J77" s="162"/>
      <c r="K77" s="162"/>
      <c r="L77" s="162"/>
      <c r="M77" s="162"/>
      <c r="N77" s="162"/>
      <c r="O77" s="162"/>
      <c r="P77" s="334" t="s">
        <v>59</v>
      </c>
      <c r="Q77" s="426">
        <v>0</v>
      </c>
      <c r="R77" s="159">
        <v>0</v>
      </c>
      <c r="S77" s="424">
        <v>0</v>
      </c>
      <c r="T77" s="144">
        <v>5000</v>
      </c>
      <c r="U77" s="207">
        <v>5000</v>
      </c>
    </row>
    <row r="78" spans="1:22" x14ac:dyDescent="0.25">
      <c r="A78" s="162"/>
      <c r="E78" s="165"/>
      <c r="G78" s="169"/>
      <c r="I78" s="17"/>
      <c r="J78" s="17"/>
      <c r="K78" s="17"/>
      <c r="L78" s="17"/>
      <c r="M78" s="17"/>
      <c r="N78" s="17"/>
      <c r="O78" s="162"/>
      <c r="P78" s="334" t="s">
        <v>61</v>
      </c>
      <c r="Q78" s="427">
        <v>20160</v>
      </c>
      <c r="R78" s="147">
        <v>8640</v>
      </c>
      <c r="S78" s="147">
        <v>45090</v>
      </c>
      <c r="T78" s="148">
        <v>46580</v>
      </c>
      <c r="U78" s="207">
        <v>120470</v>
      </c>
      <c r="V78" s="33"/>
    </row>
    <row r="79" spans="1:22" ht="16.5" thickBot="1" x14ac:dyDescent="0.3">
      <c r="A79" s="162"/>
      <c r="B79" s="270" t="s">
        <v>64</v>
      </c>
      <c r="C79" s="270"/>
      <c r="D79" s="165"/>
      <c r="E79" s="167" t="s">
        <v>65</v>
      </c>
      <c r="F79" s="162"/>
      <c r="G79" s="169"/>
      <c r="I79" s="17"/>
      <c r="J79" s="17"/>
      <c r="K79" s="17"/>
      <c r="L79" s="17"/>
      <c r="M79" s="17"/>
      <c r="N79" s="17"/>
      <c r="O79" s="162"/>
      <c r="P79" s="335" t="s">
        <v>30</v>
      </c>
      <c r="Q79" s="428">
        <v>20160</v>
      </c>
      <c r="R79" s="151">
        <v>8640</v>
      </c>
      <c r="S79" s="151">
        <v>45090</v>
      </c>
      <c r="T79" s="151">
        <v>51580</v>
      </c>
      <c r="U79" s="151">
        <v>125470</v>
      </c>
    </row>
    <row r="80" spans="1:22" x14ac:dyDescent="0.25">
      <c r="A80" s="162"/>
      <c r="B80" s="162"/>
      <c r="C80" s="162"/>
      <c r="E80" s="165"/>
      <c r="F80" s="167"/>
      <c r="G80" s="133"/>
      <c r="H80" s="133"/>
      <c r="I80" s="17"/>
      <c r="J80" s="17"/>
      <c r="K80" s="17"/>
      <c r="L80" s="17"/>
      <c r="M80" s="17"/>
      <c r="N80" s="17"/>
      <c r="O80" s="162"/>
    </row>
    <row r="81" spans="1:19" x14ac:dyDescent="0.25">
      <c r="A81" s="162"/>
      <c r="B81" s="162"/>
      <c r="C81" s="162"/>
      <c r="E81" s="165"/>
      <c r="I81" s="17"/>
      <c r="J81" s="17"/>
      <c r="K81" s="17"/>
      <c r="L81" s="17"/>
      <c r="M81" s="17"/>
      <c r="N81" s="17"/>
      <c r="O81" s="162"/>
    </row>
    <row r="82" spans="1:19" ht="15.75" customHeight="1" x14ac:dyDescent="0.25">
      <c r="A82" s="162"/>
      <c r="B82" s="162"/>
      <c r="C82" s="162"/>
      <c r="E82" s="165"/>
      <c r="G82" s="162"/>
      <c r="H82" s="162"/>
      <c r="I82" s="17"/>
      <c r="J82" s="17"/>
      <c r="K82" s="17"/>
      <c r="L82" s="17"/>
      <c r="M82" s="17"/>
      <c r="N82" s="17"/>
      <c r="O82" s="162"/>
      <c r="R82" s="513"/>
      <c r="S82" s="513"/>
    </row>
    <row r="83" spans="1:19" x14ac:dyDescent="0.25">
      <c r="A83" s="162"/>
      <c r="B83" s="162"/>
      <c r="C83" s="162"/>
      <c r="E83" s="165"/>
      <c r="G83" s="162"/>
      <c r="H83" s="162"/>
      <c r="I83" s="17"/>
      <c r="J83" s="17"/>
      <c r="K83" s="17"/>
      <c r="L83" s="17"/>
      <c r="M83" s="17"/>
      <c r="N83" s="17"/>
      <c r="O83" s="162"/>
    </row>
    <row r="84" spans="1:19" x14ac:dyDescent="0.25">
      <c r="A84" s="162"/>
      <c r="B84" s="272" t="s">
        <v>100</v>
      </c>
      <c r="C84" s="272"/>
      <c r="D84" s="133"/>
      <c r="E84" s="197" t="s">
        <v>66</v>
      </c>
      <c r="G84" s="162"/>
      <c r="H84" s="162"/>
      <c r="I84" s="17"/>
      <c r="J84" s="17"/>
      <c r="K84" s="17"/>
      <c r="L84" s="17"/>
      <c r="M84" s="17"/>
      <c r="N84" s="17"/>
      <c r="O84" s="162"/>
    </row>
    <row r="85" spans="1:19" x14ac:dyDescent="0.25">
      <c r="A85" s="162"/>
      <c r="B85" s="162" t="s">
        <v>99</v>
      </c>
      <c r="C85" s="162"/>
      <c r="E85" s="165" t="s">
        <v>67</v>
      </c>
      <c r="F85" s="130"/>
      <c r="G85" s="162"/>
      <c r="H85" s="162"/>
      <c r="I85" s="17"/>
      <c r="J85" s="17"/>
      <c r="K85" s="17"/>
      <c r="L85" s="17"/>
      <c r="M85" s="17"/>
      <c r="N85" s="17"/>
      <c r="O85" s="162"/>
    </row>
    <row r="86" spans="1:19" x14ac:dyDescent="0.25">
      <c r="A86" s="162"/>
      <c r="B86" s="162"/>
      <c r="C86" s="162"/>
      <c r="D86" s="162"/>
      <c r="E86" s="162"/>
      <c r="F86" s="162"/>
      <c r="G86" s="162"/>
      <c r="H86" s="162"/>
      <c r="I86" s="17"/>
      <c r="J86" s="17"/>
      <c r="K86" s="17"/>
      <c r="L86" s="17"/>
      <c r="M86" s="17"/>
      <c r="N86" s="17"/>
      <c r="O86" s="162"/>
    </row>
    <row r="87" spans="1:19" x14ac:dyDescent="0.25">
      <c r="A87" s="162"/>
      <c r="B87" s="636"/>
      <c r="C87" s="636"/>
      <c r="D87" s="636"/>
      <c r="E87" s="636"/>
      <c r="F87" s="636"/>
      <c r="G87" s="636"/>
      <c r="H87" s="162"/>
      <c r="I87" s="17"/>
      <c r="J87" s="17"/>
      <c r="K87" s="17"/>
      <c r="L87" s="17"/>
      <c r="M87" s="17"/>
      <c r="N87" s="17"/>
      <c r="O87" s="162"/>
    </row>
    <row r="88" spans="1:19" x14ac:dyDescent="0.25">
      <c r="A88" s="162"/>
      <c r="B88" s="636"/>
      <c r="C88" s="636"/>
      <c r="D88" s="636"/>
      <c r="E88" s="636"/>
      <c r="F88" s="636"/>
      <c r="G88" s="636"/>
      <c r="H88" s="162"/>
      <c r="I88" s="17"/>
      <c r="J88" s="17"/>
      <c r="K88" s="17"/>
      <c r="L88" s="17"/>
      <c r="M88" s="17"/>
      <c r="N88" s="17"/>
    </row>
    <row r="89" spans="1:19" x14ac:dyDescent="0.25">
      <c r="A89" s="162"/>
      <c r="B89" s="162"/>
      <c r="C89" s="162"/>
      <c r="D89" s="162"/>
      <c r="E89" s="162"/>
      <c r="F89" s="162"/>
      <c r="G89" s="162"/>
      <c r="H89" s="162"/>
      <c r="I89" s="17"/>
      <c r="J89" s="17"/>
      <c r="K89" s="17"/>
      <c r="L89" s="17"/>
      <c r="M89" s="17"/>
      <c r="N89" s="17"/>
    </row>
    <row r="90" spans="1:19" x14ac:dyDescent="0.25">
      <c r="A90" s="162"/>
      <c r="B90" s="162"/>
      <c r="C90" s="162"/>
      <c r="D90" s="162"/>
      <c r="E90" s="162"/>
      <c r="F90" s="162"/>
      <c r="G90" s="162"/>
      <c r="H90" s="162"/>
      <c r="I90" s="17"/>
      <c r="J90" s="17"/>
      <c r="K90" s="17"/>
      <c r="L90" s="17"/>
      <c r="M90" s="17"/>
      <c r="N90" s="17"/>
    </row>
    <row r="91" spans="1:19" x14ac:dyDescent="0.25">
      <c r="A91" s="162"/>
      <c r="B91" s="162"/>
      <c r="C91" s="162"/>
      <c r="D91" s="162"/>
      <c r="E91" s="162"/>
      <c r="F91" s="162"/>
      <c r="G91" s="162"/>
      <c r="H91" s="162"/>
      <c r="I91" s="17"/>
      <c r="J91" s="17"/>
      <c r="K91" s="17"/>
      <c r="L91" s="17"/>
      <c r="M91" s="17"/>
      <c r="N91" s="17"/>
    </row>
    <row r="92" spans="1:19" x14ac:dyDescent="0.25">
      <c r="A92" s="162"/>
      <c r="B92" s="162"/>
      <c r="C92" s="162"/>
      <c r="D92" s="162"/>
      <c r="E92" s="162"/>
      <c r="F92" s="162"/>
      <c r="G92" s="162"/>
      <c r="H92" s="162"/>
      <c r="I92" s="17"/>
      <c r="J92" s="17"/>
      <c r="K92" s="17"/>
      <c r="L92" s="17"/>
      <c r="M92" s="17"/>
      <c r="N92" s="17"/>
    </row>
    <row r="93" spans="1:19" x14ac:dyDescent="0.25">
      <c r="A93" s="162"/>
      <c r="B93" s="162"/>
      <c r="C93" s="162"/>
      <c r="D93" s="162"/>
      <c r="E93" s="162"/>
      <c r="F93" s="162"/>
      <c r="G93" s="162"/>
      <c r="H93" s="162"/>
      <c r="I93" s="17"/>
      <c r="J93" s="17"/>
      <c r="K93" s="17"/>
      <c r="L93" s="17"/>
      <c r="M93" s="17"/>
      <c r="N93" s="17"/>
    </row>
    <row r="94" spans="1:19" ht="15.6" customHeight="1" x14ac:dyDescent="0.25">
      <c r="A94" s="162"/>
      <c r="B94" s="162"/>
      <c r="C94" s="162"/>
      <c r="D94" s="162"/>
      <c r="E94" s="162"/>
      <c r="F94" s="162"/>
      <c r="G94" s="162"/>
      <c r="H94" s="162"/>
      <c r="I94" s="17"/>
      <c r="J94" s="17"/>
      <c r="K94" s="17"/>
      <c r="L94" s="17"/>
      <c r="M94" s="17"/>
      <c r="N94" s="17"/>
    </row>
    <row r="95" spans="1:19" x14ac:dyDescent="0.25">
      <c r="A95" s="162"/>
      <c r="B95" s="162"/>
      <c r="C95" s="162"/>
      <c r="D95" s="214"/>
      <c r="E95" s="214"/>
      <c r="F95" s="162"/>
      <c r="G95" s="162"/>
      <c r="H95" s="162"/>
      <c r="I95" s="17"/>
      <c r="J95" s="17"/>
      <c r="K95" s="17"/>
      <c r="L95" s="17"/>
      <c r="M95" s="17"/>
      <c r="N95" s="17"/>
    </row>
    <row r="96" spans="1:19" x14ac:dyDescent="0.25">
      <c r="A96" s="162"/>
      <c r="B96" s="162"/>
      <c r="C96" s="162"/>
      <c r="D96" s="162"/>
      <c r="E96" s="162"/>
      <c r="F96" s="162"/>
      <c r="G96" s="162"/>
      <c r="H96" s="162"/>
      <c r="I96" s="17"/>
      <c r="J96" s="17"/>
      <c r="K96" s="17"/>
      <c r="L96" s="17"/>
      <c r="M96" s="17"/>
      <c r="N96" s="17"/>
    </row>
    <row r="97" spans="1:15" x14ac:dyDescent="0.25">
      <c r="A97" s="17"/>
      <c r="B97" s="17"/>
      <c r="C97" s="17"/>
      <c r="D97" s="17"/>
      <c r="E97" s="17"/>
      <c r="F97" s="17"/>
      <c r="G97" s="17"/>
      <c r="H97" s="17"/>
      <c r="I97" s="17"/>
      <c r="J97" s="17"/>
      <c r="K97" s="17"/>
      <c r="L97" s="17"/>
      <c r="M97" s="17"/>
      <c r="N97" s="17"/>
    </row>
    <row r="98" spans="1:15" x14ac:dyDescent="0.25">
      <c r="A98" s="17"/>
      <c r="B98" s="17"/>
      <c r="C98" s="17"/>
      <c r="D98" s="17"/>
      <c r="E98" s="17"/>
      <c r="F98" s="17"/>
      <c r="G98" s="17"/>
      <c r="H98" s="17"/>
      <c r="I98" s="17"/>
      <c r="J98" s="17"/>
      <c r="K98" s="17"/>
      <c r="L98" s="17"/>
      <c r="M98" s="17"/>
      <c r="N98" s="17"/>
    </row>
    <row r="99" spans="1:15" x14ac:dyDescent="0.25">
      <c r="A99" s="17"/>
      <c r="B99" s="17"/>
      <c r="C99" s="17"/>
      <c r="D99" s="17"/>
      <c r="E99" s="17"/>
      <c r="F99" s="17"/>
      <c r="G99" s="17"/>
      <c r="H99" s="17"/>
      <c r="I99" s="17"/>
      <c r="J99" s="17"/>
      <c r="K99" s="17"/>
      <c r="L99" s="17"/>
      <c r="M99" s="17"/>
      <c r="N99" s="17"/>
    </row>
    <row r="100" spans="1:15" x14ac:dyDescent="0.25">
      <c r="A100" s="17"/>
      <c r="B100" s="17"/>
      <c r="C100" s="17"/>
      <c r="D100" s="17"/>
      <c r="E100" s="17"/>
      <c r="F100" s="17"/>
      <c r="G100" s="17"/>
      <c r="H100" s="17"/>
      <c r="I100" s="17"/>
      <c r="J100" s="17"/>
      <c r="K100" s="17"/>
      <c r="L100" s="17"/>
      <c r="M100" s="17"/>
      <c r="N100" s="17"/>
    </row>
    <row r="101" spans="1:15" x14ac:dyDescent="0.25">
      <c r="A101" s="17"/>
      <c r="B101" s="17"/>
      <c r="C101" s="17"/>
      <c r="D101" s="17"/>
      <c r="E101" s="17"/>
      <c r="F101" s="17"/>
      <c r="G101" s="17"/>
      <c r="H101" s="17"/>
      <c r="I101" s="17"/>
      <c r="J101" s="17"/>
      <c r="K101" s="17"/>
      <c r="L101" s="17"/>
      <c r="M101" s="17"/>
      <c r="N101" s="17"/>
    </row>
    <row r="102" spans="1:15" x14ac:dyDescent="0.25">
      <c r="A102" s="17"/>
      <c r="B102" s="17"/>
      <c r="C102" s="17"/>
      <c r="D102" s="17"/>
      <c r="E102" s="17"/>
      <c r="F102" s="17"/>
      <c r="G102" s="17"/>
      <c r="H102" s="17"/>
    </row>
    <row r="103" spans="1:15" x14ac:dyDescent="0.25">
      <c r="A103" s="17"/>
      <c r="B103" s="17"/>
      <c r="C103" s="17"/>
      <c r="D103" s="17"/>
      <c r="E103" s="17"/>
      <c r="F103" s="17"/>
      <c r="G103" s="17"/>
      <c r="H103" s="17"/>
    </row>
    <row r="104" spans="1:15" x14ac:dyDescent="0.25">
      <c r="A104" s="17"/>
      <c r="B104" s="17"/>
      <c r="C104" s="17"/>
      <c r="D104" s="17"/>
      <c r="E104" s="17"/>
      <c r="F104" s="17"/>
      <c r="G104" s="17"/>
      <c r="H104" s="17"/>
      <c r="O104" s="17"/>
    </row>
    <row r="105" spans="1:15" x14ac:dyDescent="0.25">
      <c r="A105" s="17"/>
      <c r="B105" s="17"/>
      <c r="C105" s="17"/>
      <c r="D105" s="17"/>
      <c r="E105" s="17"/>
      <c r="F105" s="17"/>
      <c r="G105" s="17"/>
      <c r="H105" s="17"/>
      <c r="O105" s="17"/>
    </row>
    <row r="106" spans="1:15" x14ac:dyDescent="0.25">
      <c r="A106" s="17"/>
      <c r="B106" s="17"/>
      <c r="C106" s="17"/>
      <c r="D106" s="17"/>
      <c r="E106" s="17"/>
      <c r="F106" s="17"/>
      <c r="G106" s="17"/>
      <c r="H106" s="17"/>
      <c r="O106" s="17"/>
    </row>
    <row r="107" spans="1:15" x14ac:dyDescent="0.25">
      <c r="A107" s="17"/>
      <c r="B107" s="17"/>
      <c r="C107" s="17"/>
      <c r="D107" s="17"/>
      <c r="E107" s="17"/>
      <c r="F107" s="17"/>
      <c r="G107" s="17"/>
      <c r="H107" s="17"/>
      <c r="O107" s="17"/>
    </row>
    <row r="108" spans="1:15" x14ac:dyDescent="0.25">
      <c r="A108" s="17"/>
      <c r="B108" s="17"/>
      <c r="C108" s="17"/>
      <c r="D108" s="17"/>
      <c r="E108" s="17"/>
      <c r="F108" s="17"/>
      <c r="G108" s="17"/>
      <c r="H108" s="17"/>
      <c r="O108" s="17"/>
    </row>
    <row r="109" spans="1:15" x14ac:dyDescent="0.25">
      <c r="A109" s="17"/>
      <c r="B109" s="17"/>
      <c r="C109" s="17"/>
      <c r="D109" s="17"/>
      <c r="E109" s="17"/>
      <c r="F109" s="17"/>
      <c r="G109" s="17"/>
      <c r="H109" s="17"/>
      <c r="O109" s="17"/>
    </row>
    <row r="110" spans="1:15" x14ac:dyDescent="0.25">
      <c r="A110" s="17"/>
      <c r="B110" s="17"/>
      <c r="C110" s="17"/>
      <c r="D110" s="17"/>
      <c r="E110" s="17"/>
      <c r="F110" s="17"/>
      <c r="G110" s="17"/>
      <c r="H110" s="17"/>
      <c r="O110" s="17"/>
    </row>
    <row r="111" spans="1:15" x14ac:dyDescent="0.25">
      <c r="A111" s="17"/>
      <c r="B111" s="17"/>
      <c r="C111" s="17"/>
      <c r="D111" s="17"/>
      <c r="E111" s="17"/>
      <c r="F111" s="17"/>
      <c r="G111" s="17"/>
      <c r="H111" s="17"/>
      <c r="O111" s="17"/>
    </row>
    <row r="112" spans="1:15" x14ac:dyDescent="0.25">
      <c r="A112" s="17"/>
      <c r="B112" s="17"/>
      <c r="C112" s="17"/>
      <c r="D112" s="17"/>
      <c r="E112" s="17"/>
      <c r="F112" s="17"/>
      <c r="G112" s="17"/>
      <c r="H112" s="17"/>
      <c r="O112" s="17"/>
    </row>
    <row r="113" spans="1:15" x14ac:dyDescent="0.25">
      <c r="A113" s="17"/>
      <c r="B113" s="17"/>
      <c r="C113" s="17"/>
      <c r="D113" s="17"/>
      <c r="E113" s="17"/>
      <c r="F113" s="17"/>
      <c r="G113" s="17"/>
      <c r="H113" s="17"/>
      <c r="O113" s="17"/>
    </row>
    <row r="114" spans="1:15" x14ac:dyDescent="0.25">
      <c r="A114" s="17"/>
      <c r="B114" s="17"/>
      <c r="C114" s="17"/>
      <c r="D114" s="17"/>
      <c r="E114" s="17"/>
      <c r="F114" s="17"/>
      <c r="G114" s="17"/>
      <c r="H114" s="17"/>
      <c r="O114" s="17"/>
    </row>
    <row r="115" spans="1:15" x14ac:dyDescent="0.25">
      <c r="A115" s="17"/>
      <c r="B115" s="17"/>
      <c r="C115" s="17"/>
      <c r="D115" s="17"/>
      <c r="E115" s="17"/>
      <c r="F115" s="17"/>
      <c r="G115" s="17"/>
      <c r="H115" s="17"/>
      <c r="O115" s="17"/>
    </row>
    <row r="116" spans="1:15" x14ac:dyDescent="0.25">
      <c r="A116" s="17"/>
      <c r="B116" s="17"/>
      <c r="C116" s="17"/>
      <c r="D116" s="17"/>
      <c r="E116" s="17"/>
      <c r="F116" s="17"/>
      <c r="G116" s="17"/>
      <c r="H116" s="17"/>
      <c r="O116" s="17"/>
    </row>
    <row r="117" spans="1:15" x14ac:dyDescent="0.25">
      <c r="A117" s="17"/>
      <c r="B117" s="17"/>
      <c r="C117" s="17"/>
      <c r="D117" s="17"/>
      <c r="E117" s="17"/>
      <c r="F117" s="17"/>
      <c r="G117" s="17"/>
      <c r="H117" s="17"/>
      <c r="O117" s="17"/>
    </row>
    <row r="118" spans="1:15" x14ac:dyDescent="0.25">
      <c r="A118" s="17"/>
      <c r="B118" s="17"/>
      <c r="C118" s="17"/>
      <c r="D118" s="17"/>
      <c r="E118" s="17"/>
      <c r="F118" s="17"/>
      <c r="G118" s="17"/>
      <c r="H118" s="17"/>
      <c r="O118" s="17"/>
    </row>
    <row r="119" spans="1:15" x14ac:dyDescent="0.25">
      <c r="A119" s="17"/>
      <c r="B119" s="17"/>
      <c r="C119" s="17"/>
      <c r="D119" s="17"/>
      <c r="E119" s="17"/>
      <c r="F119" s="17"/>
      <c r="G119" s="17"/>
      <c r="H119" s="17"/>
      <c r="O119" s="17"/>
    </row>
    <row r="120" spans="1:15" x14ac:dyDescent="0.25">
      <c r="A120" s="17"/>
      <c r="B120" s="17"/>
      <c r="C120" s="17"/>
      <c r="D120" s="17"/>
      <c r="E120" s="17"/>
      <c r="F120" s="17"/>
      <c r="G120" s="17"/>
      <c r="H120" s="17"/>
      <c r="O120" s="17"/>
    </row>
    <row r="121" spans="1:15" x14ac:dyDescent="0.25">
      <c r="A121" s="17"/>
      <c r="B121" s="17"/>
      <c r="C121" s="17"/>
      <c r="D121" s="17"/>
      <c r="E121" s="17"/>
      <c r="F121" s="17"/>
      <c r="G121" s="17"/>
      <c r="H121" s="17"/>
      <c r="O121" s="17"/>
    </row>
    <row r="122" spans="1:15" x14ac:dyDescent="0.25">
      <c r="A122" s="17"/>
      <c r="B122" s="17"/>
      <c r="C122" s="17"/>
      <c r="D122" s="17"/>
      <c r="E122" s="17"/>
      <c r="F122" s="17"/>
      <c r="G122" s="17"/>
      <c r="H122" s="17"/>
      <c r="O122" s="17"/>
    </row>
    <row r="123" spans="1:15" x14ac:dyDescent="0.25">
      <c r="A123" s="17"/>
      <c r="B123" s="17"/>
      <c r="C123" s="17"/>
      <c r="D123" s="17"/>
      <c r="E123" s="17"/>
      <c r="F123" s="17"/>
      <c r="G123" s="17"/>
      <c r="H123" s="17"/>
      <c r="O123" s="17"/>
    </row>
    <row r="124" spans="1:15" x14ac:dyDescent="0.25">
      <c r="A124" s="17"/>
      <c r="B124" s="17"/>
      <c r="C124" s="17"/>
      <c r="D124" s="17"/>
      <c r="E124" s="17"/>
      <c r="F124" s="17"/>
      <c r="G124" s="17"/>
      <c r="H124" s="17"/>
      <c r="O124" s="17"/>
    </row>
    <row r="125" spans="1:15" x14ac:dyDescent="0.25">
      <c r="A125" s="17"/>
      <c r="B125" s="17"/>
      <c r="C125" s="17"/>
      <c r="D125" s="17"/>
      <c r="E125" s="17"/>
      <c r="F125" s="17"/>
      <c r="G125" s="17"/>
      <c r="H125" s="17"/>
      <c r="O125" s="17"/>
    </row>
    <row r="126" spans="1:15" x14ac:dyDescent="0.25">
      <c r="A126" s="17"/>
      <c r="B126" s="17"/>
      <c r="C126" s="17"/>
      <c r="D126" s="17"/>
      <c r="E126" s="17"/>
      <c r="F126" s="17"/>
      <c r="G126" s="17"/>
      <c r="H126" s="17"/>
      <c r="O126" s="17"/>
    </row>
    <row r="127" spans="1:15" x14ac:dyDescent="0.25">
      <c r="A127" s="17"/>
      <c r="B127" s="17"/>
      <c r="C127" s="17"/>
      <c r="D127" s="17"/>
      <c r="E127" s="17"/>
      <c r="F127" s="17"/>
      <c r="G127" s="17"/>
      <c r="H127" s="17"/>
      <c r="O127" s="17"/>
    </row>
    <row r="128" spans="1:15" x14ac:dyDescent="0.25">
      <c r="A128" s="17"/>
      <c r="B128" s="17"/>
      <c r="C128" s="17"/>
      <c r="D128" s="17"/>
      <c r="E128" s="17"/>
      <c r="F128" s="17"/>
      <c r="G128" s="17"/>
      <c r="H128" s="17"/>
      <c r="O128" s="17"/>
    </row>
    <row r="129" spans="1:15" x14ac:dyDescent="0.25">
      <c r="A129" s="17"/>
      <c r="B129" s="17"/>
      <c r="C129" s="17"/>
      <c r="D129" s="17"/>
      <c r="E129" s="17"/>
      <c r="F129" s="17"/>
      <c r="G129" s="17"/>
      <c r="H129" s="17"/>
      <c r="O129" s="17"/>
    </row>
    <row r="130" spans="1:15" x14ac:dyDescent="0.25">
      <c r="A130" s="17"/>
      <c r="B130" s="17"/>
      <c r="C130" s="17"/>
      <c r="D130" s="17"/>
      <c r="E130" s="17"/>
      <c r="F130" s="17"/>
      <c r="G130" s="17"/>
      <c r="H130" s="17"/>
      <c r="O130" s="17"/>
    </row>
    <row r="131" spans="1:15" x14ac:dyDescent="0.25">
      <c r="A131" s="17"/>
      <c r="B131" s="17"/>
      <c r="C131" s="17"/>
      <c r="D131" s="17"/>
      <c r="E131" s="17"/>
      <c r="F131" s="17"/>
      <c r="G131" s="17"/>
      <c r="H131" s="17"/>
      <c r="O131" s="17"/>
    </row>
    <row r="132" spans="1:15" x14ac:dyDescent="0.25">
      <c r="A132" s="17"/>
      <c r="B132" s="17"/>
      <c r="C132" s="17"/>
      <c r="D132" s="17"/>
      <c r="E132" s="17"/>
      <c r="F132" s="17"/>
      <c r="G132" s="17"/>
      <c r="H132" s="17"/>
      <c r="O132" s="17"/>
    </row>
    <row r="133" spans="1:15" x14ac:dyDescent="0.25">
      <c r="A133" s="17"/>
      <c r="B133" s="17"/>
      <c r="C133" s="17"/>
      <c r="D133" s="17"/>
      <c r="E133" s="17"/>
      <c r="F133" s="17"/>
      <c r="G133" s="17"/>
      <c r="H133" s="17"/>
      <c r="O133" s="17"/>
    </row>
    <row r="134" spans="1:15" x14ac:dyDescent="0.25">
      <c r="A134" s="17"/>
      <c r="B134" s="17"/>
      <c r="C134" s="17"/>
      <c r="D134" s="17"/>
      <c r="E134" s="17"/>
      <c r="F134" s="17"/>
      <c r="G134" s="17"/>
      <c r="H134" s="17"/>
      <c r="O134" s="17"/>
    </row>
    <row r="135" spans="1:15" x14ac:dyDescent="0.25">
      <c r="A135" s="17"/>
      <c r="B135" s="17"/>
      <c r="C135" s="17"/>
      <c r="D135" s="17"/>
      <c r="E135" s="17"/>
      <c r="F135" s="17"/>
      <c r="G135" s="17"/>
      <c r="H135" s="17"/>
      <c r="O135" s="17"/>
    </row>
    <row r="136" spans="1:15" x14ac:dyDescent="0.25">
      <c r="A136" s="17"/>
      <c r="B136" s="17"/>
      <c r="C136" s="17"/>
      <c r="D136" s="17"/>
      <c r="E136" s="17"/>
      <c r="F136" s="17"/>
      <c r="G136" s="17"/>
      <c r="H136" s="17"/>
      <c r="O136" s="17"/>
    </row>
    <row r="137" spans="1:15" x14ac:dyDescent="0.25">
      <c r="A137" s="17"/>
      <c r="B137" s="17"/>
      <c r="C137" s="17"/>
      <c r="D137" s="17"/>
      <c r="E137" s="17"/>
      <c r="F137" s="17"/>
      <c r="G137" s="17"/>
      <c r="H137" s="17"/>
      <c r="O137" s="17"/>
    </row>
    <row r="138" spans="1:15" x14ac:dyDescent="0.25">
      <c r="A138" s="17"/>
      <c r="B138" s="17"/>
      <c r="C138" s="17"/>
      <c r="D138" s="17"/>
      <c r="E138" s="17"/>
      <c r="F138" s="17"/>
      <c r="G138" s="17"/>
      <c r="H138" s="17"/>
      <c r="O138" s="17"/>
    </row>
    <row r="139" spans="1:15" x14ac:dyDescent="0.25">
      <c r="A139" s="17"/>
      <c r="B139" s="17"/>
      <c r="C139" s="17"/>
      <c r="D139" s="17"/>
      <c r="E139" s="17"/>
      <c r="F139" s="17"/>
      <c r="G139" s="17"/>
      <c r="H139" s="17"/>
      <c r="O139" s="17"/>
    </row>
    <row r="140" spans="1:15" x14ac:dyDescent="0.25">
      <c r="A140" s="17"/>
      <c r="B140" s="17"/>
      <c r="C140" s="17"/>
      <c r="D140" s="17"/>
      <c r="E140" s="17"/>
      <c r="F140" s="17"/>
      <c r="G140" s="17"/>
      <c r="H140" s="17"/>
      <c r="O140" s="17"/>
    </row>
    <row r="141" spans="1:15" x14ac:dyDescent="0.25">
      <c r="A141" s="17"/>
      <c r="B141" s="17"/>
      <c r="C141" s="17"/>
      <c r="D141" s="17"/>
      <c r="E141" s="17"/>
      <c r="F141" s="17"/>
      <c r="G141" s="17"/>
      <c r="H141" s="17"/>
      <c r="O141" s="17"/>
    </row>
  </sheetData>
  <sheetProtection formatCells="0" formatColumns="0" formatRows="0" insertColumns="0" insertRows="0" insertHyperlinks="0" deleteColumns="0" deleteRows="0" sort="0" autoFilter="0" pivotTables="0"/>
  <mergeCells count="111">
    <mergeCell ref="A62:G62"/>
    <mergeCell ref="A66:C66"/>
    <mergeCell ref="D66:E66"/>
    <mergeCell ref="F66:G66"/>
    <mergeCell ref="G28:G30"/>
    <mergeCell ref="H28:I28"/>
    <mergeCell ref="H51:I51"/>
    <mergeCell ref="J51:J53"/>
    <mergeCell ref="A61:G61"/>
    <mergeCell ref="J28:J30"/>
    <mergeCell ref="M28:M30"/>
    <mergeCell ref="A27:M27"/>
    <mergeCell ref="J38:J40"/>
    <mergeCell ref="A25:G25"/>
    <mergeCell ref="M38:M40"/>
    <mergeCell ref="G38:G40"/>
    <mergeCell ref="H38:I38"/>
    <mergeCell ref="B28:C29"/>
    <mergeCell ref="D28:D30"/>
    <mergeCell ref="E28:E30"/>
    <mergeCell ref="F28:F30"/>
    <mergeCell ref="A24:G24"/>
    <mergeCell ref="A34:G34"/>
    <mergeCell ref="A35:G35"/>
    <mergeCell ref="M51:M53"/>
    <mergeCell ref="N51:N53"/>
    <mergeCell ref="D73:E73"/>
    <mergeCell ref="F73:G73"/>
    <mergeCell ref="A50:O50"/>
    <mergeCell ref="A51:A53"/>
    <mergeCell ref="F38:F40"/>
    <mergeCell ref="O38:O40"/>
    <mergeCell ref="H39:H40"/>
    <mergeCell ref="I39:I40"/>
    <mergeCell ref="A38:A40"/>
    <mergeCell ref="B38:C39"/>
    <mergeCell ref="D38:D40"/>
    <mergeCell ref="E38:E40"/>
    <mergeCell ref="N38:N40"/>
    <mergeCell ref="O51:O53"/>
    <mergeCell ref="H52:H53"/>
    <mergeCell ref="I52:I53"/>
    <mergeCell ref="B60:F60"/>
    <mergeCell ref="A65:G65"/>
    <mergeCell ref="G51:G53"/>
    <mergeCell ref="A1:O1"/>
    <mergeCell ref="A3:O3"/>
    <mergeCell ref="A4:O4"/>
    <mergeCell ref="A6:O6"/>
    <mergeCell ref="A8:N9"/>
    <mergeCell ref="A11:N11"/>
    <mergeCell ref="N15:N17"/>
    <mergeCell ref="O15:O17"/>
    <mergeCell ref="I16:I17"/>
    <mergeCell ref="A14:O14"/>
    <mergeCell ref="A15:A17"/>
    <mergeCell ref="B15:C16"/>
    <mergeCell ref="D15:D17"/>
    <mergeCell ref="E15:E17"/>
    <mergeCell ref="F15:F17"/>
    <mergeCell ref="G15:G17"/>
    <mergeCell ref="H15:I15"/>
    <mergeCell ref="J15:J17"/>
    <mergeCell ref="M15:M17"/>
    <mergeCell ref="B23:F23"/>
    <mergeCell ref="N28:N30"/>
    <mergeCell ref="O28:O30"/>
    <mergeCell ref="F70:G70"/>
    <mergeCell ref="A44:G44"/>
    <mergeCell ref="A70:C70"/>
    <mergeCell ref="A69:C69"/>
    <mergeCell ref="A45:G45"/>
    <mergeCell ref="D69:E69"/>
    <mergeCell ref="F69:G69"/>
    <mergeCell ref="D70:E70"/>
    <mergeCell ref="D67:E67"/>
    <mergeCell ref="F67:G67"/>
    <mergeCell ref="B51:C52"/>
    <mergeCell ref="D51:D53"/>
    <mergeCell ref="E51:E53"/>
    <mergeCell ref="H29:H30"/>
    <mergeCell ref="I29:I30"/>
    <mergeCell ref="B33:F33"/>
    <mergeCell ref="A28:A30"/>
    <mergeCell ref="F68:G68"/>
    <mergeCell ref="F51:F53"/>
    <mergeCell ref="B43:F43"/>
    <mergeCell ref="A37:M37"/>
    <mergeCell ref="P65:U65"/>
    <mergeCell ref="I65:N65"/>
    <mergeCell ref="A67:C67"/>
    <mergeCell ref="D68:E68"/>
    <mergeCell ref="A68:C68"/>
    <mergeCell ref="B87:G88"/>
    <mergeCell ref="R82:S82"/>
    <mergeCell ref="A75:C75"/>
    <mergeCell ref="D75:E75"/>
    <mergeCell ref="F75:G75"/>
    <mergeCell ref="B77:D77"/>
    <mergeCell ref="I71:N71"/>
    <mergeCell ref="P71:U71"/>
    <mergeCell ref="D72:E72"/>
    <mergeCell ref="F72:G72"/>
    <mergeCell ref="A74:C74"/>
    <mergeCell ref="D74:E74"/>
    <mergeCell ref="F74:G74"/>
    <mergeCell ref="A71:C71"/>
    <mergeCell ref="D71:E71"/>
    <mergeCell ref="F71:G71"/>
    <mergeCell ref="A72:C72"/>
    <mergeCell ref="A73:C73"/>
  </mergeCells>
  <conditionalFormatting sqref="J67:M69">
    <cfRule type="dataBar" priority="35">
      <dataBar>
        <cfvo type="min"/>
        <cfvo type="max"/>
        <color rgb="FF63C384"/>
      </dataBar>
      <extLst>
        <ext xmlns:x14="http://schemas.microsoft.com/office/spreadsheetml/2009/9/main" uri="{B025F937-C7B1-47D3-B67F-A62EFF666E3E}">
          <x14:id>{2C17E987-5B98-4C1E-B266-78AAAEF2CBF9}</x14:id>
        </ext>
      </extLst>
    </cfRule>
  </conditionalFormatting>
  <conditionalFormatting sqref="J73:M75">
    <cfRule type="dataBar" priority="34">
      <dataBar>
        <cfvo type="min"/>
        <cfvo type="max"/>
        <color rgb="FF63C384"/>
      </dataBar>
      <extLst>
        <ext xmlns:x14="http://schemas.microsoft.com/office/spreadsheetml/2009/9/main" uri="{B025F937-C7B1-47D3-B67F-A62EFF666E3E}">
          <x14:id>{3D20B4C9-B7CF-4A20-A992-4F1970D0BE39}</x14:id>
        </ext>
      </extLst>
    </cfRule>
  </conditionalFormatting>
  <conditionalFormatting sqref="J67:N69">
    <cfRule type="dataBar" priority="25">
      <dataBar>
        <cfvo type="min"/>
        <cfvo type="max"/>
        <color rgb="FF638EC6"/>
      </dataBar>
      <extLst>
        <ext xmlns:x14="http://schemas.microsoft.com/office/spreadsheetml/2009/9/main" uri="{B025F937-C7B1-47D3-B67F-A62EFF666E3E}">
          <x14:id>{DD1C6569-919D-494A-9036-B16FC207579D}</x14:id>
        </ext>
      </extLst>
    </cfRule>
    <cfRule type="colorScale" priority="28">
      <colorScale>
        <cfvo type="min"/>
        <cfvo type="max"/>
        <color rgb="FFFCFCFF"/>
        <color rgb="FF63BE7B"/>
      </colorScale>
    </cfRule>
    <cfRule type="top10" dxfId="1" priority="29" rank="5"/>
    <cfRule type="colorScale" priority="31">
      <colorScale>
        <cfvo type="min"/>
        <cfvo type="percentile" val="50"/>
        <cfvo type="max"/>
        <color rgb="FFF8696B"/>
        <color rgb="FFFFEB84"/>
        <color rgb="FF63BE7B"/>
      </colorScale>
    </cfRule>
  </conditionalFormatting>
  <conditionalFormatting sqref="K68">
    <cfRule type="dataBar" priority="30">
      <dataBar>
        <cfvo type="min"/>
        <cfvo type="max"/>
        <color rgb="FFFFB628"/>
      </dataBar>
      <extLst>
        <ext xmlns:x14="http://schemas.microsoft.com/office/spreadsheetml/2009/9/main" uri="{B025F937-C7B1-47D3-B67F-A62EFF666E3E}">
          <x14:id>{E72DEAA4-C2E1-448E-9C2F-035C4F5B77A0}</x14:id>
        </ext>
      </extLst>
    </cfRule>
  </conditionalFormatting>
  <conditionalFormatting sqref="Q67:Q69">
    <cfRule type="dataBar" priority="23">
      <dataBar>
        <cfvo type="min"/>
        <cfvo type="max"/>
        <color rgb="FF63C384"/>
      </dataBar>
      <extLst>
        <ext xmlns:x14="http://schemas.microsoft.com/office/spreadsheetml/2009/9/main" uri="{B025F937-C7B1-47D3-B67F-A62EFF666E3E}">
          <x14:id>{ED5FC5EE-5443-4CE9-BC1A-C87E39FAE1DE}</x14:id>
        </ext>
      </extLst>
    </cfRule>
  </conditionalFormatting>
  <conditionalFormatting sqref="Q73:T78">
    <cfRule type="dataBar" priority="6">
      <dataBar>
        <cfvo type="min"/>
        <cfvo type="max"/>
        <color rgb="FF63C384"/>
      </dataBar>
      <extLst>
        <ext xmlns:x14="http://schemas.microsoft.com/office/spreadsheetml/2009/9/main" uri="{B025F937-C7B1-47D3-B67F-A62EFF666E3E}">
          <x14:id>{9EAA3D92-72F3-49D8-8B07-5828BB4F0C69}</x14:id>
        </ext>
      </extLst>
    </cfRule>
  </conditionalFormatting>
  <conditionalFormatting sqref="Q79:U79">
    <cfRule type="colorScale" priority="5">
      <colorScale>
        <cfvo type="min"/>
        <cfvo type="percentile" val="50"/>
        <cfvo type="max"/>
        <color rgb="FFF8696B"/>
        <color rgb="FFFFEB84"/>
        <color rgb="FF63BE7B"/>
      </colorScale>
    </cfRule>
  </conditionalFormatting>
  <conditionalFormatting sqref="R67:T69">
    <cfRule type="dataBar" priority="24">
      <dataBar>
        <cfvo type="min"/>
        <cfvo type="max"/>
        <color rgb="FF63C384"/>
      </dataBar>
      <extLst>
        <ext xmlns:x14="http://schemas.microsoft.com/office/spreadsheetml/2009/9/main" uri="{B025F937-C7B1-47D3-B67F-A62EFF666E3E}">
          <x14:id>{D0B5285D-B4BC-449E-BBFB-14CB1A06C0F3}</x14:id>
        </ext>
      </extLst>
    </cfRule>
  </conditionalFormatting>
  <pageMargins left="0.70866141732283472" right="0.70866141732283472" top="0.74803149606299213" bottom="0.74803149606299213" header="0.31496062992125984" footer="0.31496062992125984"/>
  <pageSetup scale="45" orientation="landscape" r:id="rId1"/>
  <rowBreaks count="2" manualBreakCount="2">
    <brk id="36" max="16383" man="1"/>
    <brk id="63" max="16383" man="1"/>
  </rowBreaks>
  <colBreaks count="1" manualBreakCount="1">
    <brk id="15" max="1048575" man="1"/>
  </colBreaks>
  <drawing r:id="rId2"/>
  <extLst>
    <ext xmlns:x14="http://schemas.microsoft.com/office/spreadsheetml/2009/9/main" uri="{78C0D931-6437-407d-A8EE-F0AAD7539E65}">
      <x14:conditionalFormattings>
        <x14:conditionalFormatting xmlns:xm="http://schemas.microsoft.com/office/excel/2006/main">
          <x14:cfRule type="dataBar" id="{2C17E987-5B98-4C1E-B266-78AAAEF2CBF9}">
            <x14:dataBar minLength="0" maxLength="100" border="1" negativeBarBorderColorSameAsPositive="0">
              <x14:cfvo type="autoMin"/>
              <x14:cfvo type="autoMax"/>
              <x14:borderColor rgb="FF63C384"/>
              <x14:negativeFillColor rgb="FFFF0000"/>
              <x14:negativeBorderColor rgb="FFFF0000"/>
              <x14:axisColor rgb="FF000000"/>
            </x14:dataBar>
          </x14:cfRule>
          <xm:sqref>J67:M69</xm:sqref>
        </x14:conditionalFormatting>
        <x14:conditionalFormatting xmlns:xm="http://schemas.microsoft.com/office/excel/2006/main">
          <x14:cfRule type="dataBar" id="{3D20B4C9-B7CF-4A20-A992-4F1970D0BE39}">
            <x14:dataBar minLength="0" maxLength="100" border="1" negativeBarBorderColorSameAsPositive="0">
              <x14:cfvo type="autoMin"/>
              <x14:cfvo type="autoMax"/>
              <x14:borderColor rgb="FF63C384"/>
              <x14:negativeFillColor rgb="FFFF0000"/>
              <x14:negativeBorderColor rgb="FFFF0000"/>
              <x14:axisColor rgb="FF000000"/>
            </x14:dataBar>
          </x14:cfRule>
          <xm:sqref>J73:M75</xm:sqref>
        </x14:conditionalFormatting>
        <x14:conditionalFormatting xmlns:xm="http://schemas.microsoft.com/office/excel/2006/main">
          <x14:cfRule type="dataBar" id="{DD1C6569-919D-494A-9036-B16FC207579D}">
            <x14:dataBar minLength="0" maxLength="100" border="1" negativeBarBorderColorSameAsPositive="0">
              <x14:cfvo type="autoMin"/>
              <x14:cfvo type="autoMax"/>
              <x14:borderColor rgb="FF638EC6"/>
              <x14:negativeFillColor rgb="FFFF0000"/>
              <x14:negativeBorderColor rgb="FFFF0000"/>
              <x14:axisColor rgb="FF000000"/>
            </x14:dataBar>
          </x14:cfRule>
          <xm:sqref>J67:N69</xm:sqref>
        </x14:conditionalFormatting>
        <x14:conditionalFormatting xmlns:xm="http://schemas.microsoft.com/office/excel/2006/main">
          <x14:cfRule type="dataBar" id="{E72DEAA4-C2E1-448E-9C2F-035C4F5B77A0}">
            <x14:dataBar minLength="0" maxLength="100" border="1" negativeBarBorderColorSameAsPositive="0">
              <x14:cfvo type="autoMin"/>
              <x14:cfvo type="autoMax"/>
              <x14:borderColor rgb="FFFFB628"/>
              <x14:negativeFillColor rgb="FFFF0000"/>
              <x14:negativeBorderColor rgb="FFFF0000"/>
              <x14:axisColor rgb="FF000000"/>
            </x14:dataBar>
          </x14:cfRule>
          <xm:sqref>K68</xm:sqref>
        </x14:conditionalFormatting>
        <x14:conditionalFormatting xmlns:xm="http://schemas.microsoft.com/office/excel/2006/main">
          <x14:cfRule type="dataBar" id="{ED5FC5EE-5443-4CE9-BC1A-C87E39FAE1DE}">
            <x14:dataBar minLength="0" maxLength="100" border="1" negativeBarBorderColorSameAsPositive="0">
              <x14:cfvo type="autoMin"/>
              <x14:cfvo type="autoMax"/>
              <x14:borderColor rgb="FF63C384"/>
              <x14:negativeFillColor rgb="FFFF0000"/>
              <x14:negativeBorderColor rgb="FFFF0000"/>
              <x14:axisColor rgb="FF000000"/>
            </x14:dataBar>
          </x14:cfRule>
          <xm:sqref>Q67:Q69</xm:sqref>
        </x14:conditionalFormatting>
        <x14:conditionalFormatting xmlns:xm="http://schemas.microsoft.com/office/excel/2006/main">
          <x14:cfRule type="dataBar" id="{9EAA3D92-72F3-49D8-8B07-5828BB4F0C69}">
            <x14:dataBar minLength="0" maxLength="100" border="1" negativeBarBorderColorSameAsPositive="0">
              <x14:cfvo type="autoMin"/>
              <x14:cfvo type="autoMax"/>
              <x14:borderColor rgb="FF63C384"/>
              <x14:negativeFillColor rgb="FFFF0000"/>
              <x14:negativeBorderColor rgb="FFFF0000"/>
              <x14:axisColor rgb="FF000000"/>
            </x14:dataBar>
          </x14:cfRule>
          <xm:sqref>Q73:T78</xm:sqref>
        </x14:conditionalFormatting>
        <x14:conditionalFormatting xmlns:xm="http://schemas.microsoft.com/office/excel/2006/main">
          <x14:cfRule type="dataBar" id="{D0B5285D-B4BC-449E-BBFB-14CB1A06C0F3}">
            <x14:dataBar minLength="0" maxLength="100" border="1" negativeBarBorderColorSameAsPositive="0">
              <x14:cfvo type="autoMin"/>
              <x14:cfvo type="autoMax"/>
              <x14:borderColor rgb="FF63C384"/>
              <x14:negativeFillColor rgb="FFFF0000"/>
              <x14:negativeBorderColor rgb="FFFF0000"/>
              <x14:axisColor rgb="FF000000"/>
            </x14:dataBar>
          </x14:cfRule>
          <xm:sqref>R67:T69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4E6F-25C5-466A-815C-35AEF62941D9}">
  <dimension ref="A1:W142"/>
  <sheetViews>
    <sheetView topLeftCell="A54" zoomScale="70" zoomScaleNormal="70" zoomScaleSheetLayoutView="55" workbookViewId="0">
      <selection activeCell="Q86" sqref="Q86"/>
    </sheetView>
  </sheetViews>
  <sheetFormatPr baseColWidth="10" defaultColWidth="16" defaultRowHeight="15.75" x14ac:dyDescent="0.25"/>
  <cols>
    <col min="1" max="2" width="16" style="13"/>
    <col min="3" max="3" width="41.7109375" style="13" customWidth="1"/>
    <col min="4" max="15" width="16" style="13"/>
    <col min="16" max="16" width="18.85546875" style="13" customWidth="1"/>
    <col min="17" max="16384" width="16" style="13"/>
  </cols>
  <sheetData>
    <row r="1" spans="1:15" x14ac:dyDescent="0.25">
      <c r="A1" s="571" t="s">
        <v>0</v>
      </c>
      <c r="B1" s="571"/>
      <c r="C1" s="571"/>
      <c r="D1" s="571"/>
      <c r="E1" s="571"/>
      <c r="F1" s="571"/>
      <c r="G1" s="571"/>
      <c r="H1" s="571"/>
      <c r="I1" s="571"/>
      <c r="J1" s="571"/>
      <c r="K1" s="571"/>
      <c r="L1" s="571"/>
      <c r="M1" s="571"/>
      <c r="N1" s="571"/>
      <c r="O1" s="571"/>
    </row>
    <row r="2" spans="1:15" ht="6.75" customHeight="1" x14ac:dyDescent="0.25">
      <c r="A2" s="12"/>
      <c r="B2" s="12"/>
      <c r="C2" s="12"/>
      <c r="D2" s="12"/>
      <c r="E2" s="12"/>
      <c r="F2" s="12"/>
      <c r="G2" s="12"/>
      <c r="H2" s="12"/>
      <c r="I2" s="12"/>
      <c r="J2" s="12"/>
      <c r="K2" s="12"/>
      <c r="L2" s="12"/>
      <c r="M2" s="12"/>
      <c r="N2" s="12"/>
      <c r="O2" s="12"/>
    </row>
    <row r="3" spans="1:15" x14ac:dyDescent="0.25">
      <c r="A3" s="514" t="s">
        <v>1</v>
      </c>
      <c r="B3" s="514"/>
      <c r="C3" s="514"/>
      <c r="D3" s="514"/>
      <c r="E3" s="514"/>
      <c r="F3" s="514"/>
      <c r="G3" s="514"/>
      <c r="H3" s="514"/>
      <c r="I3" s="514"/>
      <c r="J3" s="514"/>
      <c r="K3" s="514"/>
      <c r="L3" s="514"/>
      <c r="M3" s="514"/>
      <c r="N3" s="514"/>
      <c r="O3" s="514"/>
    </row>
    <row r="4" spans="1:15" x14ac:dyDescent="0.25">
      <c r="A4" s="514" t="s">
        <v>75</v>
      </c>
      <c r="B4" s="514"/>
      <c r="C4" s="514"/>
      <c r="D4" s="514"/>
      <c r="E4" s="514"/>
      <c r="F4" s="514"/>
      <c r="G4" s="514"/>
      <c r="H4" s="514"/>
      <c r="I4" s="514"/>
      <c r="J4" s="514"/>
      <c r="K4" s="514"/>
      <c r="L4" s="514"/>
      <c r="M4" s="514"/>
      <c r="N4" s="514"/>
      <c r="O4" s="514"/>
    </row>
    <row r="5" spans="1:15" ht="6" customHeight="1" x14ac:dyDescent="0.25">
      <c r="A5" s="1"/>
      <c r="B5" s="1"/>
      <c r="C5" s="1"/>
      <c r="D5" s="1"/>
      <c r="E5" s="1"/>
      <c r="F5" s="1"/>
      <c r="G5" s="1"/>
      <c r="H5" s="1"/>
      <c r="I5" s="1"/>
      <c r="J5" s="1"/>
      <c r="K5" s="1"/>
      <c r="L5" s="1"/>
      <c r="M5" s="1"/>
      <c r="N5" s="1"/>
      <c r="O5" s="1"/>
    </row>
    <row r="6" spans="1:15" x14ac:dyDescent="0.25">
      <c r="A6" s="514" t="s">
        <v>2</v>
      </c>
      <c r="B6" s="514"/>
      <c r="C6" s="514"/>
      <c r="D6" s="514"/>
      <c r="E6" s="514"/>
      <c r="F6" s="514"/>
      <c r="G6" s="514"/>
      <c r="H6" s="514"/>
      <c r="I6" s="514"/>
      <c r="J6" s="514"/>
      <c r="K6" s="514"/>
      <c r="L6" s="514"/>
      <c r="M6" s="514"/>
      <c r="N6" s="514"/>
      <c r="O6" s="514"/>
    </row>
    <row r="7" spans="1:15" ht="8.25" customHeight="1" x14ac:dyDescent="0.25">
      <c r="A7" s="1"/>
      <c r="B7" s="1"/>
      <c r="C7" s="1"/>
      <c r="D7" s="1"/>
      <c r="E7" s="1"/>
      <c r="F7" s="1"/>
      <c r="G7" s="1"/>
      <c r="H7" s="1"/>
      <c r="I7" s="1"/>
      <c r="J7" s="1"/>
      <c r="K7" s="1"/>
      <c r="L7" s="1"/>
      <c r="M7" s="1"/>
      <c r="N7" s="1"/>
      <c r="O7" s="1"/>
    </row>
    <row r="8" spans="1:15" ht="18" customHeight="1" x14ac:dyDescent="0.25">
      <c r="A8" s="572" t="s">
        <v>3</v>
      </c>
      <c r="B8" s="572"/>
      <c r="C8" s="572"/>
      <c r="D8" s="572"/>
      <c r="E8" s="572"/>
      <c r="F8" s="572"/>
      <c r="G8" s="572"/>
      <c r="H8" s="572"/>
      <c r="I8" s="572"/>
      <c r="J8" s="572"/>
      <c r="K8" s="572"/>
      <c r="L8" s="572"/>
      <c r="M8" s="572"/>
      <c r="N8" s="572"/>
      <c r="O8" s="14"/>
    </row>
    <row r="9" spans="1:15" ht="18" customHeight="1" x14ac:dyDescent="0.25">
      <c r="A9" s="572"/>
      <c r="B9" s="572"/>
      <c r="C9" s="572"/>
      <c r="D9" s="572"/>
      <c r="E9" s="572"/>
      <c r="F9" s="572"/>
      <c r="G9" s="572"/>
      <c r="H9" s="572"/>
      <c r="I9" s="572"/>
      <c r="J9" s="572"/>
      <c r="K9" s="572"/>
      <c r="L9" s="572"/>
      <c r="M9" s="572"/>
      <c r="N9" s="572"/>
      <c r="O9" s="14"/>
    </row>
    <row r="10" spans="1:15" ht="18" customHeight="1" x14ac:dyDescent="0.25">
      <c r="A10" s="14"/>
      <c r="B10" s="14"/>
      <c r="C10" s="14"/>
      <c r="D10" s="14"/>
      <c r="E10" s="14"/>
      <c r="F10" s="14"/>
      <c r="G10" s="14"/>
      <c r="H10" s="14"/>
      <c r="I10" s="14"/>
      <c r="J10" s="14"/>
      <c r="K10" s="14"/>
      <c r="L10" s="14"/>
      <c r="M10" s="14"/>
      <c r="N10" s="14"/>
      <c r="O10" s="14"/>
    </row>
    <row r="11" spans="1:15" ht="18" customHeight="1" x14ac:dyDescent="0.25">
      <c r="A11" s="573" t="s">
        <v>116</v>
      </c>
      <c r="B11" s="573"/>
      <c r="C11" s="573"/>
      <c r="D11" s="573"/>
      <c r="E11" s="573"/>
      <c r="F11" s="573"/>
      <c r="G11" s="573"/>
      <c r="H11" s="573"/>
      <c r="I11" s="573"/>
      <c r="J11" s="573"/>
      <c r="K11" s="573"/>
      <c r="L11" s="573"/>
      <c r="M11" s="573"/>
      <c r="N11" s="573"/>
      <c r="O11" s="180"/>
    </row>
    <row r="12" spans="1:15" x14ac:dyDescent="0.25">
      <c r="A12" s="17"/>
      <c r="B12" s="17"/>
      <c r="C12" s="17"/>
      <c r="D12" s="17"/>
      <c r="E12" s="17"/>
      <c r="F12" s="17"/>
      <c r="G12" s="17"/>
      <c r="H12" s="17"/>
      <c r="I12" s="17"/>
      <c r="J12" s="17"/>
      <c r="K12" s="17"/>
      <c r="L12" s="17"/>
      <c r="M12" s="17"/>
      <c r="N12" s="17"/>
      <c r="O12" s="17"/>
    </row>
    <row r="13" spans="1:15" x14ac:dyDescent="0.25">
      <c r="A13" s="18"/>
      <c r="B13" s="18"/>
      <c r="C13" s="18"/>
      <c r="D13" s="18"/>
      <c r="E13" s="18"/>
      <c r="F13" s="18"/>
      <c r="G13" s="18"/>
      <c r="H13" s="18"/>
      <c r="I13" s="18"/>
      <c r="J13" s="18"/>
      <c r="K13" s="18"/>
      <c r="L13" s="18"/>
      <c r="M13" s="18"/>
      <c r="N13" s="18"/>
      <c r="O13" s="17"/>
    </row>
    <row r="14" spans="1:15" ht="15.75" customHeight="1" thickBot="1" x14ac:dyDescent="0.3">
      <c r="A14" s="555" t="s">
        <v>4</v>
      </c>
      <c r="B14" s="555"/>
      <c r="C14" s="555"/>
      <c r="D14" s="555"/>
      <c r="E14" s="555"/>
      <c r="F14" s="555"/>
      <c r="G14" s="555"/>
      <c r="H14" s="555"/>
      <c r="I14" s="555"/>
      <c r="J14" s="555"/>
      <c r="K14" s="555"/>
      <c r="L14" s="555"/>
      <c r="M14" s="555"/>
      <c r="N14" s="555"/>
      <c r="O14" s="555"/>
    </row>
    <row r="15" spans="1:15" ht="27" customHeight="1" thickBot="1" x14ac:dyDescent="0.3">
      <c r="A15" s="542" t="s">
        <v>5</v>
      </c>
      <c r="B15" s="557" t="s">
        <v>6</v>
      </c>
      <c r="C15" s="558"/>
      <c r="D15" s="543" t="s">
        <v>7</v>
      </c>
      <c r="E15" s="543" t="s">
        <v>8</v>
      </c>
      <c r="F15" s="543" t="s">
        <v>9</v>
      </c>
      <c r="G15" s="543" t="s">
        <v>90</v>
      </c>
      <c r="H15" s="603" t="s">
        <v>11</v>
      </c>
      <c r="I15" s="604"/>
      <c r="J15" s="543" t="s">
        <v>52</v>
      </c>
      <c r="K15" s="19"/>
      <c r="L15" s="19"/>
      <c r="M15" s="543" t="s">
        <v>12</v>
      </c>
      <c r="N15" s="543" t="s">
        <v>13</v>
      </c>
      <c r="O15" s="548" t="s">
        <v>14</v>
      </c>
    </row>
    <row r="16" spans="1:15" ht="2.25" customHeight="1" thickBot="1" x14ac:dyDescent="0.3">
      <c r="A16" s="556"/>
      <c r="B16" s="559"/>
      <c r="C16" s="560"/>
      <c r="D16" s="546"/>
      <c r="E16" s="546"/>
      <c r="F16" s="546"/>
      <c r="G16" s="561"/>
      <c r="H16" s="22" t="s">
        <v>15</v>
      </c>
      <c r="I16" s="543" t="s">
        <v>16</v>
      </c>
      <c r="J16" s="546"/>
      <c r="K16" s="23"/>
      <c r="L16" s="23"/>
      <c r="M16" s="546"/>
      <c r="N16" s="546"/>
      <c r="O16" s="549"/>
    </row>
    <row r="17" spans="1:20" ht="26.25" customHeight="1" x14ac:dyDescent="0.25">
      <c r="A17" s="565"/>
      <c r="B17" s="19" t="s">
        <v>17</v>
      </c>
      <c r="C17" s="179" t="s">
        <v>18</v>
      </c>
      <c r="D17" s="546"/>
      <c r="E17" s="546"/>
      <c r="F17" s="546"/>
      <c r="G17" s="561"/>
      <c r="H17" s="217" t="s">
        <v>19</v>
      </c>
      <c r="I17" s="547"/>
      <c r="J17" s="547"/>
      <c r="K17" s="21" t="s">
        <v>20</v>
      </c>
      <c r="L17" s="21" t="s">
        <v>21</v>
      </c>
      <c r="M17" s="547"/>
      <c r="N17" s="547"/>
      <c r="O17" s="563"/>
    </row>
    <row r="18" spans="1:20" ht="47.25" x14ac:dyDescent="0.25">
      <c r="A18" s="34"/>
      <c r="B18" s="35"/>
      <c r="C18" s="9"/>
      <c r="D18" s="36" t="s">
        <v>77</v>
      </c>
      <c r="E18" s="58"/>
      <c r="F18" s="35"/>
      <c r="G18" s="432"/>
      <c r="H18" s="432"/>
      <c r="I18" s="432"/>
      <c r="J18" s="316"/>
      <c r="K18" s="316"/>
      <c r="L18" s="316"/>
      <c r="M18" s="316"/>
      <c r="N18" s="316"/>
      <c r="O18" s="316">
        <f>M18+N18</f>
        <v>0</v>
      </c>
      <c r="P18" s="43"/>
    </row>
    <row r="19" spans="1:20" ht="47.25" x14ac:dyDescent="0.25">
      <c r="A19" s="34"/>
      <c r="B19" s="35"/>
      <c r="C19" s="9"/>
      <c r="D19" s="36" t="s">
        <v>77</v>
      </c>
      <c r="E19" s="58"/>
      <c r="F19" s="28"/>
      <c r="G19" s="37"/>
      <c r="H19" s="37"/>
      <c r="I19" s="37"/>
      <c r="J19" s="316"/>
      <c r="K19" s="316"/>
      <c r="L19" s="316"/>
      <c r="M19" s="316"/>
      <c r="N19" s="316"/>
      <c r="O19" s="316">
        <f t="shared" ref="O19:O20" si="0">M19+N19</f>
        <v>0</v>
      </c>
      <c r="P19" s="43"/>
      <c r="Q19" s="33"/>
    </row>
    <row r="20" spans="1:20" ht="48" thickBot="1" x14ac:dyDescent="0.3">
      <c r="A20" s="34"/>
      <c r="B20" s="35"/>
      <c r="C20" s="9"/>
      <c r="D20" s="36" t="s">
        <v>77</v>
      </c>
      <c r="E20" s="58"/>
      <c r="F20" s="11"/>
      <c r="G20" s="37"/>
      <c r="H20" s="37"/>
      <c r="I20" s="37"/>
      <c r="J20" s="316"/>
      <c r="K20" s="316"/>
      <c r="L20" s="316"/>
      <c r="M20" s="316"/>
      <c r="N20" s="316"/>
      <c r="O20" s="316">
        <f t="shared" si="0"/>
        <v>0</v>
      </c>
      <c r="P20" s="43"/>
      <c r="Q20" s="33"/>
      <c r="R20" s="33"/>
      <c r="S20" s="33"/>
      <c r="T20" s="33"/>
    </row>
    <row r="21" spans="1:20" hidden="1" x14ac:dyDescent="0.25">
      <c r="A21" s="34"/>
      <c r="B21" s="35"/>
      <c r="C21" s="9"/>
      <c r="D21" s="35"/>
      <c r="E21" s="58"/>
      <c r="F21" s="28"/>
      <c r="G21" s="30"/>
      <c r="H21" s="30"/>
      <c r="I21" s="30"/>
      <c r="J21" s="30"/>
      <c r="K21" s="30"/>
      <c r="L21" s="30"/>
      <c r="M21" s="30"/>
      <c r="N21" s="30"/>
      <c r="O21" s="284"/>
      <c r="P21" s="43"/>
      <c r="Q21" s="33"/>
      <c r="R21" s="33"/>
      <c r="S21" s="33"/>
      <c r="T21" s="33"/>
    </row>
    <row r="22" spans="1:20" ht="21.75" hidden="1" customHeight="1" x14ac:dyDescent="0.25">
      <c r="A22" s="34"/>
      <c r="B22" s="35"/>
      <c r="C22" s="9"/>
      <c r="D22" s="35"/>
      <c r="E22" s="58"/>
      <c r="F22" s="28"/>
      <c r="G22" s="30"/>
      <c r="H22" s="30"/>
      <c r="I22" s="30"/>
      <c r="J22" s="30"/>
      <c r="K22" s="30"/>
      <c r="L22" s="30"/>
      <c r="M22" s="30"/>
      <c r="N22" s="30"/>
      <c r="O22" s="284"/>
      <c r="P22" s="43"/>
      <c r="Q22" s="33"/>
      <c r="R22" s="33"/>
      <c r="S22" s="33"/>
      <c r="T22" s="33"/>
    </row>
    <row r="23" spans="1:20" hidden="1" x14ac:dyDescent="0.25">
      <c r="A23" s="34"/>
      <c r="B23" s="35"/>
      <c r="C23" s="9"/>
      <c r="D23" s="35"/>
      <c r="E23" s="58"/>
      <c r="F23" s="28"/>
      <c r="G23" s="30"/>
      <c r="H23" s="30"/>
      <c r="I23" s="30"/>
      <c r="J23" s="30"/>
      <c r="K23" s="30"/>
      <c r="L23" s="30"/>
      <c r="M23" s="30"/>
      <c r="N23" s="30"/>
      <c r="O23" s="284"/>
      <c r="P23" s="43"/>
      <c r="Q23" s="33"/>
      <c r="R23" s="33"/>
      <c r="S23" s="33"/>
      <c r="T23" s="33"/>
    </row>
    <row r="24" spans="1:20" ht="16.5" hidden="1" thickBot="1" x14ac:dyDescent="0.3">
      <c r="A24" s="34"/>
      <c r="B24" s="35"/>
      <c r="C24" s="9"/>
      <c r="D24" s="35"/>
      <c r="E24" s="58"/>
      <c r="F24" s="28"/>
      <c r="G24" s="30"/>
      <c r="H24" s="30"/>
      <c r="I24" s="30"/>
      <c r="J24" s="30"/>
      <c r="K24" s="30"/>
      <c r="L24" s="30"/>
      <c r="M24" s="30"/>
      <c r="N24" s="30"/>
      <c r="O24" s="284"/>
      <c r="P24" s="43"/>
      <c r="Q24" s="33"/>
      <c r="R24" s="33"/>
      <c r="S24" s="33"/>
      <c r="T24" s="33"/>
    </row>
    <row r="25" spans="1:20" ht="18.75" customHeight="1" thickBot="1" x14ac:dyDescent="0.3">
      <c r="A25" s="112"/>
      <c r="B25" s="541" t="s">
        <v>23</v>
      </c>
      <c r="C25" s="541"/>
      <c r="D25" s="541"/>
      <c r="E25" s="541"/>
      <c r="F25" s="541"/>
      <c r="G25" s="42">
        <f t="shared" ref="G25:O25" si="1">SUM(G18:G24)</f>
        <v>0</v>
      </c>
      <c r="H25" s="42">
        <f t="shared" si="1"/>
        <v>0</v>
      </c>
      <c r="I25" s="42">
        <f t="shared" si="1"/>
        <v>0</v>
      </c>
      <c r="J25" s="42">
        <f t="shared" si="1"/>
        <v>0</v>
      </c>
      <c r="K25" s="42">
        <f t="shared" si="1"/>
        <v>0</v>
      </c>
      <c r="L25" s="42">
        <f t="shared" si="1"/>
        <v>0</v>
      </c>
      <c r="M25" s="42">
        <f t="shared" si="1"/>
        <v>0</v>
      </c>
      <c r="N25" s="42">
        <f t="shared" si="1"/>
        <v>0</v>
      </c>
      <c r="O25" s="42">
        <f t="shared" si="1"/>
        <v>0</v>
      </c>
      <c r="P25" s="43"/>
      <c r="Q25" s="433"/>
    </row>
    <row r="26" spans="1:20" ht="15.75" customHeight="1" thickBot="1" x14ac:dyDescent="0.3">
      <c r="A26" s="539" t="s">
        <v>24</v>
      </c>
      <c r="B26" s="540"/>
      <c r="C26" s="540"/>
      <c r="D26" s="540"/>
      <c r="E26" s="540"/>
      <c r="F26" s="540"/>
      <c r="G26" s="540"/>
      <c r="H26" s="44"/>
      <c r="I26" s="44"/>
      <c r="J26" s="45"/>
      <c r="K26" s="45"/>
      <c r="L26" s="45"/>
      <c r="M26" s="46">
        <v>0</v>
      </c>
      <c r="N26" s="46">
        <f>N25*-0.1</f>
        <v>0</v>
      </c>
      <c r="O26" s="46">
        <f>N26</f>
        <v>0</v>
      </c>
    </row>
    <row r="27" spans="1:20" ht="15.75" customHeight="1" thickBot="1" x14ac:dyDescent="0.3">
      <c r="A27" s="541" t="s">
        <v>25</v>
      </c>
      <c r="B27" s="541"/>
      <c r="C27" s="541"/>
      <c r="D27" s="541"/>
      <c r="E27" s="541"/>
      <c r="F27" s="541"/>
      <c r="G27" s="541"/>
      <c r="H27" s="47"/>
      <c r="I27" s="47"/>
      <c r="J27" s="48"/>
      <c r="K27" s="48"/>
      <c r="L27" s="48"/>
      <c r="M27" s="46">
        <f>+M25+M26</f>
        <v>0</v>
      </c>
      <c r="N27" s="46">
        <f>+N25+N26</f>
        <v>0</v>
      </c>
      <c r="O27" s="46">
        <f>+O25+O26</f>
        <v>0</v>
      </c>
      <c r="P27" s="43"/>
    </row>
    <row r="28" spans="1:20" x14ac:dyDescent="0.25">
      <c r="A28" s="49"/>
      <c r="B28" s="49"/>
      <c r="C28" s="49"/>
      <c r="D28" s="49"/>
      <c r="E28" s="49"/>
      <c r="F28" s="49"/>
      <c r="G28" s="49"/>
      <c r="H28" s="50"/>
      <c r="I28" s="50"/>
      <c r="J28" s="51"/>
      <c r="K28" s="51"/>
      <c r="L28" s="51"/>
      <c r="M28" s="51"/>
      <c r="N28" s="51"/>
      <c r="O28" s="52"/>
      <c r="Q28" s="15"/>
    </row>
    <row r="29" spans="1:20" ht="16.5" customHeight="1" thickBot="1" x14ac:dyDescent="0.3">
      <c r="A29" s="555" t="s">
        <v>26</v>
      </c>
      <c r="B29" s="555"/>
      <c r="C29" s="555"/>
      <c r="D29" s="555"/>
      <c r="E29" s="555"/>
      <c r="F29" s="555"/>
      <c r="G29" s="555"/>
      <c r="H29" s="555"/>
      <c r="I29" s="555"/>
      <c r="J29" s="555"/>
      <c r="K29" s="555"/>
      <c r="L29" s="555"/>
      <c r="M29" s="555"/>
      <c r="N29" s="555"/>
      <c r="O29" s="555"/>
    </row>
    <row r="30" spans="1:20" ht="23.25" customHeight="1" thickBot="1" x14ac:dyDescent="0.3">
      <c r="A30" s="542" t="s">
        <v>5</v>
      </c>
      <c r="B30" s="557" t="s">
        <v>6</v>
      </c>
      <c r="C30" s="558"/>
      <c r="D30" s="543" t="s">
        <v>7</v>
      </c>
      <c r="E30" s="543" t="s">
        <v>8</v>
      </c>
      <c r="F30" s="543" t="s">
        <v>9</v>
      </c>
      <c r="G30" s="543" t="s">
        <v>27</v>
      </c>
      <c r="H30" s="603" t="s">
        <v>11</v>
      </c>
      <c r="I30" s="604"/>
      <c r="J30" s="543" t="s">
        <v>52</v>
      </c>
      <c r="K30" s="19"/>
      <c r="L30" s="19"/>
      <c r="M30" s="543" t="s">
        <v>12</v>
      </c>
      <c r="N30" s="543" t="s">
        <v>13</v>
      </c>
      <c r="O30" s="548" t="s">
        <v>14</v>
      </c>
    </row>
    <row r="31" spans="1:20" ht="0.75" customHeight="1" thickBot="1" x14ac:dyDescent="0.3">
      <c r="A31" s="556"/>
      <c r="B31" s="559"/>
      <c r="C31" s="560"/>
      <c r="D31" s="546"/>
      <c r="E31" s="546"/>
      <c r="F31" s="546"/>
      <c r="G31" s="561"/>
      <c r="H31" s="543" t="s">
        <v>19</v>
      </c>
      <c r="I31" s="543" t="s">
        <v>16</v>
      </c>
      <c r="J31" s="546"/>
      <c r="K31" s="23"/>
      <c r="L31" s="23"/>
      <c r="M31" s="546"/>
      <c r="N31" s="546"/>
      <c r="O31" s="549"/>
    </row>
    <row r="32" spans="1:20" ht="42.75" customHeight="1" x14ac:dyDescent="0.25">
      <c r="A32" s="672"/>
      <c r="B32" s="434" t="s">
        <v>17</v>
      </c>
      <c r="C32" s="313" t="s">
        <v>18</v>
      </c>
      <c r="D32" s="547"/>
      <c r="E32" s="547"/>
      <c r="F32" s="547"/>
      <c r="G32" s="562"/>
      <c r="H32" s="547"/>
      <c r="I32" s="547"/>
      <c r="J32" s="547"/>
      <c r="K32" s="314" t="s">
        <v>20</v>
      </c>
      <c r="L32" s="314" t="s">
        <v>21</v>
      </c>
      <c r="M32" s="547"/>
      <c r="N32" s="547"/>
      <c r="O32" s="549"/>
    </row>
    <row r="33" spans="1:18" ht="225" customHeight="1" x14ac:dyDescent="0.25">
      <c r="A33" s="55"/>
      <c r="B33" s="28"/>
      <c r="C33" s="429"/>
      <c r="D33" s="29" t="s">
        <v>28</v>
      </c>
      <c r="E33" s="323"/>
      <c r="F33" s="367"/>
      <c r="G33" s="29"/>
      <c r="H33" s="29"/>
      <c r="I33" s="29"/>
      <c r="J33" s="29"/>
      <c r="K33" s="435"/>
      <c r="L33" s="435"/>
      <c r="M33" s="435"/>
      <c r="N33" s="435"/>
      <c r="O33" s="435">
        <f>M33+N33</f>
        <v>0</v>
      </c>
      <c r="P33" s="43"/>
    </row>
    <row r="34" spans="1:18" ht="63" x14ac:dyDescent="0.25">
      <c r="A34" s="56"/>
      <c r="B34" s="28"/>
      <c r="C34" s="240"/>
      <c r="D34" s="36" t="s">
        <v>28</v>
      </c>
      <c r="E34" s="58"/>
      <c r="F34" s="36"/>
      <c r="G34" s="36"/>
      <c r="H34" s="36"/>
      <c r="I34" s="36"/>
      <c r="J34" s="36"/>
      <c r="K34" s="402"/>
      <c r="L34" s="402"/>
      <c r="M34" s="402"/>
      <c r="N34" s="402"/>
      <c r="O34" s="435">
        <f>M34+N34</f>
        <v>0</v>
      </c>
      <c r="P34" s="43"/>
    </row>
    <row r="35" spans="1:18" ht="63" x14ac:dyDescent="0.25">
      <c r="A35" s="56"/>
      <c r="B35" s="28"/>
      <c r="C35" s="57"/>
      <c r="D35" s="36" t="s">
        <v>28</v>
      </c>
      <c r="E35" s="58"/>
      <c r="F35" s="367"/>
      <c r="G35" s="37"/>
      <c r="H35" s="37"/>
      <c r="I35" s="37"/>
      <c r="J35" s="37"/>
      <c r="K35" s="316"/>
      <c r="L35" s="316"/>
      <c r="M35" s="316"/>
      <c r="N35" s="316"/>
      <c r="O35" s="435">
        <f>M35+N35</f>
        <v>0</v>
      </c>
      <c r="P35" s="43"/>
    </row>
    <row r="36" spans="1:18" ht="63" x14ac:dyDescent="0.25">
      <c r="A36" s="56"/>
      <c r="B36" s="35"/>
      <c r="C36" s="310"/>
      <c r="D36" s="36" t="s">
        <v>28</v>
      </c>
      <c r="E36" s="58"/>
      <c r="F36" s="36"/>
      <c r="G36" s="36"/>
      <c r="H36" s="36"/>
      <c r="I36" s="36"/>
      <c r="J36" s="36"/>
      <c r="K36" s="402"/>
      <c r="L36" s="402"/>
      <c r="M36" s="402"/>
      <c r="N36" s="402"/>
      <c r="O36" s="435">
        <f>M36+N36</f>
        <v>0</v>
      </c>
      <c r="P36" s="43"/>
    </row>
    <row r="37" spans="1:18" ht="63.75" thickBot="1" x14ac:dyDescent="0.3">
      <c r="A37" s="56"/>
      <c r="B37" s="35"/>
      <c r="C37" s="240"/>
      <c r="D37" s="36" t="s">
        <v>28</v>
      </c>
      <c r="E37" s="58"/>
      <c r="F37" s="36"/>
      <c r="G37" s="36"/>
      <c r="H37" s="36"/>
      <c r="I37" s="36"/>
      <c r="J37" s="36"/>
      <c r="K37" s="402"/>
      <c r="L37" s="402"/>
      <c r="M37" s="402"/>
      <c r="N37" s="402"/>
      <c r="O37" s="435">
        <f>M37+N37</f>
        <v>0</v>
      </c>
      <c r="P37" s="43"/>
      <c r="Q37" s="15"/>
    </row>
    <row r="38" spans="1:18" ht="16.5" thickBot="1" x14ac:dyDescent="0.3">
      <c r="A38" s="179">
        <f>SUM(A33:A37)</f>
        <v>0</v>
      </c>
      <c r="B38" s="674" t="s">
        <v>23</v>
      </c>
      <c r="C38" s="675"/>
      <c r="D38" s="675"/>
      <c r="E38" s="675"/>
      <c r="F38" s="676"/>
      <c r="G38" s="436">
        <f t="shared" ref="G38:O38" si="2">SUM(G33:G37)</f>
        <v>0</v>
      </c>
      <c r="H38" s="437">
        <f t="shared" si="2"/>
        <v>0</v>
      </c>
      <c r="I38" s="438">
        <f t="shared" si="2"/>
        <v>0</v>
      </c>
      <c r="J38" s="439">
        <f t="shared" si="2"/>
        <v>0</v>
      </c>
      <c r="K38" s="438">
        <f t="shared" si="2"/>
        <v>0</v>
      </c>
      <c r="L38" s="438">
        <f t="shared" si="2"/>
        <v>0</v>
      </c>
      <c r="M38" s="438">
        <f t="shared" si="2"/>
        <v>0</v>
      </c>
      <c r="N38" s="438">
        <f t="shared" si="2"/>
        <v>0</v>
      </c>
      <c r="O38" s="440">
        <f t="shared" si="2"/>
        <v>0</v>
      </c>
      <c r="P38" s="43"/>
      <c r="Q38" s="43"/>
    </row>
    <row r="39" spans="1:18" ht="16.5" thickBot="1" x14ac:dyDescent="0.3">
      <c r="A39" s="677" t="s">
        <v>24</v>
      </c>
      <c r="B39" s="678"/>
      <c r="C39" s="678"/>
      <c r="D39" s="678"/>
      <c r="E39" s="678"/>
      <c r="F39" s="678"/>
      <c r="G39" s="679"/>
      <c r="H39" s="441"/>
      <c r="I39" s="442"/>
      <c r="J39" s="443"/>
      <c r="K39" s="444"/>
      <c r="L39" s="444"/>
      <c r="M39" s="444">
        <v>0</v>
      </c>
      <c r="N39" s="444">
        <f>0.1*-N38</f>
        <v>0</v>
      </c>
      <c r="O39" s="445">
        <f>SUM(N39:N39)</f>
        <v>0</v>
      </c>
    </row>
    <row r="40" spans="1:18" ht="16.5" thickBot="1" x14ac:dyDescent="0.3">
      <c r="A40" s="552" t="s">
        <v>30</v>
      </c>
      <c r="B40" s="553"/>
      <c r="C40" s="553"/>
      <c r="D40" s="553"/>
      <c r="E40" s="553"/>
      <c r="F40" s="553"/>
      <c r="G40" s="554"/>
      <c r="H40" s="70"/>
      <c r="I40" s="446"/>
      <c r="J40" s="72"/>
      <c r="K40" s="72"/>
      <c r="L40" s="72"/>
      <c r="M40" s="72">
        <f>SUM(M38:M39)</f>
        <v>0</v>
      </c>
      <c r="N40" s="73">
        <f>+N38+N39</f>
        <v>0</v>
      </c>
      <c r="O40" s="447">
        <f>+O38+O39</f>
        <v>0</v>
      </c>
      <c r="P40" s="43"/>
      <c r="Q40" s="433"/>
      <c r="R40" s="15"/>
    </row>
    <row r="41" spans="1:18" x14ac:dyDescent="0.25">
      <c r="A41" s="49"/>
      <c r="B41" s="49"/>
      <c r="C41" s="49"/>
      <c r="D41" s="49"/>
      <c r="E41" s="49"/>
      <c r="F41" s="49"/>
      <c r="G41" s="49"/>
      <c r="H41" s="50"/>
      <c r="I41" s="50"/>
      <c r="J41" s="51"/>
      <c r="K41" s="51"/>
      <c r="L41" s="51"/>
      <c r="M41" s="51"/>
      <c r="N41" s="51"/>
      <c r="O41" s="52"/>
    </row>
    <row r="42" spans="1:18" ht="15.75" customHeight="1" x14ac:dyDescent="0.25">
      <c r="A42" s="577" t="s">
        <v>31</v>
      </c>
      <c r="B42" s="577"/>
      <c r="C42" s="577"/>
      <c r="D42" s="577"/>
      <c r="E42" s="577"/>
      <c r="F42" s="577"/>
      <c r="G42" s="577"/>
      <c r="H42" s="577"/>
      <c r="I42" s="577"/>
      <c r="J42" s="577"/>
      <c r="K42" s="577"/>
      <c r="L42" s="577"/>
      <c r="M42" s="577"/>
      <c r="N42" s="577"/>
      <c r="O42" s="577"/>
    </row>
    <row r="43" spans="1:18" ht="23.25" customHeight="1" x14ac:dyDescent="0.25">
      <c r="A43" s="567" t="s">
        <v>5</v>
      </c>
      <c r="B43" s="567" t="s">
        <v>6</v>
      </c>
      <c r="C43" s="567"/>
      <c r="D43" s="567" t="s">
        <v>7</v>
      </c>
      <c r="E43" s="567" t="s">
        <v>8</v>
      </c>
      <c r="F43" s="567" t="s">
        <v>9</v>
      </c>
      <c r="G43" s="567" t="s">
        <v>27</v>
      </c>
      <c r="H43" s="680" t="s">
        <v>11</v>
      </c>
      <c r="I43" s="681"/>
      <c r="J43" s="682" t="s">
        <v>52</v>
      </c>
      <c r="K43" s="60"/>
      <c r="L43" s="60"/>
      <c r="M43" s="682" t="s">
        <v>12</v>
      </c>
      <c r="N43" s="682" t="s">
        <v>13</v>
      </c>
      <c r="O43" s="567" t="s">
        <v>14</v>
      </c>
    </row>
    <row r="44" spans="1:18" ht="2.25" customHeight="1" x14ac:dyDescent="0.25">
      <c r="A44" s="568"/>
      <c r="B44" s="567"/>
      <c r="C44" s="567"/>
      <c r="D44" s="568"/>
      <c r="E44" s="568"/>
      <c r="F44" s="568"/>
      <c r="G44" s="568"/>
      <c r="H44" s="567" t="s">
        <v>19</v>
      </c>
      <c r="I44" s="682" t="s">
        <v>16</v>
      </c>
      <c r="J44" s="683"/>
      <c r="K44" s="56"/>
      <c r="L44" s="56"/>
      <c r="M44" s="683"/>
      <c r="N44" s="683"/>
      <c r="O44" s="568"/>
    </row>
    <row r="45" spans="1:18" ht="28.5" customHeight="1" x14ac:dyDescent="0.25">
      <c r="A45" s="568"/>
      <c r="B45" s="60" t="s">
        <v>17</v>
      </c>
      <c r="C45" s="60" t="s">
        <v>18</v>
      </c>
      <c r="D45" s="568"/>
      <c r="E45" s="568"/>
      <c r="F45" s="568"/>
      <c r="G45" s="568"/>
      <c r="H45" s="567"/>
      <c r="I45" s="684"/>
      <c r="J45" s="684"/>
      <c r="K45" s="60" t="s">
        <v>20</v>
      </c>
      <c r="L45" s="60" t="s">
        <v>21</v>
      </c>
      <c r="M45" s="684"/>
      <c r="N45" s="684"/>
      <c r="O45" s="568"/>
    </row>
    <row r="46" spans="1:18" x14ac:dyDescent="0.25">
      <c r="A46" s="34"/>
      <c r="B46" s="35"/>
      <c r="C46" s="9"/>
      <c r="D46" s="29" t="s">
        <v>78</v>
      </c>
      <c r="E46" s="58"/>
      <c r="F46" s="35"/>
      <c r="G46" s="61"/>
      <c r="H46" s="61"/>
      <c r="I46" s="61"/>
      <c r="J46" s="61"/>
      <c r="K46" s="381"/>
      <c r="L46" s="381"/>
      <c r="M46" s="381"/>
      <c r="N46" s="381"/>
      <c r="O46" s="448">
        <f>M46+N46</f>
        <v>0</v>
      </c>
      <c r="P46" s="43"/>
    </row>
    <row r="47" spans="1:18" hidden="1" x14ac:dyDescent="0.25">
      <c r="A47" s="34"/>
      <c r="B47" s="35"/>
      <c r="D47" s="36"/>
      <c r="E47" s="58"/>
      <c r="F47" s="35"/>
      <c r="G47" s="37"/>
      <c r="H47" s="37"/>
      <c r="I47" s="37"/>
      <c r="J47" s="37"/>
      <c r="K47" s="284"/>
      <c r="L47" s="284"/>
      <c r="M47" s="284"/>
      <c r="N47" s="284"/>
      <c r="O47" s="449">
        <f>M47+N47</f>
        <v>0</v>
      </c>
    </row>
    <row r="48" spans="1:18" ht="13.5" customHeight="1" x14ac:dyDescent="0.25">
      <c r="A48" s="60">
        <f>SUM(A46:A47)</f>
        <v>0</v>
      </c>
      <c r="B48" s="36"/>
      <c r="C48" s="35"/>
      <c r="D48" s="36"/>
      <c r="E48" s="35"/>
      <c r="F48" s="36"/>
      <c r="G48" s="187">
        <f t="shared" ref="G48:O48" si="3">SUM(G46:G47)</f>
        <v>0</v>
      </c>
      <c r="H48" s="188">
        <f t="shared" si="3"/>
        <v>0</v>
      </c>
      <c r="I48" s="188">
        <f t="shared" si="3"/>
        <v>0</v>
      </c>
      <c r="J48" s="188">
        <f t="shared" si="3"/>
        <v>0</v>
      </c>
      <c r="K48" s="188">
        <f t="shared" si="3"/>
        <v>0</v>
      </c>
      <c r="L48" s="188">
        <f t="shared" si="3"/>
        <v>0</v>
      </c>
      <c r="M48" s="188">
        <f t="shared" si="3"/>
        <v>0</v>
      </c>
      <c r="N48" s="188">
        <f t="shared" si="3"/>
        <v>0</v>
      </c>
      <c r="O48" s="64">
        <f t="shared" si="3"/>
        <v>0</v>
      </c>
      <c r="Q48" s="43"/>
    </row>
    <row r="49" spans="1:21" ht="13.5" customHeight="1" x14ac:dyDescent="0.25">
      <c r="A49" s="551" t="s">
        <v>24</v>
      </c>
      <c r="B49" s="551"/>
      <c r="C49" s="551"/>
      <c r="D49" s="551"/>
      <c r="E49" s="551"/>
      <c r="F49" s="551"/>
      <c r="G49" s="551"/>
      <c r="H49" s="189"/>
      <c r="I49" s="189"/>
      <c r="J49" s="190"/>
      <c r="K49" s="450"/>
      <c r="L49" s="450"/>
      <c r="M49" s="68">
        <v>0</v>
      </c>
      <c r="N49" s="68">
        <f>-0.1*N48</f>
        <v>0</v>
      </c>
      <c r="O49" s="451">
        <f>SUM(N49:N49)</f>
        <v>0</v>
      </c>
      <c r="P49" s="452"/>
    </row>
    <row r="50" spans="1:21" ht="18" customHeight="1" x14ac:dyDescent="0.25">
      <c r="A50" s="512" t="s">
        <v>30</v>
      </c>
      <c r="B50" s="512"/>
      <c r="C50" s="512"/>
      <c r="D50" s="512"/>
      <c r="E50" s="512"/>
      <c r="F50" s="512"/>
      <c r="G50" s="512"/>
      <c r="H50" s="453"/>
      <c r="I50" s="453"/>
      <c r="J50" s="190"/>
      <c r="K50" s="450"/>
      <c r="L50" s="450"/>
      <c r="M50" s="68">
        <f>SUM(M48:M49)</f>
        <v>0</v>
      </c>
      <c r="N50" s="454">
        <f>+N48+N49</f>
        <v>0</v>
      </c>
      <c r="O50" s="454">
        <f>+O48+O49</f>
        <v>0</v>
      </c>
      <c r="P50" s="43"/>
      <c r="Q50" s="455"/>
      <c r="R50" s="43"/>
    </row>
    <row r="51" spans="1:21" ht="14.25" customHeight="1" x14ac:dyDescent="0.25">
      <c r="A51" s="102"/>
      <c r="B51" s="102"/>
      <c r="C51" s="102"/>
      <c r="D51" s="102"/>
      <c r="E51" s="102"/>
      <c r="F51" s="102"/>
      <c r="G51" s="102"/>
      <c r="H51" s="50"/>
      <c r="I51" s="50"/>
      <c r="J51" s="51"/>
      <c r="K51" s="51"/>
      <c r="L51" s="51"/>
      <c r="M51" s="106"/>
      <c r="N51" s="106"/>
      <c r="O51" s="106"/>
      <c r="P51" s="43"/>
    </row>
    <row r="52" spans="1:21" x14ac:dyDescent="0.25">
      <c r="A52" s="102"/>
      <c r="B52" s="102"/>
      <c r="C52" s="102"/>
      <c r="D52" s="102"/>
      <c r="E52" s="102"/>
      <c r="F52" s="102"/>
      <c r="G52" s="102"/>
      <c r="H52" s="107"/>
      <c r="I52" s="107"/>
      <c r="J52" s="106"/>
      <c r="K52" s="106"/>
      <c r="L52" s="106"/>
      <c r="M52" s="106"/>
      <c r="N52" s="106"/>
      <c r="O52" s="108"/>
    </row>
    <row r="53" spans="1:21" ht="16.5" thickBot="1" x14ac:dyDescent="0.3">
      <c r="A53" s="555" t="s">
        <v>32</v>
      </c>
      <c r="B53" s="555"/>
      <c r="C53" s="555"/>
      <c r="D53" s="555"/>
      <c r="E53" s="555"/>
      <c r="F53" s="555"/>
      <c r="G53" s="555"/>
      <c r="H53" s="555"/>
      <c r="I53" s="555"/>
      <c r="J53" s="555"/>
      <c r="K53" s="555"/>
      <c r="L53" s="555"/>
      <c r="M53" s="555"/>
      <c r="N53" s="555"/>
      <c r="O53" s="555"/>
    </row>
    <row r="54" spans="1:21" ht="24.75" customHeight="1" thickBot="1" x14ac:dyDescent="0.3">
      <c r="A54" s="542" t="s">
        <v>5</v>
      </c>
      <c r="B54" s="557" t="s">
        <v>6</v>
      </c>
      <c r="C54" s="558"/>
      <c r="D54" s="543" t="s">
        <v>7</v>
      </c>
      <c r="E54" s="543" t="s">
        <v>8</v>
      </c>
      <c r="F54" s="543" t="s">
        <v>9</v>
      </c>
      <c r="G54" s="543" t="s">
        <v>33</v>
      </c>
      <c r="H54" s="603" t="s">
        <v>11</v>
      </c>
      <c r="I54" s="604"/>
      <c r="J54" s="543" t="s">
        <v>52</v>
      </c>
      <c r="K54" s="19"/>
      <c r="L54" s="19"/>
      <c r="M54" s="543" t="s">
        <v>12</v>
      </c>
      <c r="N54" s="543" t="s">
        <v>13</v>
      </c>
      <c r="O54" s="548" t="s">
        <v>34</v>
      </c>
    </row>
    <row r="55" spans="1:21" ht="16.5" thickBot="1" x14ac:dyDescent="0.3">
      <c r="A55" s="556"/>
      <c r="B55" s="559"/>
      <c r="C55" s="560"/>
      <c r="D55" s="546"/>
      <c r="E55" s="546"/>
      <c r="F55" s="546"/>
      <c r="G55" s="561"/>
      <c r="H55" s="543" t="s">
        <v>19</v>
      </c>
      <c r="I55" s="543" t="s">
        <v>16</v>
      </c>
      <c r="J55" s="546"/>
      <c r="K55" s="23"/>
      <c r="L55" s="23"/>
      <c r="M55" s="546"/>
      <c r="N55" s="546"/>
      <c r="O55" s="549"/>
    </row>
    <row r="56" spans="1:21" ht="37.5" customHeight="1" x14ac:dyDescent="0.25">
      <c r="A56" s="672"/>
      <c r="B56" s="312" t="s">
        <v>17</v>
      </c>
      <c r="C56" s="313" t="s">
        <v>18</v>
      </c>
      <c r="D56" s="547"/>
      <c r="E56" s="547"/>
      <c r="F56" s="547"/>
      <c r="G56" s="562"/>
      <c r="H56" s="547"/>
      <c r="I56" s="547"/>
      <c r="J56" s="547"/>
      <c r="K56" s="314" t="s">
        <v>20</v>
      </c>
      <c r="L56" s="314" t="s">
        <v>21</v>
      </c>
      <c r="M56" s="547"/>
      <c r="N56" s="547"/>
      <c r="O56" s="549"/>
    </row>
    <row r="57" spans="1:21" x14ac:dyDescent="0.25">
      <c r="A57" s="456"/>
      <c r="B57" s="29"/>
      <c r="C57" s="412"/>
      <c r="D57" s="28" t="s">
        <v>79</v>
      </c>
      <c r="E57" s="323"/>
      <c r="F57" s="29"/>
      <c r="G57" s="110"/>
      <c r="H57" s="110"/>
      <c r="I57" s="110"/>
      <c r="J57" s="110"/>
      <c r="K57" s="430"/>
      <c r="L57" s="430"/>
      <c r="M57" s="430"/>
      <c r="N57" s="430"/>
      <c r="O57" s="430">
        <f>M57+N57</f>
        <v>0</v>
      </c>
      <c r="P57" s="43"/>
    </row>
    <row r="58" spans="1:21" ht="16.5" thickBot="1" x14ac:dyDescent="0.3">
      <c r="A58" s="457"/>
      <c r="B58" s="35"/>
      <c r="C58" s="321"/>
      <c r="D58" s="35" t="s">
        <v>79</v>
      </c>
      <c r="E58" s="323"/>
      <c r="F58" s="35"/>
      <c r="G58" s="61"/>
      <c r="H58" s="61"/>
      <c r="I58" s="61"/>
      <c r="J58" s="61"/>
      <c r="K58" s="381"/>
      <c r="L58" s="381"/>
      <c r="M58" s="381"/>
      <c r="N58" s="381"/>
      <c r="O58" s="381">
        <f>SUM(M58:N58)</f>
        <v>0</v>
      </c>
      <c r="P58" s="43"/>
      <c r="Q58" s="33" t="s">
        <v>15</v>
      </c>
    </row>
    <row r="59" spans="1:21" hidden="1" x14ac:dyDescent="0.25">
      <c r="A59" s="238"/>
      <c r="B59" s="36"/>
      <c r="C59" s="240"/>
      <c r="D59" s="36"/>
      <c r="E59" s="58"/>
      <c r="F59" s="36"/>
      <c r="G59" s="61"/>
      <c r="H59" s="61"/>
      <c r="I59" s="61"/>
      <c r="J59" s="61"/>
      <c r="K59" s="282"/>
      <c r="L59" s="282"/>
      <c r="M59" s="282"/>
      <c r="N59" s="282"/>
      <c r="O59" s="458">
        <f>SUM(M59:N59)</f>
        <v>0</v>
      </c>
      <c r="P59" s="43"/>
      <c r="Q59" s="33"/>
    </row>
    <row r="60" spans="1:21" ht="16.5" hidden="1" thickBot="1" x14ac:dyDescent="0.3">
      <c r="A60" s="109"/>
      <c r="B60" s="29"/>
      <c r="C60" s="29"/>
      <c r="D60" s="29"/>
      <c r="E60" s="459"/>
      <c r="F60" s="460"/>
      <c r="G60" s="461"/>
      <c r="H60" s="462"/>
      <c r="I60" s="462"/>
      <c r="J60" s="463"/>
      <c r="K60" s="463"/>
      <c r="L60" s="464"/>
      <c r="M60" s="465"/>
      <c r="N60" s="463"/>
      <c r="O60" s="466"/>
      <c r="P60" s="43"/>
    </row>
    <row r="61" spans="1:21" ht="18.75" customHeight="1" thickBot="1" x14ac:dyDescent="0.3">
      <c r="A61" s="41">
        <f>SUM(A57:A60)</f>
        <v>0</v>
      </c>
      <c r="B61" s="538" t="s">
        <v>23</v>
      </c>
      <c r="C61" s="538"/>
      <c r="D61" s="538"/>
      <c r="E61" s="538"/>
      <c r="F61" s="538"/>
      <c r="G61" s="192">
        <f t="shared" ref="G61:J61" si="4">SUM(G57:G60)</f>
        <v>0</v>
      </c>
      <c r="H61" s="192">
        <f t="shared" si="4"/>
        <v>0</v>
      </c>
      <c r="I61" s="192">
        <f t="shared" si="4"/>
        <v>0</v>
      </c>
      <c r="J61" s="192">
        <f t="shared" si="4"/>
        <v>0</v>
      </c>
      <c r="K61" s="192">
        <f>SUM(K57:K60)</f>
        <v>0</v>
      </c>
      <c r="L61" s="192">
        <f t="shared" ref="L61:O61" si="5">SUM(L57:L60)</f>
        <v>0</v>
      </c>
      <c r="M61" s="192">
        <f t="shared" si="5"/>
        <v>0</v>
      </c>
      <c r="N61" s="192">
        <f t="shared" si="5"/>
        <v>0</v>
      </c>
      <c r="O61" s="485">
        <f t="shared" si="5"/>
        <v>0</v>
      </c>
      <c r="P61" s="43"/>
      <c r="R61" s="43"/>
    </row>
    <row r="62" spans="1:21" ht="15" customHeight="1" thickBot="1" x14ac:dyDescent="0.3">
      <c r="A62" s="539" t="s">
        <v>24</v>
      </c>
      <c r="B62" s="540"/>
      <c r="C62" s="540"/>
      <c r="D62" s="540"/>
      <c r="E62" s="540"/>
      <c r="F62" s="540"/>
      <c r="G62" s="540"/>
      <c r="H62" s="121"/>
      <c r="I62" s="121"/>
      <c r="J62" s="122"/>
      <c r="K62" s="122"/>
      <c r="L62" s="122"/>
      <c r="M62" s="123">
        <v>0</v>
      </c>
      <c r="N62" s="123">
        <f>N61*-0.1</f>
        <v>0</v>
      </c>
      <c r="O62" s="467">
        <f>N62</f>
        <v>0</v>
      </c>
      <c r="Q62" s="33"/>
    </row>
    <row r="63" spans="1:21" ht="17.25" customHeight="1" thickBot="1" x14ac:dyDescent="0.3">
      <c r="A63" s="541" t="s">
        <v>25</v>
      </c>
      <c r="B63" s="541"/>
      <c r="C63" s="541"/>
      <c r="D63" s="541"/>
      <c r="E63" s="541"/>
      <c r="F63" s="541"/>
      <c r="G63" s="541"/>
      <c r="H63" s="124"/>
      <c r="I63" s="124"/>
      <c r="J63" s="125"/>
      <c r="K63" s="125"/>
      <c r="L63" s="125"/>
      <c r="M63" s="123">
        <f>SUM(M61:M62)</f>
        <v>0</v>
      </c>
      <c r="N63" s="123">
        <f>N61 +(N62)</f>
        <v>0</v>
      </c>
      <c r="O63" s="123">
        <f>O62+O61</f>
        <v>0</v>
      </c>
      <c r="P63" s="33"/>
      <c r="Q63" s="33"/>
    </row>
    <row r="64" spans="1:21" ht="17.25" customHeight="1" x14ac:dyDescent="0.25">
      <c r="A64" s="126"/>
      <c r="B64" s="126"/>
      <c r="C64" s="126"/>
      <c r="D64" s="126"/>
      <c r="E64" s="126"/>
      <c r="F64" s="126"/>
      <c r="G64" s="126"/>
      <c r="H64" s="127"/>
      <c r="I64" s="127"/>
      <c r="J64" s="128"/>
      <c r="K64" s="128"/>
      <c r="L64" s="128"/>
      <c r="M64" s="129"/>
      <c r="N64" s="129"/>
      <c r="O64" s="129"/>
      <c r="P64" s="468"/>
      <c r="Q64" s="130"/>
      <c r="R64" s="130"/>
      <c r="S64" s="130"/>
      <c r="T64" s="130"/>
      <c r="U64" s="130"/>
    </row>
    <row r="65" spans="1:23" ht="17.25" customHeight="1" thickBot="1" x14ac:dyDescent="0.3">
      <c r="A65" s="126"/>
      <c r="B65" s="516" t="s">
        <v>55</v>
      </c>
      <c r="C65" s="516"/>
      <c r="D65" s="516"/>
      <c r="E65" s="516"/>
      <c r="F65" s="516"/>
      <c r="G65" s="516"/>
      <c r="H65" s="469"/>
      <c r="I65" s="673"/>
      <c r="J65" s="673"/>
      <c r="K65" s="673"/>
      <c r="L65" s="673"/>
      <c r="M65" s="673"/>
      <c r="N65" s="673"/>
      <c r="O65" s="129"/>
      <c r="P65" s="133"/>
      <c r="Q65" s="133"/>
      <c r="R65" s="133"/>
      <c r="S65" s="133"/>
      <c r="T65" s="133"/>
      <c r="U65" s="133"/>
    </row>
    <row r="66" spans="1:23" ht="17.25" customHeight="1" thickBot="1" x14ac:dyDescent="0.3">
      <c r="A66" s="107"/>
      <c r="B66" s="517"/>
      <c r="C66" s="517"/>
      <c r="D66" s="517"/>
      <c r="E66" s="517"/>
      <c r="F66" s="517"/>
      <c r="G66" s="517"/>
      <c r="H66" s="469"/>
      <c r="I66" s="600" t="s">
        <v>53</v>
      </c>
      <c r="J66" s="601"/>
      <c r="K66" s="601"/>
      <c r="L66" s="601"/>
      <c r="M66" s="601"/>
      <c r="N66" s="602"/>
      <c r="O66" s="129"/>
      <c r="P66" s="506" t="s">
        <v>119</v>
      </c>
      <c r="Q66" s="507"/>
      <c r="R66" s="507"/>
      <c r="S66" s="507"/>
      <c r="T66" s="507"/>
      <c r="U66" s="508"/>
    </row>
    <row r="67" spans="1:23" ht="32.25" thickBot="1" x14ac:dyDescent="0.3">
      <c r="A67" s="542" t="s">
        <v>36</v>
      </c>
      <c r="B67" s="542"/>
      <c r="C67" s="542"/>
      <c r="D67" s="542" t="s">
        <v>117</v>
      </c>
      <c r="E67" s="542"/>
      <c r="F67" s="542" t="s">
        <v>118</v>
      </c>
      <c r="G67" s="542"/>
      <c r="H67" s="127"/>
      <c r="I67" s="134" t="s">
        <v>37</v>
      </c>
      <c r="J67" s="3" t="s">
        <v>38</v>
      </c>
      <c r="K67" s="4" t="s">
        <v>39</v>
      </c>
      <c r="L67" s="4" t="s">
        <v>68</v>
      </c>
      <c r="M67" s="5" t="s">
        <v>40</v>
      </c>
      <c r="N67" s="135" t="s">
        <v>30</v>
      </c>
      <c r="O67" s="129"/>
      <c r="P67" s="413" t="s">
        <v>37</v>
      </c>
      <c r="Q67" s="414" t="s">
        <v>38</v>
      </c>
      <c r="R67" s="415" t="s">
        <v>39</v>
      </c>
      <c r="S67" s="415" t="s">
        <v>68</v>
      </c>
      <c r="T67" s="416" t="s">
        <v>40</v>
      </c>
      <c r="U67" s="417" t="s">
        <v>30</v>
      </c>
    </row>
    <row r="68" spans="1:23" ht="27.75" customHeight="1" thickBot="1" x14ac:dyDescent="0.3">
      <c r="A68" s="528" t="s">
        <v>41</v>
      </c>
      <c r="B68" s="528"/>
      <c r="C68" s="528"/>
      <c r="D68" s="526">
        <v>508680</v>
      </c>
      <c r="E68" s="527"/>
      <c r="F68" s="584"/>
      <c r="G68" s="584"/>
      <c r="H68" s="127"/>
      <c r="I68" s="136" t="s">
        <v>21</v>
      </c>
      <c r="J68" s="137">
        <f>L25</f>
        <v>0</v>
      </c>
      <c r="K68" s="137">
        <f>L48</f>
        <v>0</v>
      </c>
      <c r="L68" s="137">
        <f>L38</f>
        <v>0</v>
      </c>
      <c r="M68" s="138">
        <f>L61</f>
        <v>0</v>
      </c>
      <c r="N68" s="139">
        <f>SUM(J68:M68)</f>
        <v>0</v>
      </c>
      <c r="O68" s="140"/>
      <c r="P68" s="332" t="s">
        <v>21</v>
      </c>
      <c r="Q68" s="137">
        <v>37950</v>
      </c>
      <c r="R68" s="137">
        <v>17163</v>
      </c>
      <c r="S68" s="137">
        <v>221025</v>
      </c>
      <c r="T68" s="137">
        <v>65274</v>
      </c>
      <c r="U68" s="139">
        <v>341412</v>
      </c>
    </row>
    <row r="69" spans="1:23" ht="20.100000000000001" customHeight="1" thickBot="1" x14ac:dyDescent="0.3">
      <c r="A69" s="528" t="s">
        <v>42</v>
      </c>
      <c r="B69" s="528"/>
      <c r="C69" s="528"/>
      <c r="D69" s="526">
        <v>1</v>
      </c>
      <c r="E69" s="527"/>
      <c r="F69" s="524"/>
      <c r="G69" s="525"/>
      <c r="H69" s="141"/>
      <c r="I69" s="142" t="s">
        <v>43</v>
      </c>
      <c r="J69" s="143">
        <f>K25</f>
        <v>0</v>
      </c>
      <c r="K69" s="137">
        <f>K48</f>
        <v>0</v>
      </c>
      <c r="L69" s="137">
        <f>K38</f>
        <v>0</v>
      </c>
      <c r="M69" s="144">
        <f>K61</f>
        <v>0</v>
      </c>
      <c r="N69" s="145">
        <f>SUM(J69:M69)</f>
        <v>0</v>
      </c>
      <c r="O69" s="140"/>
      <c r="P69" s="486" t="s">
        <v>43</v>
      </c>
      <c r="Q69" s="202">
        <v>12600</v>
      </c>
      <c r="R69" s="202">
        <v>14500</v>
      </c>
      <c r="S69" s="202">
        <v>48900</v>
      </c>
      <c r="T69" s="202">
        <v>26600</v>
      </c>
      <c r="U69" s="145">
        <v>102600</v>
      </c>
    </row>
    <row r="70" spans="1:23" ht="31.5" customHeight="1" thickBot="1" x14ac:dyDescent="0.3">
      <c r="A70" s="533" t="s">
        <v>44</v>
      </c>
      <c r="B70" s="534"/>
      <c r="C70" s="535"/>
      <c r="D70" s="526">
        <v>24</v>
      </c>
      <c r="E70" s="527"/>
      <c r="F70" s="524"/>
      <c r="G70" s="525"/>
      <c r="H70" s="141"/>
      <c r="I70" s="146" t="s">
        <v>45</v>
      </c>
      <c r="J70" s="143">
        <f>O27</f>
        <v>0</v>
      </c>
      <c r="K70" s="137">
        <f>O50</f>
        <v>0</v>
      </c>
      <c r="L70" s="137">
        <f>O40</f>
        <v>0</v>
      </c>
      <c r="M70" s="148">
        <f>O63</f>
        <v>0</v>
      </c>
      <c r="N70" s="149">
        <f>SUM(J70:M70)</f>
        <v>0</v>
      </c>
      <c r="O70" s="140"/>
      <c r="P70" s="334" t="s">
        <v>45</v>
      </c>
      <c r="Q70" s="204">
        <v>140480</v>
      </c>
      <c r="R70" s="204">
        <v>74560</v>
      </c>
      <c r="S70" s="204">
        <v>135270</v>
      </c>
      <c r="T70" s="205">
        <v>158370</v>
      </c>
      <c r="U70" s="145">
        <v>508680</v>
      </c>
    </row>
    <row r="71" spans="1:23" ht="20.100000000000001" customHeight="1" thickBot="1" x14ac:dyDescent="0.3">
      <c r="A71" s="528" t="s">
        <v>46</v>
      </c>
      <c r="B71" s="528"/>
      <c r="C71" s="528"/>
      <c r="D71" s="526">
        <v>112</v>
      </c>
      <c r="E71" s="527"/>
      <c r="F71" s="524"/>
      <c r="G71" s="525"/>
      <c r="H71" s="470"/>
      <c r="I71" s="150" t="s">
        <v>30</v>
      </c>
      <c r="J71" s="151">
        <f>SUM(J68:J70)</f>
        <v>0</v>
      </c>
      <c r="K71" s="151">
        <f t="shared" ref="K71:M71" si="6">SUM(K68:K70)</f>
        <v>0</v>
      </c>
      <c r="L71" s="151">
        <f t="shared" si="6"/>
        <v>0</v>
      </c>
      <c r="M71" s="152">
        <f t="shared" si="6"/>
        <v>0</v>
      </c>
      <c r="N71" s="153">
        <f>SUM(J71:M71)</f>
        <v>0</v>
      </c>
      <c r="O71" s="193"/>
      <c r="P71" s="335" t="s">
        <v>30</v>
      </c>
      <c r="Q71" s="336">
        <v>191030</v>
      </c>
      <c r="R71" s="336">
        <v>106223</v>
      </c>
      <c r="S71" s="336">
        <v>405195</v>
      </c>
      <c r="T71" s="354">
        <v>250244</v>
      </c>
      <c r="U71" s="355">
        <v>952692</v>
      </c>
    </row>
    <row r="72" spans="1:23" ht="20.100000000000001" customHeight="1" thickBot="1" x14ac:dyDescent="0.3">
      <c r="A72" s="528" t="s">
        <v>47</v>
      </c>
      <c r="B72" s="528"/>
      <c r="C72" s="528"/>
      <c r="D72" s="526">
        <v>400</v>
      </c>
      <c r="E72" s="527"/>
      <c r="F72" s="524"/>
      <c r="G72" s="525"/>
      <c r="H72" s="470"/>
      <c r="I72" s="600" t="s">
        <v>54</v>
      </c>
      <c r="J72" s="601"/>
      <c r="K72" s="601"/>
      <c r="L72" s="601"/>
      <c r="M72" s="601"/>
      <c r="N72" s="602"/>
      <c r="O72" s="193"/>
      <c r="P72" s="671" t="s">
        <v>120</v>
      </c>
      <c r="Q72" s="670"/>
      <c r="R72" s="670"/>
      <c r="S72" s="670"/>
      <c r="T72" s="670"/>
      <c r="U72" s="670"/>
    </row>
    <row r="73" spans="1:23" ht="32.25" thickBot="1" x14ac:dyDescent="0.3">
      <c r="A73" s="523" t="s">
        <v>48</v>
      </c>
      <c r="B73" s="523"/>
      <c r="C73" s="523"/>
      <c r="D73" s="526">
        <v>161190</v>
      </c>
      <c r="E73" s="527"/>
      <c r="F73" s="524"/>
      <c r="G73" s="525"/>
      <c r="H73" s="141"/>
      <c r="I73" s="134" t="s">
        <v>37</v>
      </c>
      <c r="J73" s="3" t="s">
        <v>38</v>
      </c>
      <c r="K73" s="4" t="s">
        <v>39</v>
      </c>
      <c r="L73" s="4" t="s">
        <v>68</v>
      </c>
      <c r="M73" s="8" t="s">
        <v>40</v>
      </c>
      <c r="N73" s="135" t="s">
        <v>30</v>
      </c>
      <c r="O73" s="193"/>
      <c r="P73" s="413" t="s">
        <v>37</v>
      </c>
      <c r="Q73" s="414" t="s">
        <v>38</v>
      </c>
      <c r="R73" s="415" t="s">
        <v>39</v>
      </c>
      <c r="S73" s="415" t="s">
        <v>68</v>
      </c>
      <c r="T73" s="416" t="s">
        <v>40</v>
      </c>
      <c r="U73" s="417" t="s">
        <v>30</v>
      </c>
    </row>
    <row r="74" spans="1:23" ht="20.100000000000001" customHeight="1" thickBot="1" x14ac:dyDescent="0.3">
      <c r="A74" s="523" t="s">
        <v>49</v>
      </c>
      <c r="B74" s="523"/>
      <c r="C74" s="523"/>
      <c r="D74" s="526">
        <v>386100</v>
      </c>
      <c r="E74" s="527"/>
      <c r="F74" s="524"/>
      <c r="G74" s="525"/>
      <c r="H74" s="141"/>
      <c r="I74" s="136" t="s">
        <v>21</v>
      </c>
      <c r="J74" s="154">
        <f>J68/Q68</f>
        <v>0</v>
      </c>
      <c r="K74" s="154">
        <f>K68/R68</f>
        <v>0</v>
      </c>
      <c r="L74" s="154">
        <f>L68/S68</f>
        <v>0</v>
      </c>
      <c r="M74" s="155">
        <f>M68/T68</f>
        <v>0</v>
      </c>
      <c r="N74" s="156">
        <f>N68/U68</f>
        <v>0</v>
      </c>
      <c r="O74" s="193"/>
      <c r="P74" s="337" t="s">
        <v>42</v>
      </c>
      <c r="Q74" s="158">
        <v>0</v>
      </c>
      <c r="R74" s="158"/>
      <c r="S74" s="158">
        <v>0</v>
      </c>
      <c r="T74" s="471">
        <v>1</v>
      </c>
      <c r="U74" s="207">
        <v>1</v>
      </c>
    </row>
    <row r="75" spans="1:23" ht="20.100000000000001" customHeight="1" thickBot="1" x14ac:dyDescent="0.3">
      <c r="A75" s="523" t="s">
        <v>50</v>
      </c>
      <c r="B75" s="523"/>
      <c r="C75" s="523"/>
      <c r="D75" s="526">
        <v>-38610</v>
      </c>
      <c r="E75" s="527"/>
      <c r="F75" s="524"/>
      <c r="G75" s="525"/>
      <c r="H75" s="141"/>
      <c r="I75" s="142" t="s">
        <v>43</v>
      </c>
      <c r="J75" s="154">
        <f t="shared" ref="J75:M77" si="7">J69/Q69</f>
        <v>0</v>
      </c>
      <c r="K75" s="154">
        <f t="shared" si="7"/>
        <v>0</v>
      </c>
      <c r="L75" s="154">
        <f t="shared" si="7"/>
        <v>0</v>
      </c>
      <c r="M75" s="155">
        <f t="shared" si="7"/>
        <v>0</v>
      </c>
      <c r="N75" s="156">
        <f t="shared" ref="N75:N76" si="8">N69/U69</f>
        <v>0</v>
      </c>
      <c r="O75" s="193"/>
      <c r="P75" s="338" t="s">
        <v>56</v>
      </c>
      <c r="Q75" s="208">
        <v>0</v>
      </c>
      <c r="R75" s="158">
        <v>4</v>
      </c>
      <c r="S75" s="208">
        <v>8</v>
      </c>
      <c r="T75" s="472">
        <v>0</v>
      </c>
      <c r="U75" s="207">
        <v>12</v>
      </c>
    </row>
    <row r="76" spans="1:23" ht="20.100000000000001" customHeight="1" thickBot="1" x14ac:dyDescent="0.3">
      <c r="A76" s="518" t="s">
        <v>51</v>
      </c>
      <c r="B76" s="518"/>
      <c r="C76" s="518"/>
      <c r="D76" s="519">
        <v>508680</v>
      </c>
      <c r="E76" s="520"/>
      <c r="F76" s="521"/>
      <c r="G76" s="521"/>
      <c r="H76" s="161"/>
      <c r="I76" s="146" t="s">
        <v>45</v>
      </c>
      <c r="J76" s="154">
        <f t="shared" si="7"/>
        <v>0</v>
      </c>
      <c r="K76" s="154">
        <f t="shared" si="7"/>
        <v>0</v>
      </c>
      <c r="L76" s="154">
        <f t="shared" si="7"/>
        <v>0</v>
      </c>
      <c r="M76" s="155">
        <f t="shared" si="7"/>
        <v>0</v>
      </c>
      <c r="N76" s="156">
        <f t="shared" si="8"/>
        <v>0</v>
      </c>
      <c r="O76" s="193"/>
      <c r="P76" s="334" t="s">
        <v>57</v>
      </c>
      <c r="Q76" s="208">
        <v>48</v>
      </c>
      <c r="R76" s="158">
        <v>44</v>
      </c>
      <c r="S76" s="208">
        <v>20</v>
      </c>
      <c r="T76" s="472">
        <v>0</v>
      </c>
      <c r="U76" s="207">
        <v>112</v>
      </c>
    </row>
    <row r="77" spans="1:23" ht="20.100000000000001" customHeight="1" thickBot="1" x14ac:dyDescent="0.3">
      <c r="A77" s="162"/>
      <c r="B77" s="162"/>
      <c r="C77" s="162"/>
      <c r="D77" s="162"/>
      <c r="E77" s="162"/>
      <c r="F77" s="214"/>
      <c r="G77" s="161"/>
      <c r="H77" s="161"/>
      <c r="I77" s="150" t="s">
        <v>30</v>
      </c>
      <c r="J77" s="163">
        <f t="shared" si="7"/>
        <v>0</v>
      </c>
      <c r="K77" s="163">
        <f t="shared" si="7"/>
        <v>0</v>
      </c>
      <c r="L77" s="163">
        <f t="shared" si="7"/>
        <v>0</v>
      </c>
      <c r="M77" s="164">
        <f t="shared" si="7"/>
        <v>0</v>
      </c>
      <c r="N77" s="195">
        <f>N71/U71</f>
        <v>0</v>
      </c>
      <c r="O77" s="162"/>
      <c r="P77" s="334" t="s">
        <v>58</v>
      </c>
      <c r="Q77" s="208">
        <v>80</v>
      </c>
      <c r="R77" s="158">
        <v>40</v>
      </c>
      <c r="S77" s="208">
        <v>184</v>
      </c>
      <c r="T77" s="472">
        <v>96</v>
      </c>
      <c r="U77" s="207">
        <v>400</v>
      </c>
    </row>
    <row r="78" spans="1:23" ht="16.5" thickBot="1" x14ac:dyDescent="0.3">
      <c r="A78" s="162"/>
      <c r="B78" s="522"/>
      <c r="C78" s="522"/>
      <c r="D78" s="522"/>
      <c r="E78" s="166"/>
      <c r="F78" s="166"/>
      <c r="G78" s="166"/>
      <c r="I78" s="162"/>
      <c r="J78" s="162"/>
      <c r="K78" s="162"/>
      <c r="L78" s="162"/>
      <c r="M78" s="162"/>
      <c r="N78" s="162"/>
      <c r="O78" s="162"/>
      <c r="P78" s="334" t="s">
        <v>59</v>
      </c>
      <c r="Q78" s="473">
        <v>80000</v>
      </c>
      <c r="R78" s="474">
        <v>40000</v>
      </c>
      <c r="S78" s="473">
        <v>0</v>
      </c>
      <c r="T78" s="475">
        <v>41190</v>
      </c>
      <c r="U78" s="476">
        <v>161190</v>
      </c>
      <c r="W78" s="90"/>
    </row>
    <row r="79" spans="1:23" ht="16.5" thickBot="1" x14ac:dyDescent="0.3">
      <c r="A79" s="162"/>
      <c r="B79" s="43"/>
      <c r="E79" s="165"/>
      <c r="G79" s="169"/>
      <c r="I79" s="586" t="s">
        <v>62</v>
      </c>
      <c r="J79" s="587"/>
      <c r="K79" s="587"/>
      <c r="L79" s="587"/>
      <c r="M79" s="587"/>
      <c r="N79" s="588"/>
      <c r="O79" s="162"/>
      <c r="P79" s="334" t="s">
        <v>121</v>
      </c>
      <c r="Q79" s="477">
        <v>60480</v>
      </c>
      <c r="R79" s="477">
        <v>34560</v>
      </c>
      <c r="S79" s="477">
        <v>135270</v>
      </c>
      <c r="T79" s="478">
        <v>117180</v>
      </c>
      <c r="U79" s="476">
        <v>347490</v>
      </c>
      <c r="W79" s="479"/>
    </row>
    <row r="80" spans="1:23" ht="32.25" thickBot="1" x14ac:dyDescent="0.3">
      <c r="A80" s="162"/>
      <c r="B80" s="43"/>
      <c r="E80" s="165"/>
      <c r="F80" s="33"/>
      <c r="G80" s="168"/>
      <c r="I80" s="134" t="s">
        <v>37</v>
      </c>
      <c r="J80" s="3" t="s">
        <v>38</v>
      </c>
      <c r="K80" s="4" t="s">
        <v>39</v>
      </c>
      <c r="L80" s="4" t="s">
        <v>68</v>
      </c>
      <c r="M80" s="5" t="s">
        <v>40</v>
      </c>
      <c r="N80" s="135" t="s">
        <v>30</v>
      </c>
      <c r="O80" s="162"/>
      <c r="P80" s="335" t="s">
        <v>30</v>
      </c>
      <c r="Q80" s="341">
        <v>140480</v>
      </c>
      <c r="R80" s="336">
        <v>74560</v>
      </c>
      <c r="S80" s="336">
        <v>135270</v>
      </c>
      <c r="T80" s="336">
        <v>158370</v>
      </c>
      <c r="U80" s="336">
        <v>508680</v>
      </c>
      <c r="W80" s="43"/>
    </row>
    <row r="81" spans="1:21" x14ac:dyDescent="0.25">
      <c r="A81" s="162"/>
      <c r="B81" s="669"/>
      <c r="C81" s="669"/>
      <c r="D81" s="669"/>
      <c r="E81" s="670"/>
      <c r="F81" s="670"/>
      <c r="G81" s="670"/>
      <c r="H81" s="133"/>
      <c r="I81" s="157" t="s">
        <v>42</v>
      </c>
      <c r="J81" s="480" t="e">
        <f>ENERO!J84+FEBRERO!J83+MARZO!#REF!</f>
        <v>#DIV/0!</v>
      </c>
      <c r="K81" s="480" t="e">
        <f>ENERO!K84+FEBRERO!K83+MARZO!#REF!</f>
        <v>#DIV/0!</v>
      </c>
      <c r="L81" s="480" t="e">
        <f>ENERO!L84+FEBRERO!L83+MARZO!#REF!</f>
        <v>#DIV/0!</v>
      </c>
      <c r="M81" s="480" t="e">
        <f>ENERO!M84+FEBRERO!M83+MARZO!#REF!</f>
        <v>#DIV/0!</v>
      </c>
      <c r="N81" s="156">
        <f t="shared" ref="N81:N84" si="9">F69/D69</f>
        <v>0</v>
      </c>
      <c r="O81" s="162"/>
    </row>
    <row r="82" spans="1:21" x14ac:dyDescent="0.25">
      <c r="A82" s="162"/>
      <c r="B82" s="667"/>
      <c r="C82" s="667"/>
      <c r="D82" s="667"/>
      <c r="E82" s="668"/>
      <c r="F82" s="668"/>
      <c r="G82" s="668"/>
      <c r="H82" s="13" t="s">
        <v>15</v>
      </c>
      <c r="I82" s="160" t="s">
        <v>56</v>
      </c>
      <c r="J82" s="170" t="e">
        <f>A25/Q75</f>
        <v>#DIV/0!</v>
      </c>
      <c r="K82" s="480">
        <f>A48/R75</f>
        <v>0</v>
      </c>
      <c r="L82" s="171">
        <f>A38/S75</f>
        <v>0</v>
      </c>
      <c r="M82" s="172" t="e">
        <f>A61/T75</f>
        <v>#DIV/0!</v>
      </c>
      <c r="N82" s="407">
        <f>F70/D70</f>
        <v>0</v>
      </c>
      <c r="O82" s="162"/>
      <c r="Q82" s="33"/>
      <c r="U82" s="33"/>
    </row>
    <row r="83" spans="1:21" ht="31.5" x14ac:dyDescent="0.25">
      <c r="A83" s="162"/>
      <c r="B83" s="162"/>
      <c r="C83" s="162"/>
      <c r="D83" s="162"/>
      <c r="E83" s="162"/>
      <c r="F83" s="162"/>
      <c r="G83" s="162"/>
      <c r="H83" s="162"/>
      <c r="I83" s="146" t="s">
        <v>57</v>
      </c>
      <c r="J83" s="170">
        <f>(H25+I25)/Q76</f>
        <v>0</v>
      </c>
      <c r="K83" s="158">
        <f>(H48+I48)/R76</f>
        <v>0</v>
      </c>
      <c r="L83" s="170">
        <f>(H38+I38)/S76</f>
        <v>0</v>
      </c>
      <c r="M83" s="172" t="e">
        <f>(H61+I61)/T76</f>
        <v>#DIV/0!</v>
      </c>
      <c r="N83" s="481">
        <f>F71/D71</f>
        <v>0</v>
      </c>
      <c r="O83" s="162"/>
      <c r="R83" s="513"/>
      <c r="S83" s="513"/>
    </row>
    <row r="84" spans="1:21" x14ac:dyDescent="0.25">
      <c r="A84" s="162"/>
      <c r="B84" s="270" t="s">
        <v>64</v>
      </c>
      <c r="C84" s="270"/>
      <c r="D84" s="165"/>
      <c r="E84" s="167" t="s">
        <v>65</v>
      </c>
      <c r="F84" s="162"/>
      <c r="G84" s="162"/>
      <c r="H84" s="162"/>
      <c r="I84" s="146" t="s">
        <v>58</v>
      </c>
      <c r="J84" s="170">
        <f>G25/Q77</f>
        <v>0</v>
      </c>
      <c r="K84" s="480">
        <f>G48/R77</f>
        <v>0</v>
      </c>
      <c r="L84" s="170">
        <f>G38/S77</f>
        <v>0</v>
      </c>
      <c r="M84" s="172">
        <f>G61/T77</f>
        <v>0</v>
      </c>
      <c r="N84" s="482">
        <f t="shared" si="9"/>
        <v>0</v>
      </c>
      <c r="O84" s="162"/>
    </row>
    <row r="85" spans="1:21" x14ac:dyDescent="0.25">
      <c r="A85" s="162"/>
      <c r="B85" s="162"/>
      <c r="C85" s="162"/>
      <c r="E85" s="165"/>
      <c r="F85" s="167"/>
      <c r="G85" s="162"/>
      <c r="H85" s="162"/>
      <c r="I85" s="146" t="s">
        <v>59</v>
      </c>
      <c r="J85" s="170">
        <f>M25/Q78</f>
        <v>0</v>
      </c>
      <c r="K85" s="158">
        <f>M48/R78</f>
        <v>0</v>
      </c>
      <c r="L85" s="170" t="e">
        <f>M38/S78</f>
        <v>#DIV/0!</v>
      </c>
      <c r="M85" s="172">
        <f>M61/T78</f>
        <v>0</v>
      </c>
      <c r="N85" s="483">
        <f>F73/D73</f>
        <v>0</v>
      </c>
      <c r="O85" s="162"/>
    </row>
    <row r="86" spans="1:21" ht="31.5" x14ac:dyDescent="0.25">
      <c r="A86" s="162"/>
      <c r="B86" s="162"/>
      <c r="C86" s="162"/>
      <c r="E86" s="165"/>
      <c r="G86" s="162"/>
      <c r="H86" s="162"/>
      <c r="I86" s="146" t="s">
        <v>60</v>
      </c>
      <c r="J86" s="173">
        <f>N27/Q79</f>
        <v>0</v>
      </c>
      <c r="K86" s="173">
        <f>N50/R79</f>
        <v>0</v>
      </c>
      <c r="L86" s="173">
        <f>N40/S79</f>
        <v>0</v>
      </c>
      <c r="M86" s="174">
        <f>N63/T79</f>
        <v>0</v>
      </c>
      <c r="N86" s="484">
        <f>F74/D74</f>
        <v>0</v>
      </c>
      <c r="O86" s="162"/>
    </row>
    <row r="87" spans="1:21" ht="16.5" thickBot="1" x14ac:dyDescent="0.3">
      <c r="A87" s="162"/>
      <c r="B87" s="162"/>
      <c r="C87" s="162"/>
      <c r="E87" s="165"/>
      <c r="G87" s="162"/>
      <c r="H87" s="162"/>
      <c r="I87" s="150" t="s">
        <v>30</v>
      </c>
      <c r="J87" s="175">
        <f>J70/Q70</f>
        <v>0</v>
      </c>
      <c r="K87" s="175">
        <f>K70/R70</f>
        <v>0</v>
      </c>
      <c r="L87" s="175">
        <f>L70/S70</f>
        <v>0</v>
      </c>
      <c r="M87" s="176">
        <f>M70/T70</f>
        <v>0</v>
      </c>
      <c r="N87" s="198">
        <f>N70/U70</f>
        <v>0</v>
      </c>
      <c r="O87" s="162"/>
      <c r="P87" s="33"/>
    </row>
    <row r="88" spans="1:21" x14ac:dyDescent="0.25">
      <c r="A88" s="162"/>
      <c r="B88" s="162"/>
      <c r="C88" s="162"/>
      <c r="E88" s="165"/>
      <c r="G88" s="162"/>
      <c r="H88" s="162"/>
      <c r="I88" s="162"/>
      <c r="J88" s="162"/>
      <c r="K88" s="162"/>
      <c r="L88" s="162"/>
      <c r="M88" s="162"/>
      <c r="N88" s="162"/>
      <c r="O88" s="162"/>
    </row>
    <row r="89" spans="1:21" x14ac:dyDescent="0.25">
      <c r="A89" s="162"/>
      <c r="B89" s="272" t="s">
        <v>100</v>
      </c>
      <c r="C89" s="272"/>
      <c r="D89" s="197"/>
      <c r="E89" s="197" t="s">
        <v>81</v>
      </c>
      <c r="G89" s="162"/>
      <c r="H89" s="162"/>
    </row>
    <row r="90" spans="1:21" x14ac:dyDescent="0.25">
      <c r="A90" s="162"/>
      <c r="B90" s="162" t="s">
        <v>99</v>
      </c>
      <c r="C90" s="162"/>
      <c r="E90" s="165" t="s">
        <v>67</v>
      </c>
      <c r="F90" s="130"/>
      <c r="G90" s="162"/>
      <c r="H90" s="162"/>
    </row>
    <row r="91" spans="1:21" x14ac:dyDescent="0.25">
      <c r="A91" s="162"/>
      <c r="B91" s="162"/>
      <c r="C91" s="162"/>
      <c r="D91" s="162"/>
      <c r="E91" s="162"/>
      <c r="F91" s="167"/>
      <c r="G91" s="162"/>
      <c r="H91" s="162"/>
    </row>
    <row r="92" spans="1:21" x14ac:dyDescent="0.25">
      <c r="A92" s="162"/>
      <c r="B92" s="636"/>
      <c r="C92" s="636"/>
      <c r="D92" s="636"/>
      <c r="E92" s="636"/>
      <c r="F92" s="636"/>
      <c r="G92" s="636"/>
      <c r="H92" s="162"/>
    </row>
    <row r="93" spans="1:21" x14ac:dyDescent="0.25">
      <c r="A93" s="162"/>
      <c r="B93" s="636"/>
      <c r="C93" s="636"/>
      <c r="D93" s="636"/>
      <c r="E93" s="636"/>
      <c r="F93" s="636"/>
      <c r="G93" s="636"/>
      <c r="H93" s="162"/>
    </row>
    <row r="94" spans="1:21" x14ac:dyDescent="0.25">
      <c r="A94" s="162"/>
      <c r="B94" s="17"/>
      <c r="C94" s="17"/>
      <c r="D94" s="17"/>
      <c r="E94" s="17"/>
      <c r="F94" s="162"/>
      <c r="G94" s="162"/>
      <c r="H94" s="162"/>
    </row>
    <row r="95" spans="1:21" x14ac:dyDescent="0.25">
      <c r="A95" s="162"/>
      <c r="B95" s="17"/>
      <c r="C95" s="17"/>
      <c r="D95" s="17"/>
      <c r="E95" s="17"/>
      <c r="F95" s="162"/>
      <c r="G95" s="162"/>
      <c r="H95" s="162"/>
    </row>
    <row r="96" spans="1:21" x14ac:dyDescent="0.25">
      <c r="A96" s="162"/>
      <c r="B96" s="17"/>
      <c r="C96" s="17"/>
      <c r="D96" s="17"/>
      <c r="E96" s="17"/>
      <c r="F96" s="162"/>
      <c r="G96" s="162"/>
      <c r="H96" s="162"/>
    </row>
    <row r="97" spans="1:15" x14ac:dyDescent="0.25">
      <c r="A97" s="162"/>
      <c r="B97" s="17"/>
      <c r="C97" s="17"/>
      <c r="D97" s="17"/>
      <c r="E97" s="17"/>
      <c r="F97" s="162"/>
      <c r="G97" s="162"/>
      <c r="H97" s="17"/>
    </row>
    <row r="98" spans="1:15" x14ac:dyDescent="0.25">
      <c r="A98" s="17"/>
      <c r="B98" s="17"/>
      <c r="C98" s="17"/>
      <c r="D98" s="17"/>
      <c r="E98" s="17"/>
      <c r="F98" s="17"/>
      <c r="G98" s="17"/>
    </row>
    <row r="99" spans="1:15" x14ac:dyDescent="0.25">
      <c r="A99" s="17"/>
      <c r="B99" s="17"/>
      <c r="C99" s="17"/>
      <c r="D99" s="17"/>
      <c r="E99" s="17"/>
      <c r="F99" s="162"/>
      <c r="G99" s="17"/>
      <c r="H99" s="17"/>
    </row>
    <row r="100" spans="1:15" x14ac:dyDescent="0.25">
      <c r="A100" s="17"/>
      <c r="B100" s="17"/>
      <c r="C100" s="17"/>
      <c r="D100" s="17"/>
      <c r="E100" s="17"/>
      <c r="F100" s="167"/>
      <c r="G100" s="17"/>
      <c r="H100" s="17"/>
    </row>
    <row r="101" spans="1:15" x14ac:dyDescent="0.25">
      <c r="A101" s="17"/>
      <c r="B101" s="17"/>
      <c r="C101" s="17"/>
      <c r="D101" s="17"/>
      <c r="E101" s="17"/>
      <c r="G101" s="17"/>
      <c r="H101" s="17"/>
    </row>
    <row r="102" spans="1:15" x14ac:dyDescent="0.25">
      <c r="A102" s="17"/>
      <c r="B102" s="17"/>
      <c r="C102" s="17"/>
      <c r="D102" s="17"/>
      <c r="E102" s="17"/>
      <c r="G102" s="17"/>
      <c r="H102" s="17"/>
    </row>
    <row r="103" spans="1:15" x14ac:dyDescent="0.25">
      <c r="A103" s="17"/>
      <c r="B103" s="17"/>
      <c r="C103" s="17"/>
      <c r="D103" s="17"/>
      <c r="E103" s="17"/>
      <c r="G103" s="17"/>
      <c r="H103" s="17"/>
    </row>
    <row r="104" spans="1:15" x14ac:dyDescent="0.25">
      <c r="A104" s="17"/>
      <c r="B104" s="17"/>
      <c r="C104" s="17"/>
      <c r="D104" s="17"/>
      <c r="E104" s="17"/>
      <c r="G104" s="17"/>
      <c r="H104" s="17"/>
      <c r="I104" s="17"/>
      <c r="J104" s="17"/>
      <c r="K104" s="17"/>
      <c r="L104" s="17"/>
      <c r="M104" s="17"/>
      <c r="N104" s="17"/>
      <c r="O104" s="17"/>
    </row>
    <row r="105" spans="1:15" x14ac:dyDescent="0.25">
      <c r="A105" s="17"/>
      <c r="B105" s="17"/>
      <c r="C105" s="17"/>
      <c r="D105" s="17"/>
      <c r="E105" s="17"/>
      <c r="F105" s="130"/>
      <c r="G105" s="17"/>
      <c r="H105" s="17"/>
      <c r="I105" s="17"/>
      <c r="J105" s="17"/>
      <c r="K105" s="17"/>
      <c r="L105" s="17"/>
      <c r="M105" s="17"/>
      <c r="N105" s="17"/>
      <c r="O105" s="17"/>
    </row>
    <row r="106" spans="1:15" x14ac:dyDescent="0.25">
      <c r="A106" s="17"/>
      <c r="B106" s="17"/>
      <c r="C106" s="17"/>
      <c r="D106" s="17"/>
      <c r="E106" s="17"/>
      <c r="F106" s="167"/>
      <c r="G106" s="17"/>
      <c r="H106" s="17"/>
      <c r="I106" s="17"/>
      <c r="J106" s="17"/>
      <c r="K106" s="17"/>
      <c r="L106" s="17"/>
      <c r="M106" s="17"/>
      <c r="N106" s="17"/>
      <c r="O106" s="17"/>
    </row>
    <row r="107" spans="1:15" x14ac:dyDescent="0.25">
      <c r="A107" s="17"/>
      <c r="B107" s="17"/>
      <c r="C107" s="17"/>
      <c r="D107" s="17"/>
      <c r="E107" s="17"/>
      <c r="F107" s="162"/>
      <c r="G107" s="17"/>
      <c r="H107" s="17"/>
      <c r="I107" s="17"/>
      <c r="J107" s="17"/>
      <c r="K107" s="17"/>
      <c r="L107" s="17"/>
      <c r="M107" s="17"/>
      <c r="N107" s="17"/>
      <c r="O107" s="17"/>
    </row>
    <row r="108" spans="1:15" x14ac:dyDescent="0.25">
      <c r="A108" s="17"/>
      <c r="B108" s="17"/>
      <c r="C108" s="17"/>
      <c r="D108" s="17"/>
      <c r="E108" s="17"/>
      <c r="F108" s="17"/>
      <c r="G108" s="17"/>
      <c r="H108" s="17"/>
      <c r="I108" s="17"/>
      <c r="J108" s="17"/>
      <c r="K108" s="17"/>
      <c r="L108" s="17"/>
      <c r="M108" s="17"/>
      <c r="N108" s="17"/>
      <c r="O108" s="17"/>
    </row>
    <row r="109" spans="1:15" x14ac:dyDescent="0.25">
      <c r="A109" s="17"/>
      <c r="B109" s="17"/>
      <c r="C109" s="17"/>
      <c r="D109" s="17"/>
      <c r="E109" s="17"/>
      <c r="F109" s="17"/>
      <c r="G109" s="17"/>
      <c r="H109" s="17"/>
      <c r="O109" s="17"/>
    </row>
    <row r="110" spans="1:15" x14ac:dyDescent="0.25">
      <c r="A110" s="17"/>
      <c r="B110" s="17"/>
      <c r="C110" s="17"/>
      <c r="D110" s="17"/>
      <c r="E110" s="17"/>
      <c r="F110" s="17"/>
      <c r="G110" s="17"/>
      <c r="H110" s="17"/>
      <c r="O110" s="17"/>
    </row>
    <row r="111" spans="1:15" x14ac:dyDescent="0.25">
      <c r="A111" s="17"/>
      <c r="B111" s="17"/>
      <c r="C111" s="17"/>
      <c r="D111" s="17"/>
      <c r="E111" s="17"/>
      <c r="F111" s="17"/>
      <c r="G111" s="17"/>
      <c r="H111" s="17"/>
      <c r="O111" s="17"/>
    </row>
    <row r="112" spans="1:15" x14ac:dyDescent="0.25">
      <c r="A112" s="17"/>
      <c r="B112" s="17"/>
      <c r="C112" s="17"/>
      <c r="D112" s="17"/>
      <c r="E112" s="17"/>
      <c r="F112" s="17"/>
      <c r="G112" s="17"/>
      <c r="H112" s="17"/>
      <c r="O112" s="17"/>
    </row>
    <row r="113" spans="1:15" x14ac:dyDescent="0.25">
      <c r="A113" s="17"/>
      <c r="B113" s="17"/>
      <c r="C113" s="17"/>
      <c r="D113" s="17"/>
      <c r="E113" s="17"/>
      <c r="F113" s="17"/>
      <c r="G113" s="17"/>
      <c r="H113" s="17"/>
      <c r="O113" s="17"/>
    </row>
    <row r="114" spans="1:15" x14ac:dyDescent="0.25">
      <c r="A114" s="17"/>
      <c r="B114" s="17"/>
      <c r="C114" s="17"/>
      <c r="D114" s="17"/>
      <c r="E114" s="17"/>
      <c r="F114" s="17"/>
      <c r="G114" s="17"/>
      <c r="H114" s="17"/>
      <c r="O114" s="17"/>
    </row>
    <row r="115" spans="1:15" x14ac:dyDescent="0.25">
      <c r="A115" s="17"/>
      <c r="B115" s="17"/>
      <c r="C115" s="17"/>
      <c r="D115" s="17"/>
      <c r="E115" s="17"/>
      <c r="F115" s="17"/>
      <c r="G115" s="17"/>
      <c r="H115" s="17"/>
      <c r="O115" s="17"/>
    </row>
    <row r="116" spans="1:15" x14ac:dyDescent="0.25">
      <c r="A116" s="17"/>
      <c r="B116" s="17"/>
      <c r="C116" s="17"/>
      <c r="D116" s="17"/>
      <c r="E116" s="17"/>
      <c r="F116" s="17"/>
      <c r="G116" s="17"/>
      <c r="H116" s="17"/>
      <c r="O116" s="17"/>
    </row>
    <row r="117" spans="1:15" x14ac:dyDescent="0.25">
      <c r="A117" s="17"/>
      <c r="B117" s="17"/>
      <c r="C117" s="17"/>
      <c r="D117" s="17"/>
      <c r="E117" s="17"/>
      <c r="F117" s="17"/>
      <c r="G117" s="17"/>
      <c r="H117" s="17"/>
      <c r="O117" s="17"/>
    </row>
    <row r="118" spans="1:15" x14ac:dyDescent="0.25">
      <c r="A118" s="17"/>
      <c r="B118" s="17"/>
      <c r="C118" s="17"/>
      <c r="D118" s="17"/>
      <c r="E118" s="17"/>
      <c r="F118" s="17"/>
      <c r="G118" s="17"/>
      <c r="H118" s="17"/>
      <c r="O118" s="17"/>
    </row>
    <row r="119" spans="1:15" x14ac:dyDescent="0.25">
      <c r="A119" s="17"/>
      <c r="B119" s="17"/>
      <c r="C119" s="17"/>
      <c r="D119" s="17"/>
      <c r="E119" s="17"/>
      <c r="F119" s="17"/>
      <c r="G119" s="17"/>
      <c r="H119" s="17"/>
      <c r="O119" s="17"/>
    </row>
    <row r="120" spans="1:15" x14ac:dyDescent="0.25">
      <c r="A120" s="17"/>
      <c r="B120" s="17"/>
      <c r="C120" s="17"/>
      <c r="D120" s="17"/>
      <c r="E120" s="17"/>
      <c r="F120" s="17"/>
      <c r="G120" s="17"/>
      <c r="H120" s="17"/>
      <c r="O120" s="17"/>
    </row>
    <row r="121" spans="1:15" x14ac:dyDescent="0.25">
      <c r="A121" s="17"/>
      <c r="B121" s="17"/>
      <c r="C121" s="17"/>
      <c r="D121" s="17"/>
      <c r="E121" s="17"/>
      <c r="F121" s="17"/>
      <c r="G121" s="17"/>
      <c r="H121" s="17"/>
      <c r="O121" s="17"/>
    </row>
    <row r="122" spans="1:15" x14ac:dyDescent="0.25">
      <c r="A122" s="17"/>
      <c r="B122" s="17"/>
      <c r="C122" s="17"/>
      <c r="D122" s="17"/>
      <c r="E122" s="17"/>
      <c r="F122" s="17"/>
      <c r="G122" s="17"/>
      <c r="H122" s="17"/>
      <c r="O122" s="17"/>
    </row>
    <row r="123" spans="1:15" x14ac:dyDescent="0.25">
      <c r="A123" s="17"/>
      <c r="B123" s="17"/>
      <c r="C123" s="17"/>
      <c r="D123" s="17"/>
      <c r="E123" s="17"/>
      <c r="F123" s="17"/>
      <c r="G123" s="17"/>
      <c r="H123" s="17"/>
      <c r="O123" s="17"/>
    </row>
    <row r="124" spans="1:15" x14ac:dyDescent="0.25">
      <c r="A124" s="17"/>
      <c r="B124" s="17"/>
      <c r="C124" s="17"/>
      <c r="D124" s="17"/>
      <c r="E124" s="17"/>
      <c r="F124" s="17"/>
      <c r="G124" s="17"/>
      <c r="H124" s="17"/>
      <c r="O124" s="17"/>
    </row>
    <row r="125" spans="1:15" x14ac:dyDescent="0.25">
      <c r="A125" s="17"/>
      <c r="B125" s="17"/>
      <c r="C125" s="17"/>
      <c r="D125" s="17"/>
      <c r="E125" s="17"/>
      <c r="F125" s="17"/>
      <c r="G125" s="17"/>
      <c r="H125" s="17"/>
      <c r="O125" s="17"/>
    </row>
    <row r="126" spans="1:15" x14ac:dyDescent="0.25">
      <c r="A126" s="17"/>
      <c r="B126" s="17"/>
      <c r="C126" s="17"/>
      <c r="D126" s="17"/>
      <c r="E126" s="17"/>
      <c r="F126" s="17"/>
      <c r="G126" s="17"/>
      <c r="H126" s="17"/>
      <c r="O126" s="17"/>
    </row>
    <row r="127" spans="1:15" x14ac:dyDescent="0.25">
      <c r="A127" s="17"/>
      <c r="F127" s="17"/>
      <c r="G127" s="17"/>
      <c r="H127" s="17"/>
      <c r="O127" s="17"/>
    </row>
    <row r="128" spans="1:15" x14ac:dyDescent="0.25">
      <c r="A128" s="17"/>
      <c r="F128" s="17"/>
      <c r="G128" s="17"/>
      <c r="H128" s="17"/>
      <c r="O128" s="17"/>
    </row>
    <row r="129" spans="1:15" x14ac:dyDescent="0.25">
      <c r="A129" s="17"/>
      <c r="F129" s="17"/>
      <c r="G129" s="17"/>
      <c r="H129" s="17"/>
      <c r="O129" s="17"/>
    </row>
    <row r="130" spans="1:15" x14ac:dyDescent="0.25">
      <c r="A130" s="17"/>
      <c r="F130" s="17"/>
      <c r="G130" s="17"/>
      <c r="H130" s="17"/>
      <c r="O130" s="17"/>
    </row>
    <row r="131" spans="1:15" x14ac:dyDescent="0.25">
      <c r="A131" s="17"/>
      <c r="F131" s="17"/>
      <c r="G131" s="17"/>
      <c r="H131" s="17"/>
      <c r="O131" s="17"/>
    </row>
    <row r="132" spans="1:15" x14ac:dyDescent="0.25">
      <c r="A132" s="17"/>
      <c r="F132" s="17"/>
      <c r="G132" s="17"/>
      <c r="H132" s="17"/>
      <c r="O132" s="17"/>
    </row>
    <row r="133" spans="1:15" x14ac:dyDescent="0.25">
      <c r="A133" s="17"/>
      <c r="F133" s="17"/>
      <c r="G133" s="17"/>
      <c r="H133" s="17"/>
      <c r="O133" s="17"/>
    </row>
    <row r="134" spans="1:15" x14ac:dyDescent="0.25">
      <c r="A134" s="17"/>
      <c r="F134" s="17"/>
      <c r="G134" s="17"/>
      <c r="H134" s="17"/>
      <c r="O134" s="17"/>
    </row>
    <row r="135" spans="1:15" x14ac:dyDescent="0.25">
      <c r="A135" s="17"/>
      <c r="F135" s="17"/>
      <c r="G135" s="17"/>
      <c r="H135" s="17"/>
      <c r="O135" s="17"/>
    </row>
    <row r="136" spans="1:15" x14ac:dyDescent="0.25">
      <c r="A136" s="17"/>
      <c r="F136" s="17"/>
      <c r="G136" s="17"/>
      <c r="H136" s="17"/>
      <c r="O136" s="17"/>
    </row>
    <row r="137" spans="1:15" x14ac:dyDescent="0.25">
      <c r="A137" s="17"/>
      <c r="F137" s="17"/>
      <c r="G137" s="17"/>
      <c r="H137" s="17"/>
      <c r="O137" s="17"/>
    </row>
    <row r="138" spans="1:15" x14ac:dyDescent="0.25">
      <c r="A138" s="17"/>
      <c r="F138" s="17"/>
      <c r="G138" s="17"/>
      <c r="H138" s="17"/>
      <c r="O138" s="17"/>
    </row>
    <row r="139" spans="1:15" x14ac:dyDescent="0.25">
      <c r="A139" s="17"/>
      <c r="F139" s="17"/>
      <c r="G139" s="17"/>
      <c r="H139" s="17"/>
      <c r="O139" s="17"/>
    </row>
    <row r="140" spans="1:15" x14ac:dyDescent="0.25">
      <c r="A140" s="17"/>
      <c r="F140" s="17"/>
      <c r="G140" s="17"/>
      <c r="H140" s="17"/>
      <c r="O140" s="17"/>
    </row>
    <row r="141" spans="1:15" x14ac:dyDescent="0.25">
      <c r="A141" s="17"/>
      <c r="F141" s="17"/>
      <c r="G141" s="17"/>
      <c r="H141" s="17"/>
      <c r="O141" s="17"/>
    </row>
    <row r="142" spans="1:15" x14ac:dyDescent="0.25">
      <c r="A142" s="17"/>
      <c r="F142" s="17"/>
      <c r="G142" s="17"/>
      <c r="H142" s="17"/>
      <c r="O142" s="17"/>
    </row>
  </sheetData>
  <sheetProtection formatCells="0" formatColumns="0" formatRows="0" insertColumns="0" insertRows="0" insertHyperlinks="0" deleteColumns="0" deleteRows="0" sort="0" autoFilter="0" pivotTables="0"/>
  <mergeCells count="116">
    <mergeCell ref="A49:G49"/>
    <mergeCell ref="A40:G40"/>
    <mergeCell ref="A43:A45"/>
    <mergeCell ref="J30:J32"/>
    <mergeCell ref="M30:M32"/>
    <mergeCell ref="A26:G26"/>
    <mergeCell ref="A27:G27"/>
    <mergeCell ref="B43:C44"/>
    <mergeCell ref="D43:D45"/>
    <mergeCell ref="E43:E45"/>
    <mergeCell ref="F43:F45"/>
    <mergeCell ref="G43:G45"/>
    <mergeCell ref="H43:I43"/>
    <mergeCell ref="J43:J45"/>
    <mergeCell ref="A42:O42"/>
    <mergeCell ref="A29:O29"/>
    <mergeCell ref="N30:N32"/>
    <mergeCell ref="O30:O32"/>
    <mergeCell ref="I44:I45"/>
    <mergeCell ref="M43:M45"/>
    <mergeCell ref="N43:N45"/>
    <mergeCell ref="O43:O45"/>
    <mergeCell ref="H44:H45"/>
    <mergeCell ref="A1:O1"/>
    <mergeCell ref="A3:O3"/>
    <mergeCell ref="A4:O4"/>
    <mergeCell ref="A6:O6"/>
    <mergeCell ref="A8:N9"/>
    <mergeCell ref="A11:N11"/>
    <mergeCell ref="N15:N17"/>
    <mergeCell ref="O15:O17"/>
    <mergeCell ref="I16:I17"/>
    <mergeCell ref="A14:O14"/>
    <mergeCell ref="A15:A17"/>
    <mergeCell ref="B15:C16"/>
    <mergeCell ref="D15:D17"/>
    <mergeCell ref="E15:E17"/>
    <mergeCell ref="F15:F17"/>
    <mergeCell ref="G15:G17"/>
    <mergeCell ref="H15:I15"/>
    <mergeCell ref="M15:M17"/>
    <mergeCell ref="J15:J17"/>
    <mergeCell ref="B25:F25"/>
    <mergeCell ref="B38:F38"/>
    <mergeCell ref="A39:G39"/>
    <mergeCell ref="A30:A32"/>
    <mergeCell ref="H31:H32"/>
    <mergeCell ref="B30:C31"/>
    <mergeCell ref="D30:D32"/>
    <mergeCell ref="E30:E32"/>
    <mergeCell ref="F30:F32"/>
    <mergeCell ref="G30:G32"/>
    <mergeCell ref="H30:I30"/>
    <mergeCell ref="I31:I32"/>
    <mergeCell ref="P66:U66"/>
    <mergeCell ref="I66:N66"/>
    <mergeCell ref="A50:G50"/>
    <mergeCell ref="A53:O53"/>
    <mergeCell ref="A54:A56"/>
    <mergeCell ref="B54:C55"/>
    <mergeCell ref="D54:D56"/>
    <mergeCell ref="E54:E56"/>
    <mergeCell ref="F54:F56"/>
    <mergeCell ref="G54:G56"/>
    <mergeCell ref="H54:I54"/>
    <mergeCell ref="J54:J56"/>
    <mergeCell ref="I65:N65"/>
    <mergeCell ref="M54:M56"/>
    <mergeCell ref="N54:N56"/>
    <mergeCell ref="O54:O56"/>
    <mergeCell ref="H55:H56"/>
    <mergeCell ref="I55:I56"/>
    <mergeCell ref="B61:F61"/>
    <mergeCell ref="A68:C68"/>
    <mergeCell ref="D68:E68"/>
    <mergeCell ref="F68:G68"/>
    <mergeCell ref="A69:C69"/>
    <mergeCell ref="D69:E69"/>
    <mergeCell ref="F69:G69"/>
    <mergeCell ref="A62:G62"/>
    <mergeCell ref="A63:G63"/>
    <mergeCell ref="B65:G66"/>
    <mergeCell ref="A67:C67"/>
    <mergeCell ref="D67:E67"/>
    <mergeCell ref="F67:G67"/>
    <mergeCell ref="I72:N72"/>
    <mergeCell ref="P72:U72"/>
    <mergeCell ref="A73:C73"/>
    <mergeCell ref="D73:E73"/>
    <mergeCell ref="F73:G73"/>
    <mergeCell ref="A70:C70"/>
    <mergeCell ref="D70:E70"/>
    <mergeCell ref="F70:G70"/>
    <mergeCell ref="A71:C71"/>
    <mergeCell ref="D71:E71"/>
    <mergeCell ref="F71:G71"/>
    <mergeCell ref="A74:C74"/>
    <mergeCell ref="D74:E74"/>
    <mergeCell ref="F74:G74"/>
    <mergeCell ref="A75:C75"/>
    <mergeCell ref="D75:E75"/>
    <mergeCell ref="F75:G75"/>
    <mergeCell ref="A72:C72"/>
    <mergeCell ref="D72:E72"/>
    <mergeCell ref="F72:G72"/>
    <mergeCell ref="B92:G93"/>
    <mergeCell ref="R83:S83"/>
    <mergeCell ref="B82:D82"/>
    <mergeCell ref="E82:G82"/>
    <mergeCell ref="A76:C76"/>
    <mergeCell ref="D76:E76"/>
    <mergeCell ref="F76:G76"/>
    <mergeCell ref="B78:D78"/>
    <mergeCell ref="I79:N79"/>
    <mergeCell ref="B81:D81"/>
    <mergeCell ref="E81:G81"/>
  </mergeCells>
  <conditionalFormatting sqref="J68:M70">
    <cfRule type="dataBar" priority="33">
      <dataBar>
        <cfvo type="min"/>
        <cfvo type="max"/>
        <color rgb="FF63C384"/>
      </dataBar>
      <extLst>
        <ext xmlns:x14="http://schemas.microsoft.com/office/spreadsheetml/2009/9/main" uri="{B025F937-C7B1-47D3-B67F-A62EFF666E3E}">
          <x14:id>{0C2D9C55-EAC5-40CB-AF4D-3E4E1CFC09DB}</x14:id>
        </ext>
      </extLst>
    </cfRule>
  </conditionalFormatting>
  <conditionalFormatting sqref="J74:M76">
    <cfRule type="dataBar" priority="32">
      <dataBar>
        <cfvo type="min"/>
        <cfvo type="max"/>
        <color rgb="FF63C384"/>
      </dataBar>
      <extLst>
        <ext xmlns:x14="http://schemas.microsoft.com/office/spreadsheetml/2009/9/main" uri="{B025F937-C7B1-47D3-B67F-A62EFF666E3E}">
          <x14:id>{32F871B9-C9D0-43CF-90A8-616F897B0208}</x14:id>
        </ext>
      </extLst>
    </cfRule>
  </conditionalFormatting>
  <conditionalFormatting sqref="J81:M86">
    <cfRule type="dataBar" priority="30">
      <dataBar>
        <cfvo type="min"/>
        <cfvo type="max"/>
        <color rgb="FFFF555A"/>
      </dataBar>
      <extLst>
        <ext xmlns:x14="http://schemas.microsoft.com/office/spreadsheetml/2009/9/main" uri="{B025F937-C7B1-47D3-B67F-A62EFF666E3E}">
          <x14:id>{FDB53490-9582-4D4D-92FD-E0E6A2E40D4F}</x14:id>
        </ext>
      </extLst>
    </cfRule>
  </conditionalFormatting>
  <conditionalFormatting sqref="J68:N70">
    <cfRule type="dataBar" priority="23">
      <dataBar>
        <cfvo type="min"/>
        <cfvo type="max"/>
        <color rgb="FF638EC6"/>
      </dataBar>
      <extLst>
        <ext xmlns:x14="http://schemas.microsoft.com/office/spreadsheetml/2009/9/main" uri="{B025F937-C7B1-47D3-B67F-A62EFF666E3E}">
          <x14:id>{E752BFB4-5681-4559-BF62-5B7D9F70632E}</x14:id>
        </ext>
      </extLst>
    </cfRule>
    <cfRule type="colorScale" priority="26">
      <colorScale>
        <cfvo type="min"/>
        <cfvo type="max"/>
        <color rgb="FFFCFCFF"/>
        <color rgb="FF63BE7B"/>
      </colorScale>
    </cfRule>
    <cfRule type="top10" dxfId="0" priority="27" rank="5"/>
    <cfRule type="colorScale" priority="29">
      <colorScale>
        <cfvo type="min"/>
        <cfvo type="percentile" val="50"/>
        <cfvo type="max"/>
        <color rgb="FFF8696B"/>
        <color rgb="FFFFEB84"/>
        <color rgb="FF63BE7B"/>
      </colorScale>
    </cfRule>
  </conditionalFormatting>
  <conditionalFormatting sqref="J81:N86">
    <cfRule type="colorScale" priority="25">
      <colorScale>
        <cfvo type="min"/>
        <cfvo type="max"/>
        <color rgb="FFFCFCFF"/>
        <color rgb="FF63BE7B"/>
      </colorScale>
    </cfRule>
  </conditionalFormatting>
  <conditionalFormatting sqref="K69:K70">
    <cfRule type="dataBar" priority="28">
      <dataBar>
        <cfvo type="min"/>
        <cfvo type="max"/>
        <color rgb="FFFFB628"/>
      </dataBar>
      <extLst>
        <ext xmlns:x14="http://schemas.microsoft.com/office/spreadsheetml/2009/9/main" uri="{B025F937-C7B1-47D3-B67F-A62EFF666E3E}">
          <x14:id>{B790C351-594B-40DB-8B40-062CD5424587}</x14:id>
        </ext>
      </extLst>
    </cfRule>
  </conditionalFormatting>
  <conditionalFormatting sqref="Q68:T70">
    <cfRule type="dataBar" priority="19">
      <dataBar>
        <cfvo type="min"/>
        <cfvo type="max"/>
        <color rgb="FF63C384"/>
      </dataBar>
      <extLst>
        <ext xmlns:x14="http://schemas.microsoft.com/office/spreadsheetml/2009/9/main" uri="{B025F937-C7B1-47D3-B67F-A62EFF666E3E}">
          <x14:id>{2A93203B-F552-4930-9097-E90E0AD2A4DD}</x14:id>
        </ext>
      </extLst>
    </cfRule>
  </conditionalFormatting>
  <conditionalFormatting sqref="Q74:T79 W79">
    <cfRule type="dataBar" priority="34">
      <dataBar>
        <cfvo type="min"/>
        <cfvo type="max"/>
        <color rgb="FF63C384"/>
      </dataBar>
      <extLst>
        <ext xmlns:x14="http://schemas.microsoft.com/office/spreadsheetml/2009/9/main" uri="{B025F937-C7B1-47D3-B67F-A62EFF666E3E}">
          <x14:id>{842A9260-4BBE-4274-8246-43A5E36B0C30}</x14:id>
        </ext>
      </extLst>
    </cfRule>
  </conditionalFormatting>
  <conditionalFormatting sqref="Q80:U80">
    <cfRule type="colorScale" priority="24">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45" orientation="landscape" r:id="rId1"/>
  <rowBreaks count="4" manualBreakCount="4">
    <brk id="28" max="14" man="1"/>
    <brk id="41" max="16383" man="1"/>
    <brk id="64" max="14" man="1"/>
    <brk id="104" max="14" man="1"/>
  </rowBreaks>
  <drawing r:id="rId2"/>
  <extLst>
    <ext xmlns:x14="http://schemas.microsoft.com/office/spreadsheetml/2009/9/main" uri="{78C0D931-6437-407d-A8EE-F0AAD7539E65}">
      <x14:conditionalFormattings>
        <x14:conditionalFormatting xmlns:xm="http://schemas.microsoft.com/office/excel/2006/main">
          <x14:cfRule type="dataBar" id="{0C2D9C55-EAC5-40CB-AF4D-3E4E1CFC09DB}">
            <x14:dataBar minLength="0" maxLength="100" border="1" negativeBarBorderColorSameAsPositive="0">
              <x14:cfvo type="autoMin"/>
              <x14:cfvo type="autoMax"/>
              <x14:borderColor rgb="FF63C384"/>
              <x14:negativeFillColor rgb="FFFF0000"/>
              <x14:negativeBorderColor rgb="FFFF0000"/>
              <x14:axisColor rgb="FF000000"/>
            </x14:dataBar>
          </x14:cfRule>
          <xm:sqref>J68:M70</xm:sqref>
        </x14:conditionalFormatting>
        <x14:conditionalFormatting xmlns:xm="http://schemas.microsoft.com/office/excel/2006/main">
          <x14:cfRule type="dataBar" id="{32F871B9-C9D0-43CF-90A8-616F897B0208}">
            <x14:dataBar minLength="0" maxLength="100" border="1" negativeBarBorderColorSameAsPositive="0">
              <x14:cfvo type="autoMin"/>
              <x14:cfvo type="autoMax"/>
              <x14:borderColor rgb="FF63C384"/>
              <x14:negativeFillColor rgb="FFFF0000"/>
              <x14:negativeBorderColor rgb="FFFF0000"/>
              <x14:axisColor rgb="FF000000"/>
            </x14:dataBar>
          </x14:cfRule>
          <xm:sqref>J74:M76</xm:sqref>
        </x14:conditionalFormatting>
        <x14:conditionalFormatting xmlns:xm="http://schemas.microsoft.com/office/excel/2006/main">
          <x14:cfRule type="dataBar" id="{FDB53490-9582-4D4D-92FD-E0E6A2E40D4F}">
            <x14:dataBar minLength="0" maxLength="100" border="1" negativeBarBorderColorSameAsPositive="0">
              <x14:cfvo type="autoMin"/>
              <x14:cfvo type="autoMax"/>
              <x14:borderColor rgb="FFFF555A"/>
              <x14:negativeFillColor rgb="FFFF0000"/>
              <x14:negativeBorderColor rgb="FFFF0000"/>
              <x14:axisColor rgb="FF000000"/>
            </x14:dataBar>
          </x14:cfRule>
          <xm:sqref>J81:M86</xm:sqref>
        </x14:conditionalFormatting>
        <x14:conditionalFormatting xmlns:xm="http://schemas.microsoft.com/office/excel/2006/main">
          <x14:cfRule type="dataBar" id="{E752BFB4-5681-4559-BF62-5B7D9F70632E}">
            <x14:dataBar minLength="0" maxLength="100" border="1" negativeBarBorderColorSameAsPositive="0">
              <x14:cfvo type="autoMin"/>
              <x14:cfvo type="autoMax"/>
              <x14:borderColor rgb="FF638EC6"/>
              <x14:negativeFillColor rgb="FFFF0000"/>
              <x14:negativeBorderColor rgb="FFFF0000"/>
              <x14:axisColor rgb="FF000000"/>
            </x14:dataBar>
          </x14:cfRule>
          <xm:sqref>J68:N70</xm:sqref>
        </x14:conditionalFormatting>
        <x14:conditionalFormatting xmlns:xm="http://schemas.microsoft.com/office/excel/2006/main">
          <x14:cfRule type="dataBar" id="{B790C351-594B-40DB-8B40-062CD5424587}">
            <x14:dataBar minLength="0" maxLength="100" border="1" negativeBarBorderColorSameAsPositive="0">
              <x14:cfvo type="autoMin"/>
              <x14:cfvo type="autoMax"/>
              <x14:borderColor rgb="FFFFB628"/>
              <x14:negativeFillColor rgb="FFFF0000"/>
              <x14:negativeBorderColor rgb="FFFF0000"/>
              <x14:axisColor rgb="FF000000"/>
            </x14:dataBar>
          </x14:cfRule>
          <xm:sqref>K69:K70</xm:sqref>
        </x14:conditionalFormatting>
        <x14:conditionalFormatting xmlns:xm="http://schemas.microsoft.com/office/excel/2006/main">
          <x14:cfRule type="dataBar" id="{2A93203B-F552-4930-9097-E90E0AD2A4DD}">
            <x14:dataBar minLength="0" maxLength="100" border="1" negativeBarBorderColorSameAsPositive="0">
              <x14:cfvo type="autoMin"/>
              <x14:cfvo type="autoMax"/>
              <x14:borderColor rgb="FF63C384"/>
              <x14:negativeFillColor rgb="FFFF0000"/>
              <x14:negativeBorderColor rgb="FFFF0000"/>
              <x14:axisColor rgb="FF000000"/>
            </x14:dataBar>
          </x14:cfRule>
          <xm:sqref>Q68:T70</xm:sqref>
        </x14:conditionalFormatting>
        <x14:conditionalFormatting xmlns:xm="http://schemas.microsoft.com/office/excel/2006/main">
          <x14:cfRule type="dataBar" id="{842A9260-4BBE-4274-8246-43A5E36B0C30}">
            <x14:dataBar minLength="0" maxLength="100" border="1" negativeBarBorderColorSameAsPositive="0">
              <x14:cfvo type="autoMin"/>
              <x14:cfvo type="autoMax"/>
              <x14:borderColor rgb="FF63C384"/>
              <x14:negativeFillColor rgb="FFFF0000"/>
              <x14:negativeBorderColor rgb="FFFF0000"/>
              <x14:axisColor rgb="FF000000"/>
            </x14:dataBar>
          </x14:cfRule>
          <xm:sqref>Q74:T79 W79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ENERO</vt:lpstr>
      <vt:lpstr>FEBRERO</vt:lpstr>
      <vt:lpstr>MARZO</vt:lpstr>
      <vt:lpstr>ENERO - MARZO 2026</vt:lpstr>
      <vt:lpstr>ENERO!Área_de_impresión</vt:lpstr>
      <vt:lpstr>'ENERO - MARZO 2026'!Área_de_impresión</vt:lpstr>
      <vt:lpstr>FEBRERO!Área_de_impresión</vt:lpstr>
      <vt:lpstr>MARZO!Área_de_impresión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Sanquintin</dc:creator>
  <cp:lastModifiedBy>Ana Belkis Avila Severino</cp:lastModifiedBy>
  <cp:lastPrinted>2026-03-11T18:07:46Z</cp:lastPrinted>
  <dcterms:created xsi:type="dcterms:W3CDTF">2024-01-30T17:37:55Z</dcterms:created>
  <dcterms:modified xsi:type="dcterms:W3CDTF">2026-03-11T18:31:46Z</dcterms:modified>
</cp:coreProperties>
</file>