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coniaf-my.sharepoint.com/personal/aavila_coniaf_gob_do/Documents/Desktop/PORTAL TRANSPARENCIA - INF/ENERO - MARZO 2026/"/>
    </mc:Choice>
  </mc:AlternateContent>
  <xr:revisionPtr revIDLastSave="0" documentId="8_{9E4BCADB-4D77-4F36-9C77-9209D9CB7AB8}" xr6:coauthVersionLast="47" xr6:coauthVersionMax="47" xr10:uidLastSave="{00000000-0000-0000-0000-000000000000}"/>
  <bookViews>
    <workbookView xWindow="-120" yWindow="-120" windowWidth="29040" windowHeight="15720" xr2:uid="{6BADD5A4-B6CE-4CC2-B55B-0B81200C7392}"/>
  </bookViews>
  <sheets>
    <sheet name="ENERO" sheetId="1" r:id="rId1"/>
  </sheets>
  <definedNames>
    <definedName name="_xlnm.Print_Area" localSheetId="0">ENERO!$A$1:$O$106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77" i="1" l="1"/>
  <c r="J89" i="1"/>
  <c r="J88" i="1"/>
  <c r="J87" i="1"/>
  <c r="J85" i="1"/>
  <c r="L84" i="1"/>
  <c r="L24" i="1"/>
  <c r="K24" i="1"/>
  <c r="O32" i="1"/>
  <c r="K37" i="1"/>
  <c r="L37" i="1"/>
  <c r="K49" i="1"/>
  <c r="L49" i="1"/>
  <c r="O45" i="1"/>
  <c r="O49" i="1" s="1"/>
  <c r="O37" i="1"/>
  <c r="O36" i="1"/>
  <c r="O35" i="1"/>
  <c r="O34" i="1"/>
  <c r="O33" i="1"/>
  <c r="O24" i="1"/>
  <c r="O19" i="1"/>
  <c r="O18" i="1"/>
  <c r="L35" i="1" l="1"/>
  <c r="J84" i="1" l="1"/>
  <c r="K84" i="1"/>
  <c r="G49" i="1" l="1"/>
  <c r="K87" i="1" s="1"/>
  <c r="I49" i="1"/>
  <c r="H49" i="1"/>
  <c r="A49" i="1"/>
  <c r="K85" i="1" s="1"/>
  <c r="N49" i="1" l="1"/>
  <c r="M49" i="1"/>
  <c r="M51" i="1" s="1"/>
  <c r="O46" i="1"/>
  <c r="O47" i="1"/>
  <c r="O48" i="1"/>
  <c r="N50" i="1" l="1"/>
  <c r="O50" i="1" s="1"/>
  <c r="O51" i="1" l="1"/>
  <c r="N51" i="1"/>
  <c r="F72" i="1" l="1"/>
  <c r="O20" i="1"/>
  <c r="O21" i="1"/>
  <c r="O22" i="1"/>
  <c r="O23" i="1"/>
  <c r="N64" i="1" l="1"/>
  <c r="L64" i="1"/>
  <c r="K64" i="1"/>
  <c r="G64" i="1"/>
  <c r="K86" i="1" s="1"/>
  <c r="H64" i="1"/>
  <c r="O63" i="1"/>
  <c r="A64" i="1"/>
  <c r="I24" i="1" l="1"/>
  <c r="M84" i="1" l="1"/>
  <c r="M24" i="1" l="1"/>
  <c r="A24" i="1" l="1"/>
  <c r="O61" i="1" l="1"/>
  <c r="H24" i="1"/>
  <c r="J86" i="1" s="1"/>
  <c r="M87" i="1" l="1"/>
  <c r="G24" i="1"/>
  <c r="N37" i="1"/>
  <c r="N38" i="1" s="1"/>
  <c r="N24" i="1"/>
  <c r="N25" i="1" s="1"/>
  <c r="O25" i="1" s="1"/>
  <c r="J71" i="1"/>
  <c r="J72" i="1"/>
  <c r="K88" i="1" l="1"/>
  <c r="N84" i="1" l="1"/>
  <c r="G37" i="1"/>
  <c r="H37" i="1"/>
  <c r="I37" i="1"/>
  <c r="A37" i="1"/>
  <c r="L85" i="1" s="1"/>
  <c r="L86" i="1" l="1"/>
  <c r="L87" i="1"/>
  <c r="M37" i="1"/>
  <c r="L88" i="1" s="1"/>
  <c r="O62" i="1" l="1"/>
  <c r="L71" i="1"/>
  <c r="L77" i="1" l="1"/>
  <c r="F75" i="1" l="1"/>
  <c r="F73" i="1"/>
  <c r="N87" i="1" l="1"/>
  <c r="M85" i="1"/>
  <c r="O60" i="1" l="1"/>
  <c r="J78" i="1" l="1"/>
  <c r="K72" i="1"/>
  <c r="K78" i="1" s="1"/>
  <c r="K71" i="1" l="1"/>
  <c r="F77" i="1"/>
  <c r="M64" i="1"/>
  <c r="M71" i="1"/>
  <c r="M72" i="1"/>
  <c r="M78" i="1" s="1"/>
  <c r="J64" i="1"/>
  <c r="I64" i="1"/>
  <c r="F74" i="1" s="1"/>
  <c r="O59" i="1"/>
  <c r="O58" i="1"/>
  <c r="L72" i="1"/>
  <c r="J37" i="1"/>
  <c r="M26" i="1"/>
  <c r="O64" i="1" l="1"/>
  <c r="M86" i="1"/>
  <c r="N89" i="1"/>
  <c r="N71" i="1"/>
  <c r="N77" i="1" s="1"/>
  <c r="K77" i="1"/>
  <c r="L78" i="1"/>
  <c r="M77" i="1"/>
  <c r="N72" i="1"/>
  <c r="N78" i="1" s="1"/>
  <c r="M39" i="1"/>
  <c r="N65" i="1"/>
  <c r="F78" i="1" s="1"/>
  <c r="M66" i="1"/>
  <c r="K89" i="1"/>
  <c r="N26" i="1"/>
  <c r="N86" i="1" l="1"/>
  <c r="N85" i="1"/>
  <c r="F76" i="1"/>
  <c r="F79" i="1" s="1"/>
  <c r="M88" i="1"/>
  <c r="N66" i="1"/>
  <c r="M89" i="1" s="1"/>
  <c r="O38" i="1"/>
  <c r="O39" i="1" s="1"/>
  <c r="N39" i="1"/>
  <c r="L89" i="1" s="1"/>
  <c r="O65" i="1"/>
  <c r="O66" i="1" s="1"/>
  <c r="M73" i="1" s="1"/>
  <c r="M90" i="1" s="1"/>
  <c r="O26" i="1"/>
  <c r="J73" i="1" l="1"/>
  <c r="J90" i="1" s="1"/>
  <c r="L73" i="1"/>
  <c r="L74" i="1" s="1"/>
  <c r="L80" i="1" s="1"/>
  <c r="N88" i="1"/>
  <c r="F71" i="1"/>
  <c r="K73" i="1"/>
  <c r="K79" i="1" s="1"/>
  <c r="M79" i="1"/>
  <c r="M74" i="1"/>
  <c r="M80" i="1" s="1"/>
  <c r="J79" i="1" l="1"/>
  <c r="L90" i="1"/>
  <c r="J74" i="1"/>
  <c r="L79" i="1"/>
  <c r="N73" i="1"/>
  <c r="N90" i="1" s="1"/>
  <c r="K74" i="1"/>
  <c r="K80" i="1" s="1"/>
  <c r="K90" i="1"/>
  <c r="J80" i="1"/>
  <c r="N74" i="1" l="1"/>
  <c r="N80" i="1" s="1"/>
  <c r="N79" i="1"/>
</calcChain>
</file>

<file path=xl/sharedStrings.xml><?xml version="1.0" encoding="utf-8"?>
<sst xmlns="http://schemas.openxmlformats.org/spreadsheetml/2006/main" count="214" uniqueCount="101">
  <si>
    <t>CONSEJO NACIONAL DE INVESTIGACIONES AGROPECUARIAS Y FORESTALES (CONIAF)</t>
  </si>
  <si>
    <t>DIRECCIÓN EJECUTIVA</t>
  </si>
  <si>
    <t xml:space="preserve"> EJECUCION MESUAL DE ACTIVIDADES Y PROGRAMA DE TRANSFERENCIA  PROYECTOS DE INVERSIÓN PÚBLICA</t>
  </si>
  <si>
    <t>ACTUALIZACIÓN PARA LA INNOVACIÓN TECNOLÓGICA Y COMPETITIVIDAD AGROALIMENTARIA Y  DE FOMENTO A LA EXPORTACIÓN EN LA REPÚBLICA DOMINICANA</t>
  </si>
  <si>
    <t xml:space="preserve">DEPARTAMENTO DE AGRICULTURA COMPETITIVA           </t>
  </si>
  <si>
    <t>No.</t>
  </si>
  <si>
    <t>ACTIVIDADES</t>
  </si>
  <si>
    <t>COORDINADOR  CONIAF</t>
  </si>
  <si>
    <t>FECHA</t>
  </si>
  <si>
    <t>LUGAR</t>
  </si>
  <si>
    <t>TÉCNICOS BENEFICIADOS</t>
  </si>
  <si>
    <t xml:space="preserve">COSTO LOGÍSTICO       </t>
  </si>
  <si>
    <t xml:space="preserve">COSTO FACILITADORES  </t>
  </si>
  <si>
    <t xml:space="preserve">COSTO TOTAL </t>
  </si>
  <si>
    <t>MUJERES</t>
  </si>
  <si>
    <t xml:space="preserve"> FACILITADORES</t>
  </si>
  <si>
    <t>NOMBRE DE LA ACTIVIDAD</t>
  </si>
  <si>
    <t>HOMBRES</t>
  </si>
  <si>
    <t>COMBUSTIBLE</t>
  </si>
  <si>
    <t>VIATICOS</t>
  </si>
  <si>
    <t>SUB-TOTAL</t>
  </si>
  <si>
    <t>Legislación  ISR (10% sobre costo  facilitadores)</t>
  </si>
  <si>
    <t xml:space="preserve">TOTAL </t>
  </si>
  <si>
    <t xml:space="preserve">DEPARTAMENTO DE REDUCCIÓN DE LA POBREZA RURAL </t>
  </si>
  <si>
    <t xml:space="preserve">HORAS </t>
  </si>
  <si>
    <t xml:space="preserve"> César Montero y Bienvenido Carvajal</t>
  </si>
  <si>
    <t>Juan Valdez</t>
  </si>
  <si>
    <t>TOTAL</t>
  </si>
  <si>
    <t>DEPARTAMENTO DE ACCESO A LAS CIENCIAS MODERNAS</t>
  </si>
  <si>
    <t xml:space="preserve">DEPARTAMENTO DE MEDIO AMBIENTE Y RECURSOS NATURALES         </t>
  </si>
  <si>
    <t>HORAS TRANSFE-RENCIA</t>
  </si>
  <si>
    <t>COSTO TOTAL</t>
  </si>
  <si>
    <t xml:space="preserve">RESUMEN PROGRAMACIÓN </t>
  </si>
  <si>
    <t>DPTO</t>
  </si>
  <si>
    <t>Agric. Competitiva</t>
  </si>
  <si>
    <t>Ciencias Modernas</t>
  </si>
  <si>
    <t>Medio Amb. Y Rec. Nat.</t>
  </si>
  <si>
    <t>PRESUPUESTO TOTAL</t>
  </si>
  <si>
    <t>TRANSFERENCIAS</t>
  </si>
  <si>
    <t>COMBUST.</t>
  </si>
  <si>
    <t>INSTALACIÓN Y VISITAS A PARCELAS DE VALIDACIÓN</t>
  </si>
  <si>
    <t>PROYECTOS</t>
  </si>
  <si>
    <t>TECNICOS BENEFICIADOS</t>
  </si>
  <si>
    <t>HORAS DE ACTIVIDAD</t>
  </si>
  <si>
    <t xml:space="preserve">COSTO LOGÍSTICO         (RD$) </t>
  </si>
  <si>
    <t xml:space="preserve">COSTO FACILITADORES (RD$) </t>
  </si>
  <si>
    <t>OTROS COSTOS (Ley ISR)</t>
  </si>
  <si>
    <t xml:space="preserve">COSTO TOTAL      (RD$) </t>
  </si>
  <si>
    <t>EJECUCION EN VALORES $RD.  NETO</t>
  </si>
  <si>
    <t xml:space="preserve">EJECUCION PORCENTUAL </t>
  </si>
  <si>
    <t xml:space="preserve">PROGRAMACION INDICADORES </t>
  </si>
  <si>
    <t>SEGUIMIENTO</t>
  </si>
  <si>
    <t>BENEFICIARIOS</t>
  </si>
  <si>
    <t>HORAS/ACTV.</t>
  </si>
  <si>
    <t>COSTO LOG.</t>
  </si>
  <si>
    <t>FACILITADORES</t>
  </si>
  <si>
    <t xml:space="preserve"> COSTOFACIL.</t>
  </si>
  <si>
    <t>EJECUCION %  INDICADORES POR DEPARTAMENTOS</t>
  </si>
  <si>
    <t>Preparado por:</t>
  </si>
  <si>
    <t>Aprobado por:</t>
  </si>
  <si>
    <t>Dra. Ana Maria Barcelo Larocca</t>
  </si>
  <si>
    <t>Directora Ejecutiva</t>
  </si>
  <si>
    <t>Pobreza Rural</t>
  </si>
  <si>
    <t>Neiba</t>
  </si>
  <si>
    <t xml:space="preserve"> FACILITADOR</t>
  </si>
  <si>
    <t xml:space="preserve"> HOMBRES</t>
  </si>
  <si>
    <t>Julio de Oleo</t>
  </si>
  <si>
    <t>DEPARTAMENTO DE PLANIFICACIÓN  Y  DESARROLLO</t>
  </si>
  <si>
    <t>PRESUPUESTO TOTAL 2025 (RD$)</t>
  </si>
  <si>
    <t>Víctor Payano y Maldané Cuello</t>
  </si>
  <si>
    <t>José Cepeda</t>
  </si>
  <si>
    <t>José Nova</t>
  </si>
  <si>
    <t>Azua</t>
  </si>
  <si>
    <t xml:space="preserve">Encargada Depto. Planificación y Desarrollo    </t>
  </si>
  <si>
    <t xml:space="preserve">Ana Belkis Ávila          </t>
  </si>
  <si>
    <t>EJECUCION ENERO 2026</t>
  </si>
  <si>
    <t>PRESUPUESTO ENERO 2026</t>
  </si>
  <si>
    <t>MES: ENERO 2026</t>
  </si>
  <si>
    <t>PROGRAMACION ENERO 2026</t>
  </si>
  <si>
    <t>PROGRAMACION  INDICADORES ENERO  2026</t>
  </si>
  <si>
    <t>07-09/01/2026</t>
  </si>
  <si>
    <t>Santiago Roríguez (El fundo de Villa los Almacigo, Undidero de Palmarejo y Piedra Branca de Palmarejo)</t>
  </si>
  <si>
    <t>12-13/01/2026</t>
  </si>
  <si>
    <r>
      <t xml:space="preserve">Se realizó una visita de seguimiento a las parcelas de </t>
    </r>
    <r>
      <rPr>
        <b/>
        <sz val="12"/>
        <rFont val="Cambria"/>
        <family val="1"/>
      </rPr>
      <t>yuca</t>
    </r>
    <r>
      <rPr>
        <sz val="12"/>
        <rFont val="Cambria"/>
        <family val="1"/>
      </rPr>
      <t>. En dichas parcelas se realizaron labores culturales y fitosanitarias como la aplicación de abono foliar (fosforo) con la finalidad de incentivar el crecimiento de las raíces de la yuca. También se le aplicó zinc e insecticida como medida de prevención a daños de dichas parcelas.</t>
    </r>
  </si>
  <si>
    <r>
      <t xml:space="preserve">Se realizó una visita de seguimiento a una parcela de </t>
    </r>
    <r>
      <rPr>
        <b/>
        <sz val="12"/>
        <rFont val="Cambria"/>
        <family val="1"/>
      </rPr>
      <t>mango</t>
    </r>
    <r>
      <rPr>
        <sz val="12"/>
        <rFont val="Cambria"/>
        <family val="1"/>
      </rPr>
      <t xml:space="preserve"> en Azua. Estuvimos programando con el Sr. Brito aplicar los maduradores de brote, fungicidas y nitrato de potasio en la parcela.</t>
    </r>
  </si>
  <si>
    <r>
      <t xml:space="preserve">Se realizó una visita de seguimiento a una parcela de </t>
    </r>
    <r>
      <rPr>
        <b/>
        <sz val="12"/>
        <rFont val="Cambria"/>
        <family val="1"/>
      </rPr>
      <t>mango</t>
    </r>
    <r>
      <rPr>
        <sz val="12"/>
        <rFont val="Cambria"/>
        <family val="1"/>
      </rPr>
      <t xml:space="preserve"> en Neyba. Se planifico llevar el herbicida para limpieza, los maduradores de brotes, el fungicida y nitrato de potasio con la finalidad de aplicarlos en la parcela.</t>
    </r>
  </si>
  <si>
    <r>
      <t>Transferencia de tecnología e</t>
    </r>
    <r>
      <rPr>
        <i/>
        <sz val="12"/>
        <rFont val="Cambria"/>
        <family val="1"/>
      </rPr>
      <t xml:space="preserve"> instalación</t>
    </r>
    <r>
      <rPr>
        <sz val="12"/>
        <rFont val="Cambria"/>
        <family val="1"/>
      </rPr>
      <t xml:space="preserve"> de parcela de </t>
    </r>
    <r>
      <rPr>
        <b/>
        <sz val="12"/>
        <rFont val="Cambria"/>
        <family val="1"/>
      </rPr>
      <t>mango.</t>
    </r>
  </si>
  <si>
    <t>15-16/01/2026</t>
  </si>
  <si>
    <t>El seibo</t>
  </si>
  <si>
    <t>Santiago Roríguez (El fundo y Aguas Claras de Villa los Almacigo, Undidero de Palmarejo, Piedra Branca de Palmarejo)</t>
  </si>
  <si>
    <r>
      <t xml:space="preserve">Se realizó una visita de seguimiento a las parcelas de </t>
    </r>
    <r>
      <rPr>
        <b/>
        <sz val="12"/>
        <rFont val="Cambria"/>
        <family val="1"/>
      </rPr>
      <t>yuca</t>
    </r>
    <r>
      <rPr>
        <sz val="12"/>
        <rFont val="Cambria"/>
        <family val="1"/>
      </rPr>
      <t xml:space="preserve"> y se </t>
    </r>
    <r>
      <rPr>
        <i/>
        <sz val="12"/>
        <rFont val="Cambria"/>
        <family val="1"/>
      </rPr>
      <t>instaló</t>
    </r>
    <r>
      <rPr>
        <sz val="12"/>
        <rFont val="Cambria"/>
        <family val="1"/>
      </rPr>
      <t xml:space="preserve"> una cuarta parcela en Aguas Claras de Villa los Almacigo. Además, se aplicó abono foliar (fosforo) para incentivar el crecimiento de las raíces de la yuca, también se le aplicó zinc e insecticida como preventivo.</t>
    </r>
  </si>
  <si>
    <t>27-30/01/2026</t>
  </si>
  <si>
    <t xml:space="preserve"> Pinito y Jeremias, La Vega</t>
  </si>
  <si>
    <t>Se realizó una visita de seguimiento  y se observó lo siguiente:
•No ataque de insectos (de consideración) y enfermedades.
•Cero encharques en el terreno.
•Presencia de pocas malezas.
•Se han aplicado dos fumigaciones contra insectos desde el 8 de enero en ambas parcelas.
•La parcela ubicada en Jeremias se observó que el maíz que se encuentra en el borde izquierdo está más pequeño que el que se encuentra en el centro debido a la sombra que le proyectan varios árboles (mango y otros).</t>
  </si>
  <si>
    <t>22-23/01/2026</t>
  </si>
  <si>
    <t xml:space="preserve">Johuan Santos </t>
  </si>
  <si>
    <t xml:space="preserve"> Municipio de Polo, provincia Barahona.</t>
  </si>
  <si>
    <t>Se realizó una visita de seguimiento al Centro de Investigación del INDOCAFE. A nivel del campo se observó que había terminado la recolección de granos, ejecutandose los procesos de despulpado, lavado, fermentación y secado. En otro orden, se coordinó el transporte para la participación de los productores de Polo al día de campo el día 5 de febrero en la finca SAMIR ubicada en Rancho arriba, provincia San José de Ocoa. Además, se consensuaron los gastos incurridos en el proceso. Se obtuvo un promedio de 1.2 qq/tarea para ambas variedades, en un área de 10 tareas; comportándose ambos cultivos prácticamente iguales, en términos de rendimientos</t>
  </si>
  <si>
    <t>Comunidad de Mahoma en Rancho arriba, provincia San José de Ocoa.</t>
  </si>
  <si>
    <t xml:space="preserve"> Se visitó las instalaciones de la industria café SAMIR, allí se realizó la inspección del local donde se realizaría el día de campo, observamos que la recolección estaba en un 90% aproximadamente y que el proceso de despulpado, lavado, fermentado y secado estaban siendo aplicados correctamente. El rendimiento promedio hasta la fecha de 1.5 qq/tarea en un área de 10 tareas y un costo promedio de RD$5,000.00/qq, hasta llevar el proceso a tipo pergamino; comportándose ambos cultivos prácticamente iguales, en términos de rendimientos.</t>
  </si>
  <si>
    <t>Francisco ceballos y Jose Miguel Romero del Valle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</si>
</sst>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quot;$&quot;* #,##0.00_);_(&quot;$&quot;* \(#,##0.00\);_(&quot;$&quot;* &quot;-&quot;??_);_(@_)"/>
    <numFmt numFmtId="165" formatCode="_(* #,##0.00_);_(* \(#,##0.00\);_(* &quot;-&quot;??_);_(@_)"/>
    <numFmt numFmtId="166" formatCode="_-* #,##0.00\ _€_-;\-* #,##0.00\ _€_-;_-* &quot;-&quot;??\ _€_-;_-@_-"/>
    <numFmt numFmtId="167" formatCode="_-* #,##0_-;\-* #,##0_-;_-* &quot;-&quot;??_-;_-@_-"/>
    <numFmt numFmtId="168" formatCode="_(* #,##0_);_(* \(#,##0\);_(* &quot;-&quot;??_);_(@_)"/>
  </numFmts>
  <fonts count="13" x14ac:knownFonts="1">
    <font>
      <sz val="11"/>
      <color theme="1"/>
      <name val="Calibri"/>
      <family val="2"/>
      <scheme val="minor"/>
    </font>
    <font>
      <sz val="11"/>
      <color theme="1"/>
      <name val="Calibri"/>
      <family val="2"/>
      <scheme val="minor"/>
    </font>
    <font>
      <b/>
      <sz val="12"/>
      <name val="Cambria"/>
      <family val="1"/>
    </font>
    <font>
      <sz val="11"/>
      <name val="Cambria"/>
      <family val="1"/>
    </font>
    <font>
      <sz val="8"/>
      <name val="Calibri"/>
      <family val="2"/>
      <scheme val="minor"/>
    </font>
    <font>
      <sz val="12"/>
      <name val="Cambria"/>
      <family val="1"/>
    </font>
    <font>
      <sz val="12"/>
      <color rgb="FFFF0000"/>
      <name val="Cambria"/>
      <family val="1"/>
    </font>
    <font>
      <b/>
      <sz val="12"/>
      <color rgb="FFFF0000"/>
      <name val="Cambria"/>
      <family val="1"/>
    </font>
    <font>
      <sz val="12"/>
      <color theme="1"/>
      <name val="Cambria"/>
      <family val="1"/>
    </font>
    <font>
      <b/>
      <u/>
      <sz val="12"/>
      <name val="Cambria"/>
      <family val="1"/>
    </font>
    <font>
      <b/>
      <sz val="12"/>
      <color theme="1"/>
      <name val="Cambria"/>
      <family val="1"/>
    </font>
    <font>
      <b/>
      <u/>
      <sz val="12"/>
      <color rgb="FFFF0000"/>
      <name val="Cambria"/>
      <family val="1"/>
    </font>
    <font>
      <i/>
      <sz val="12"/>
      <name val="Cambria"/>
      <family val="1"/>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2"/>
        <bgColor indexed="64"/>
      </patternFill>
    </fill>
    <fill>
      <patternFill patternType="solid">
        <fgColor theme="3" tint="0.79998168889431442"/>
        <bgColor indexed="64"/>
      </patternFill>
    </fill>
  </fills>
  <borders count="43">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s>
  <cellStyleXfs count="5">
    <xf numFmtId="0" fontId="0" fillId="0" borderId="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286">
    <xf numFmtId="0" fontId="0" fillId="0" borderId="0" xfId="0"/>
    <xf numFmtId="0" fontId="2" fillId="0" borderId="0" xfId="0" applyFont="1" applyAlignment="1">
      <alignment horizontal="center" wrapText="1"/>
    </xf>
    <xf numFmtId="0" fontId="2" fillId="5" borderId="19" xfId="0" applyFont="1" applyFill="1" applyBorder="1" applyAlignment="1">
      <alignment horizontal="left" wrapText="1"/>
    </xf>
    <xf numFmtId="0" fontId="2" fillId="5" borderId="19" xfId="0" applyFont="1" applyFill="1" applyBorder="1" applyAlignment="1">
      <alignment wrapText="1"/>
    </xf>
    <xf numFmtId="4" fontId="2" fillId="5" borderId="20" xfId="0" applyNumberFormat="1" applyFont="1" applyFill="1" applyBorder="1" applyAlignment="1">
      <alignment horizontal="left" wrapText="1"/>
    </xf>
    <xf numFmtId="0" fontId="3" fillId="0" borderId="15" xfId="0" applyFont="1" applyBorder="1" applyAlignment="1">
      <alignment horizontal="center" vertical="center" wrapText="1"/>
    </xf>
    <xf numFmtId="0" fontId="5" fillId="0" borderId="15" xfId="0" applyFont="1" applyBorder="1" applyAlignment="1">
      <alignment horizontal="left" vertical="top" wrapText="1"/>
    </xf>
    <xf numFmtId="14" fontId="5" fillId="2" borderId="22" xfId="0" applyNumberFormat="1" applyFont="1" applyFill="1" applyBorder="1" applyAlignment="1">
      <alignment horizontal="center" vertical="center" wrapText="1"/>
    </xf>
    <xf numFmtId="14" fontId="5" fillId="2" borderId="15" xfId="0" applyNumberFormat="1" applyFont="1" applyFill="1" applyBorder="1" applyAlignment="1">
      <alignment horizontal="center" vertical="center" wrapText="1"/>
    </xf>
    <xf numFmtId="0" fontId="2" fillId="0" borderId="0" xfId="0" applyFont="1" applyAlignment="1">
      <alignment horizontal="center"/>
    </xf>
    <xf numFmtId="0" fontId="8" fillId="0" borderId="0" xfId="0" applyFont="1"/>
    <xf numFmtId="43" fontId="2" fillId="0" borderId="0" xfId="1" applyFont="1" applyBorder="1" applyAlignment="1">
      <alignment horizontal="center"/>
    </xf>
    <xf numFmtId="0" fontId="6" fillId="0" borderId="0" xfId="0" applyFont="1"/>
    <xf numFmtId="0" fontId="5" fillId="0" borderId="0" xfId="0" applyFont="1" applyAlignment="1">
      <alignment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5" fillId="0" borderId="22" xfId="0" applyFont="1" applyBorder="1" applyAlignment="1">
      <alignment horizontal="center" vertical="center" wrapText="1"/>
    </xf>
    <xf numFmtId="0" fontId="5" fillId="0" borderId="22" xfId="0" applyFont="1" applyBorder="1" applyAlignment="1">
      <alignment horizontal="center" vertical="center"/>
    </xf>
    <xf numFmtId="4" fontId="8" fillId="0" borderId="0" xfId="0" applyNumberFormat="1" applyFont="1"/>
    <xf numFmtId="0" fontId="5" fillId="0" borderId="15" xfId="0" applyFont="1" applyBorder="1" applyAlignment="1">
      <alignment horizontal="center" vertical="center" wrapText="1"/>
    </xf>
    <xf numFmtId="0" fontId="5" fillId="2" borderId="15" xfId="0" applyFont="1" applyFill="1" applyBorder="1" applyAlignment="1">
      <alignment horizontal="center" vertical="center" wrapText="1"/>
    </xf>
    <xf numFmtId="0" fontId="5" fillId="0" borderId="15" xfId="0" applyFont="1" applyBorder="1" applyAlignment="1">
      <alignment horizontal="center" vertical="center"/>
    </xf>
    <xf numFmtId="4" fontId="5" fillId="0" borderId="15" xfId="0" applyNumberFormat="1" applyFont="1" applyBorder="1" applyAlignment="1">
      <alignment horizontal="center" vertical="center"/>
    </xf>
    <xf numFmtId="4" fontId="5" fillId="2" borderId="15" xfId="0" applyNumberFormat="1" applyFont="1" applyFill="1" applyBorder="1" applyAlignment="1">
      <alignment horizontal="center" vertical="center"/>
    </xf>
    <xf numFmtId="166" fontId="8" fillId="0" borderId="0" xfId="0" applyNumberFormat="1" applyFont="1"/>
    <xf numFmtId="0" fontId="9" fillId="0" borderId="2" xfId="0" applyFont="1" applyBorder="1" applyAlignment="1">
      <alignment vertical="center" wrapText="1"/>
    </xf>
    <xf numFmtId="43" fontId="9" fillId="0" borderId="2" xfId="1" applyFont="1" applyBorder="1" applyAlignment="1">
      <alignment horizontal="right" vertical="center" wrapText="1"/>
    </xf>
    <xf numFmtId="43" fontId="2" fillId="0" borderId="2" xfId="1" applyFont="1" applyBorder="1" applyAlignment="1">
      <alignment horizontal="right" wrapText="1"/>
    </xf>
    <xf numFmtId="0" fontId="5" fillId="0" borderId="2" xfId="0" applyFont="1" applyBorder="1" applyAlignment="1">
      <alignment wrapText="1"/>
    </xf>
    <xf numFmtId="43" fontId="5" fillId="0" borderId="2" xfId="1" applyFont="1" applyBorder="1" applyAlignment="1">
      <alignment horizontal="right" wrapText="1"/>
    </xf>
    <xf numFmtId="0" fontId="7" fillId="2" borderId="0" xfId="0" applyFont="1" applyFill="1" applyAlignment="1">
      <alignment horizontal="center" vertical="center" wrapText="1"/>
    </xf>
    <xf numFmtId="0" fontId="6" fillId="2" borderId="0" xfId="0" applyFont="1" applyFill="1" applyAlignment="1">
      <alignment wrapText="1"/>
    </xf>
    <xf numFmtId="4" fontId="7" fillId="2" borderId="0" xfId="0" applyNumberFormat="1" applyFont="1" applyFill="1" applyAlignment="1">
      <alignment horizontal="right" vertical="center" wrapText="1"/>
    </xf>
    <xf numFmtId="165" fontId="7" fillId="2" borderId="0" xfId="0" applyNumberFormat="1" applyFont="1" applyFill="1" applyAlignment="1">
      <alignment horizontal="right"/>
    </xf>
    <xf numFmtId="0" fontId="5" fillId="5" borderId="15" xfId="0" applyFont="1" applyFill="1" applyBorder="1" applyAlignment="1">
      <alignment horizontal="center" vertical="center" wrapText="1"/>
    </xf>
    <xf numFmtId="14" fontId="5" fillId="0" borderId="15" xfId="0" applyNumberFormat="1" applyFont="1" applyBorder="1" applyAlignment="1">
      <alignment horizontal="center" vertical="center" wrapText="1"/>
    </xf>
    <xf numFmtId="0" fontId="2" fillId="5" borderId="15" xfId="0" applyFont="1" applyFill="1" applyBorder="1" applyAlignment="1">
      <alignment horizontal="center" vertical="center" wrapText="1"/>
    </xf>
    <xf numFmtId="0" fontId="5" fillId="2" borderId="15" xfId="0" applyFont="1" applyFill="1" applyBorder="1" applyAlignment="1">
      <alignment horizontal="center" vertical="center"/>
    </xf>
    <xf numFmtId="0" fontId="2" fillId="5" borderId="29" xfId="0" applyFont="1" applyFill="1" applyBorder="1" applyAlignment="1">
      <alignment horizontal="center" vertical="center" wrapText="1"/>
    </xf>
    <xf numFmtId="0" fontId="2" fillId="2" borderId="15" xfId="0" applyFont="1" applyFill="1" applyBorder="1" applyAlignment="1">
      <alignment horizontal="center" vertical="center" wrapText="1"/>
    </xf>
    <xf numFmtId="43" fontId="2" fillId="2" borderId="15" xfId="1" applyFont="1" applyFill="1" applyBorder="1" applyAlignment="1">
      <alignment horizontal="center" vertical="center" wrapText="1"/>
    </xf>
    <xf numFmtId="43" fontId="2" fillId="2" borderId="28" xfId="1" applyFont="1" applyFill="1" applyBorder="1" applyAlignment="1">
      <alignment horizontal="center" vertical="center" wrapText="1"/>
    </xf>
    <xf numFmtId="0" fontId="9" fillId="2" borderId="15" xfId="0" applyFont="1" applyFill="1" applyBorder="1" applyAlignment="1">
      <alignment horizontal="center" vertical="center" wrapText="1"/>
    </xf>
    <xf numFmtId="4" fontId="2" fillId="2" borderId="15" xfId="0" applyNumberFormat="1" applyFont="1" applyFill="1" applyBorder="1" applyAlignment="1">
      <alignment horizontal="right" vertical="center" wrapText="1"/>
    </xf>
    <xf numFmtId="43" fontId="2" fillId="2" borderId="15" xfId="1" applyFont="1" applyFill="1" applyBorder="1" applyAlignment="1">
      <alignment horizontal="right" vertical="center" wrapText="1"/>
    </xf>
    <xf numFmtId="43" fontId="2" fillId="2" borderId="28" xfId="1" applyFont="1" applyFill="1" applyBorder="1" applyAlignment="1">
      <alignment horizontal="right"/>
    </xf>
    <xf numFmtId="0" fontId="5" fillId="2" borderId="14" xfId="0" applyFont="1" applyFill="1" applyBorder="1" applyAlignment="1">
      <alignment wrapText="1"/>
    </xf>
    <xf numFmtId="4" fontId="2" fillId="2" borderId="14" xfId="0" applyNumberFormat="1" applyFont="1" applyFill="1" applyBorder="1" applyAlignment="1">
      <alignment horizontal="right" vertical="center" wrapText="1"/>
    </xf>
    <xf numFmtId="43" fontId="2" fillId="2" borderId="14" xfId="1" applyFont="1" applyFill="1" applyBorder="1" applyAlignment="1">
      <alignment horizontal="right" vertical="center" wrapText="1"/>
    </xf>
    <xf numFmtId="43" fontId="2" fillId="0" borderId="14" xfId="1" applyFont="1" applyBorder="1" applyAlignment="1">
      <alignment horizontal="right" wrapText="1"/>
    </xf>
    <xf numFmtId="0" fontId="5" fillId="0" borderId="26" xfId="0" applyFont="1" applyBorder="1" applyAlignment="1">
      <alignment horizontal="center" vertical="center" wrapText="1"/>
    </xf>
    <xf numFmtId="0" fontId="6" fillId="2" borderId="14" xfId="0" applyFont="1" applyFill="1" applyBorder="1" applyAlignment="1">
      <alignment wrapText="1"/>
    </xf>
    <xf numFmtId="4" fontId="7" fillId="2" borderId="14" xfId="0" applyNumberFormat="1" applyFont="1" applyFill="1" applyBorder="1" applyAlignment="1">
      <alignment horizontal="right" vertical="center" wrapText="1"/>
    </xf>
    <xf numFmtId="0" fontId="2" fillId="2" borderId="0" xfId="0" applyFont="1" applyFill="1" applyAlignment="1">
      <alignment horizontal="center" vertical="center" wrapText="1"/>
    </xf>
    <xf numFmtId="4" fontId="2" fillId="2" borderId="0" xfId="0" applyNumberFormat="1" applyFont="1" applyFill="1" applyAlignment="1">
      <alignment horizontal="right" vertical="center" wrapText="1"/>
    </xf>
    <xf numFmtId="0" fontId="5" fillId="2" borderId="0" xfId="0" applyFont="1" applyFill="1" applyAlignment="1">
      <alignment wrapText="1"/>
    </xf>
    <xf numFmtId="165" fontId="2" fillId="2" borderId="0" xfId="0" applyNumberFormat="1" applyFont="1" applyFill="1" applyAlignment="1">
      <alignment horizontal="right"/>
    </xf>
    <xf numFmtId="0" fontId="2" fillId="5" borderId="13" xfId="0" applyFont="1" applyFill="1" applyBorder="1" applyAlignment="1">
      <alignment horizontal="center"/>
    </xf>
    <xf numFmtId="4" fontId="5" fillId="2" borderId="28" xfId="0" applyNumberFormat="1" applyFont="1" applyFill="1" applyBorder="1" applyAlignment="1">
      <alignment horizontal="center" vertical="center"/>
    </xf>
    <xf numFmtId="0" fontId="5" fillId="2" borderId="26" xfId="0" applyFont="1" applyFill="1" applyBorder="1" applyAlignment="1">
      <alignment horizontal="center" vertical="center" wrapText="1"/>
    </xf>
    <xf numFmtId="14" fontId="5" fillId="2" borderId="26" xfId="0" applyNumberFormat="1" applyFont="1" applyFill="1" applyBorder="1" applyAlignment="1">
      <alignment horizontal="center" vertical="center" wrapText="1"/>
    </xf>
    <xf numFmtId="0" fontId="11" fillId="0" borderId="2" xfId="0" applyFont="1" applyBorder="1" applyAlignment="1">
      <alignment vertical="center" wrapText="1"/>
    </xf>
    <xf numFmtId="0" fontId="11" fillId="0" borderId="2" xfId="0" applyFont="1" applyBorder="1" applyAlignment="1">
      <alignment horizontal="right" vertical="center" wrapText="1"/>
    </xf>
    <xf numFmtId="4" fontId="2" fillId="0" borderId="2" xfId="0" applyNumberFormat="1" applyFont="1" applyBorder="1" applyAlignment="1">
      <alignment horizontal="right" wrapText="1"/>
    </xf>
    <xf numFmtId="0" fontId="6" fillId="0" borderId="2" xfId="0" applyFont="1" applyBorder="1" applyAlignment="1">
      <alignment wrapText="1"/>
    </xf>
    <xf numFmtId="0" fontId="6" fillId="0" borderId="2" xfId="0" applyFont="1" applyBorder="1" applyAlignment="1">
      <alignment horizontal="right" wrapText="1"/>
    </xf>
    <xf numFmtId="0" fontId="2" fillId="0" borderId="0" xfId="0" applyFont="1" applyAlignment="1">
      <alignment horizontal="center" vertical="center" wrapText="1"/>
    </xf>
    <xf numFmtId="0" fontId="6" fillId="0" borderId="0" xfId="0" applyFont="1" applyAlignment="1">
      <alignment wrapText="1"/>
    </xf>
    <xf numFmtId="0" fontId="6" fillId="0" borderId="0" xfId="0" applyFont="1" applyAlignment="1">
      <alignment horizontal="right" wrapText="1"/>
    </xf>
    <xf numFmtId="4" fontId="2" fillId="0" borderId="0" xfId="0" applyNumberFormat="1" applyFont="1" applyAlignment="1">
      <alignment horizontal="right" wrapText="1"/>
    </xf>
    <xf numFmtId="0" fontId="10" fillId="0" borderId="0" xfId="0" applyFont="1" applyAlignment="1">
      <alignment horizontal="center"/>
    </xf>
    <xf numFmtId="0" fontId="10" fillId="0" borderId="0" xfId="0" applyFont="1"/>
    <xf numFmtId="0" fontId="2" fillId="5" borderId="18" xfId="0" applyFont="1" applyFill="1" applyBorder="1" applyAlignment="1">
      <alignment wrapText="1"/>
    </xf>
    <xf numFmtId="4" fontId="2" fillId="5" borderId="2" xfId="0" applyNumberFormat="1" applyFont="1" applyFill="1" applyBorder="1" applyAlignment="1">
      <alignment horizontal="left" wrapText="1"/>
    </xf>
    <xf numFmtId="0" fontId="2" fillId="5" borderId="21" xfId="0" applyFont="1" applyFill="1" applyBorder="1" applyAlignment="1">
      <alignment wrapText="1"/>
    </xf>
    <xf numFmtId="165" fontId="5" fillId="0" borderId="22" xfId="0" applyNumberFormat="1" applyFont="1" applyBorder="1" applyAlignment="1">
      <alignment horizontal="right" wrapText="1"/>
    </xf>
    <xf numFmtId="4" fontId="5" fillId="0" borderId="23" xfId="0" applyNumberFormat="1" applyFont="1" applyBorder="1" applyAlignment="1">
      <alignment horizontal="right" wrapText="1"/>
    </xf>
    <xf numFmtId="4" fontId="2" fillId="0" borderId="24" xfId="0" applyNumberFormat="1" applyFont="1" applyBorder="1" applyAlignment="1">
      <alignment horizontal="right" wrapText="1"/>
    </xf>
    <xf numFmtId="9" fontId="2" fillId="0" borderId="0" xfId="0" applyNumberFormat="1" applyFont="1" applyAlignment="1">
      <alignment horizontal="right" wrapText="1"/>
    </xf>
    <xf numFmtId="10" fontId="5" fillId="2" borderId="0" xfId="0" applyNumberFormat="1" applyFont="1" applyFill="1" applyAlignment="1">
      <alignment wrapText="1"/>
    </xf>
    <xf numFmtId="4" fontId="5" fillId="2" borderId="26" xfId="0" applyNumberFormat="1" applyFont="1" applyFill="1" applyBorder="1" applyAlignment="1">
      <alignment horizontal="right" vertical="center" wrapText="1"/>
    </xf>
    <xf numFmtId="4" fontId="5" fillId="2" borderId="27" xfId="0" applyNumberFormat="1" applyFont="1" applyFill="1" applyBorder="1" applyAlignment="1">
      <alignment horizontal="right" vertical="center" wrapText="1"/>
    </xf>
    <xf numFmtId="4" fontId="2" fillId="0" borderId="28" xfId="0" applyNumberFormat="1" applyFont="1" applyBorder="1" applyAlignment="1">
      <alignment horizontal="right" wrapText="1"/>
    </xf>
    <xf numFmtId="0" fontId="2" fillId="5" borderId="29" xfId="0" applyFont="1" applyFill="1" applyBorder="1" applyAlignment="1">
      <alignment wrapText="1"/>
    </xf>
    <xf numFmtId="4" fontId="5" fillId="2" borderId="15" xfId="0" applyNumberFormat="1" applyFont="1" applyFill="1" applyBorder="1" applyAlignment="1">
      <alignment horizontal="right" vertical="center" wrapText="1"/>
    </xf>
    <xf numFmtId="4" fontId="5" fillId="2" borderId="30" xfId="0" applyNumberFormat="1" applyFont="1" applyFill="1" applyBorder="1" applyAlignment="1">
      <alignment horizontal="right" vertical="center" wrapText="1"/>
    </xf>
    <xf numFmtId="4" fontId="2" fillId="3" borderId="28" xfId="0" applyNumberFormat="1" applyFont="1" applyFill="1" applyBorder="1" applyAlignment="1">
      <alignment horizontal="right" wrapText="1"/>
    </xf>
    <xf numFmtId="0" fontId="2" fillId="5" borderId="31" xfId="0" applyFont="1" applyFill="1" applyBorder="1" applyAlignment="1">
      <alignment wrapText="1"/>
    </xf>
    <xf numFmtId="4" fontId="2" fillId="5" borderId="32" xfId="0" applyNumberFormat="1" applyFont="1" applyFill="1" applyBorder="1" applyAlignment="1">
      <alignment horizontal="right" vertical="center" wrapText="1"/>
    </xf>
    <xf numFmtId="4" fontId="2" fillId="5" borderId="33" xfId="0" applyNumberFormat="1" applyFont="1" applyFill="1" applyBorder="1" applyAlignment="1">
      <alignment horizontal="right" vertical="center" wrapText="1"/>
    </xf>
    <xf numFmtId="4" fontId="2" fillId="5" borderId="34" xfId="0" applyNumberFormat="1" applyFont="1" applyFill="1" applyBorder="1" applyAlignment="1">
      <alignment horizontal="right" wrapText="1"/>
    </xf>
    <xf numFmtId="9" fontId="5" fillId="0" borderId="22" xfId="0" applyNumberFormat="1" applyFont="1" applyBorder="1" applyAlignment="1">
      <alignment horizontal="right" wrapText="1"/>
    </xf>
    <xf numFmtId="9" fontId="2" fillId="0" borderId="24" xfId="0" applyNumberFormat="1" applyFont="1" applyBorder="1" applyAlignment="1">
      <alignment horizontal="right" wrapText="1"/>
    </xf>
    <xf numFmtId="0" fontId="2" fillId="5" borderId="21" xfId="0" applyFont="1" applyFill="1" applyBorder="1"/>
    <xf numFmtId="0" fontId="5" fillId="0" borderId="22" xfId="0" applyFont="1" applyBorder="1" applyAlignment="1">
      <alignment horizontal="right" wrapText="1"/>
    </xf>
    <xf numFmtId="168" fontId="5" fillId="0" borderId="22" xfId="0" applyNumberFormat="1" applyFont="1" applyBorder="1" applyAlignment="1">
      <alignment horizontal="right" wrapText="1"/>
    </xf>
    <xf numFmtId="0" fontId="2" fillId="5" borderId="25" xfId="0" applyFont="1" applyFill="1" applyBorder="1" applyAlignment="1">
      <alignment horizontal="left"/>
    </xf>
    <xf numFmtId="10" fontId="5" fillId="0" borderId="0" xfId="0" applyNumberFormat="1" applyFont="1"/>
    <xf numFmtId="0" fontId="5" fillId="0" borderId="0" xfId="0" applyFont="1"/>
    <xf numFmtId="9" fontId="2" fillId="5" borderId="32" xfId="0" applyNumberFormat="1" applyFont="1" applyFill="1" applyBorder="1" applyAlignment="1">
      <alignment horizontal="right" vertical="center" wrapText="1"/>
    </xf>
    <xf numFmtId="9" fontId="2" fillId="5" borderId="33" xfId="0" applyNumberFormat="1" applyFont="1" applyFill="1" applyBorder="1" applyAlignment="1">
      <alignment horizontal="right" vertical="center" wrapText="1"/>
    </xf>
    <xf numFmtId="0" fontId="8" fillId="0" borderId="0" xfId="0" applyFont="1" applyAlignment="1">
      <alignment horizontal="left"/>
    </xf>
    <xf numFmtId="4" fontId="8" fillId="0" borderId="0" xfId="0" applyNumberFormat="1" applyFont="1" applyAlignment="1">
      <alignment horizontal="center"/>
    </xf>
    <xf numFmtId="0" fontId="8" fillId="0" borderId="0" xfId="0" applyFont="1" applyAlignment="1">
      <alignment horizontal="center"/>
    </xf>
    <xf numFmtId="0" fontId="8" fillId="0" borderId="0" xfId="0" applyFont="1" applyAlignment="1">
      <alignment horizontal="center" vertical="center"/>
    </xf>
    <xf numFmtId="10" fontId="5" fillId="2" borderId="26" xfId="0" applyNumberFormat="1" applyFont="1" applyFill="1" applyBorder="1" applyAlignment="1">
      <alignment horizontal="right" vertical="center" wrapText="1"/>
    </xf>
    <xf numFmtId="9" fontId="5" fillId="2" borderId="26" xfId="0" applyNumberFormat="1" applyFont="1" applyFill="1" applyBorder="1" applyAlignment="1">
      <alignment horizontal="right" vertical="center" wrapText="1"/>
    </xf>
    <xf numFmtId="9" fontId="5" fillId="2" borderId="27" xfId="0" applyNumberFormat="1" applyFont="1" applyFill="1" applyBorder="1" applyAlignment="1">
      <alignment horizontal="right" vertical="center" wrapText="1"/>
    </xf>
    <xf numFmtId="10" fontId="5" fillId="2" borderId="15" xfId="0" applyNumberFormat="1" applyFont="1" applyFill="1" applyBorder="1" applyAlignment="1">
      <alignment horizontal="right" vertical="center" wrapText="1"/>
    </xf>
    <xf numFmtId="9" fontId="5" fillId="2" borderId="30" xfId="0" applyNumberFormat="1" applyFont="1" applyFill="1" applyBorder="1" applyAlignment="1">
      <alignment horizontal="right" vertical="center" wrapText="1"/>
    </xf>
    <xf numFmtId="10" fontId="2" fillId="5" borderId="32" xfId="0" applyNumberFormat="1" applyFont="1" applyFill="1" applyBorder="1" applyAlignment="1">
      <alignment horizontal="right" vertical="center" wrapText="1"/>
    </xf>
    <xf numFmtId="10" fontId="2" fillId="5" borderId="33" xfId="0" applyNumberFormat="1" applyFont="1" applyFill="1" applyBorder="1" applyAlignment="1">
      <alignment horizontal="right" vertical="center" wrapText="1"/>
    </xf>
    <xf numFmtId="0" fontId="2" fillId="5" borderId="3" xfId="0" applyFont="1" applyFill="1" applyBorder="1" applyAlignment="1">
      <alignment horizontal="center" vertical="center" wrapText="1"/>
    </xf>
    <xf numFmtId="0" fontId="9" fillId="4" borderId="0" xfId="0" applyFont="1" applyFill="1" applyAlignment="1">
      <alignment wrapText="1"/>
    </xf>
    <xf numFmtId="0" fontId="2" fillId="5" borderId="14" xfId="0" applyFont="1" applyFill="1" applyBorder="1" applyAlignment="1">
      <alignment horizontal="center"/>
    </xf>
    <xf numFmtId="43" fontId="2" fillId="2" borderId="14" xfId="1" applyFont="1" applyFill="1" applyBorder="1" applyAlignment="1">
      <alignment horizontal="center"/>
    </xf>
    <xf numFmtId="0" fontId="7" fillId="2" borderId="1" xfId="0" applyFont="1" applyFill="1" applyBorder="1" applyAlignment="1">
      <alignment horizontal="left" vertical="center" wrapText="1"/>
    </xf>
    <xf numFmtId="0" fontId="5" fillId="0" borderId="15" xfId="0" applyFont="1" applyBorder="1" applyAlignment="1">
      <alignment horizontal="left" vertical="center" wrapText="1"/>
    </xf>
    <xf numFmtId="0" fontId="2" fillId="0" borderId="15" xfId="0" applyFont="1" applyBorder="1" applyAlignment="1">
      <alignment horizontal="center" vertical="center" wrapText="1"/>
    </xf>
    <xf numFmtId="0" fontId="2" fillId="2" borderId="1" xfId="0" applyFont="1" applyFill="1" applyBorder="1" applyAlignment="1">
      <alignment horizontal="left" vertical="center" wrapText="1"/>
    </xf>
    <xf numFmtId="167" fontId="2" fillId="2" borderId="15" xfId="1" applyNumberFormat="1" applyFont="1" applyFill="1" applyBorder="1" applyAlignment="1">
      <alignment horizontal="center" vertical="center"/>
    </xf>
    <xf numFmtId="43" fontId="2" fillId="2" borderId="15" xfId="1" applyFont="1" applyFill="1" applyBorder="1" applyAlignment="1">
      <alignment horizontal="center" vertical="center"/>
    </xf>
    <xf numFmtId="0" fontId="11" fillId="2" borderId="15" xfId="0" applyFont="1" applyFill="1" applyBorder="1" applyAlignment="1">
      <alignment horizontal="center" vertical="center" wrapText="1"/>
    </xf>
    <xf numFmtId="4" fontId="7" fillId="2" borderId="15" xfId="0" applyNumberFormat="1" applyFont="1" applyFill="1" applyBorder="1" applyAlignment="1">
      <alignment horizontal="right" vertical="center" wrapText="1"/>
    </xf>
    <xf numFmtId="0" fontId="8" fillId="0" borderId="15" xfId="0" applyFont="1" applyBorder="1" applyAlignment="1">
      <alignment wrapText="1"/>
    </xf>
    <xf numFmtId="4" fontId="2" fillId="0" borderId="14" xfId="0" applyNumberFormat="1" applyFont="1" applyBorder="1" applyAlignment="1">
      <alignment horizontal="center"/>
    </xf>
    <xf numFmtId="165" fontId="2" fillId="0" borderId="0" xfId="0" applyNumberFormat="1" applyFont="1" applyAlignment="1">
      <alignment horizontal="right"/>
    </xf>
    <xf numFmtId="9" fontId="2" fillId="0" borderId="22" xfId="0" applyNumberFormat="1" applyFont="1" applyBorder="1" applyAlignment="1">
      <alignment horizontal="right" wrapText="1"/>
    </xf>
    <xf numFmtId="9" fontId="2" fillId="5" borderId="34" xfId="0" applyNumberFormat="1" applyFont="1" applyFill="1" applyBorder="1" applyAlignment="1">
      <alignment horizontal="right" wrapText="1"/>
    </xf>
    <xf numFmtId="9" fontId="2" fillId="0" borderId="28" xfId="0" applyNumberFormat="1" applyFont="1" applyBorder="1" applyAlignment="1">
      <alignment horizontal="right" wrapText="1" indent="1"/>
    </xf>
    <xf numFmtId="10" fontId="2" fillId="5" borderId="34" xfId="0" applyNumberFormat="1" applyFont="1" applyFill="1" applyBorder="1" applyAlignment="1">
      <alignment horizontal="right" wrapText="1"/>
    </xf>
    <xf numFmtId="0" fontId="2" fillId="5" borderId="3" xfId="0" applyFont="1" applyFill="1" applyBorder="1" applyAlignment="1">
      <alignment vertical="top" wrapText="1"/>
    </xf>
    <xf numFmtId="0" fontId="8" fillId="0" borderId="15" xfId="0" applyFont="1" applyBorder="1" applyAlignment="1">
      <alignment horizontal="center" vertical="center" wrapText="1"/>
    </xf>
    <xf numFmtId="0" fontId="2" fillId="5" borderId="2" xfId="0" applyFont="1" applyFill="1" applyBorder="1" applyAlignment="1">
      <alignment horizontal="center" vertical="center" wrapText="1"/>
    </xf>
    <xf numFmtId="4" fontId="5" fillId="0" borderId="26" xfId="0" applyNumberFormat="1" applyFont="1" applyBorder="1" applyAlignment="1">
      <alignment horizontal="right" vertical="center" wrapText="1"/>
    </xf>
    <xf numFmtId="4" fontId="5" fillId="0" borderId="27" xfId="0" applyNumberFormat="1" applyFont="1" applyBorder="1" applyAlignment="1">
      <alignment horizontal="right" vertical="center" wrapText="1"/>
    </xf>
    <xf numFmtId="4" fontId="5" fillId="0" borderId="15" xfId="0" applyNumberFormat="1" applyFont="1" applyBorder="1" applyAlignment="1">
      <alignment horizontal="right" vertical="center" wrapText="1"/>
    </xf>
    <xf numFmtId="4" fontId="5" fillId="0" borderId="30" xfId="0" applyNumberFormat="1" applyFont="1" applyBorder="1" applyAlignment="1">
      <alignment horizontal="right" vertical="center" wrapText="1"/>
    </xf>
    <xf numFmtId="3" fontId="5" fillId="0" borderId="23" xfId="0" applyNumberFormat="1" applyFont="1" applyBorder="1" applyAlignment="1">
      <alignment horizontal="right" wrapText="1"/>
    </xf>
    <xf numFmtId="3" fontId="2" fillId="0" borderId="24" xfId="0" applyNumberFormat="1" applyFont="1" applyBorder="1" applyAlignment="1">
      <alignment horizontal="right" wrapText="1"/>
    </xf>
    <xf numFmtId="0" fontId="5" fillId="0" borderId="26" xfId="0" applyFont="1" applyBorder="1" applyAlignment="1">
      <alignment horizontal="right" vertical="center" wrapText="1"/>
    </xf>
    <xf numFmtId="168" fontId="5" fillId="0" borderId="26" xfId="0" applyNumberFormat="1" applyFont="1" applyBorder="1" applyAlignment="1">
      <alignment horizontal="right" vertical="center" wrapText="1"/>
    </xf>
    <xf numFmtId="3" fontId="5" fillId="0" borderId="27" xfId="0" applyNumberFormat="1" applyFont="1" applyBorder="1" applyAlignment="1">
      <alignment horizontal="right" vertical="center" wrapText="1"/>
    </xf>
    <xf numFmtId="0" fontId="5" fillId="5" borderId="41" xfId="0" applyFont="1" applyFill="1" applyBorder="1" applyAlignment="1">
      <alignment horizontal="center" vertical="center"/>
    </xf>
    <xf numFmtId="0" fontId="2" fillId="5" borderId="7" xfId="0" applyFont="1" applyFill="1" applyBorder="1" applyAlignment="1">
      <alignment horizontal="center" vertical="top" wrapText="1"/>
    </xf>
    <xf numFmtId="9" fontId="5" fillId="0" borderId="22" xfId="4" applyFont="1" applyBorder="1" applyAlignment="1">
      <alignment horizontal="right" wrapText="1"/>
    </xf>
    <xf numFmtId="9" fontId="5" fillId="0" borderId="23" xfId="4" applyFont="1" applyBorder="1" applyAlignment="1">
      <alignment horizontal="right" wrapText="1"/>
    </xf>
    <xf numFmtId="4" fontId="5" fillId="0" borderId="0" xfId="0" applyNumberFormat="1" applyFont="1"/>
    <xf numFmtId="0" fontId="2" fillId="5" borderId="15" xfId="0" applyFont="1" applyFill="1" applyBorder="1" applyAlignment="1">
      <alignment horizontal="center"/>
    </xf>
    <xf numFmtId="0" fontId="2" fillId="5" borderId="25" xfId="0" applyFont="1" applyFill="1" applyBorder="1" applyAlignment="1">
      <alignment horizontal="left" wrapText="1"/>
    </xf>
    <xf numFmtId="0" fontId="5" fillId="0" borderId="0" xfId="0" applyFont="1" applyAlignment="1">
      <alignment horizontal="center" vertical="center" wrapText="1"/>
    </xf>
    <xf numFmtId="0" fontId="2" fillId="0" borderId="0" xfId="0" applyFont="1" applyAlignment="1">
      <alignment horizontal="left"/>
    </xf>
    <xf numFmtId="9" fontId="5" fillId="2" borderId="26" xfId="4" applyFont="1" applyFill="1" applyBorder="1" applyAlignment="1">
      <alignment horizontal="right" vertical="center" wrapText="1"/>
    </xf>
    <xf numFmtId="9" fontId="5" fillId="2" borderId="15" xfId="4" applyFont="1" applyFill="1" applyBorder="1" applyAlignment="1">
      <alignment horizontal="right" vertical="center" wrapText="1"/>
    </xf>
    <xf numFmtId="14" fontId="8" fillId="0" borderId="15" xfId="0" applyNumberFormat="1" applyFont="1" applyBorder="1" applyAlignment="1">
      <alignment horizontal="center" vertical="center"/>
    </xf>
    <xf numFmtId="0" fontId="8" fillId="0" borderId="0" xfId="0" applyFont="1" applyAlignment="1">
      <alignment horizontal="justify" vertical="center"/>
    </xf>
    <xf numFmtId="0" fontId="2" fillId="5" borderId="6" xfId="0" applyFont="1" applyFill="1" applyBorder="1" applyAlignment="1">
      <alignment horizontal="center" vertical="center" wrapText="1"/>
    </xf>
    <xf numFmtId="0" fontId="2" fillId="5" borderId="42" xfId="0" applyFont="1" applyFill="1" applyBorder="1" applyAlignment="1">
      <alignment horizontal="center" vertical="center" wrapText="1"/>
    </xf>
    <xf numFmtId="0" fontId="2" fillId="5" borderId="40" xfId="0" applyFont="1" applyFill="1" applyBorder="1" applyAlignment="1">
      <alignment horizontal="center" vertical="center" wrapText="1"/>
    </xf>
    <xf numFmtId="164" fontId="5" fillId="0" borderId="15" xfId="3" applyFont="1" applyBorder="1" applyAlignment="1">
      <alignment horizontal="center" vertical="center" wrapText="1"/>
    </xf>
    <xf numFmtId="164" fontId="5" fillId="0" borderId="22" xfId="3" applyFont="1" applyBorder="1" applyAlignment="1">
      <alignment horizontal="center" vertical="center"/>
    </xf>
    <xf numFmtId="164" fontId="5" fillId="0" borderId="23" xfId="3" applyFont="1" applyBorder="1" applyAlignment="1">
      <alignment horizontal="center" vertical="center"/>
    </xf>
    <xf numFmtId="0" fontId="2" fillId="0" borderId="22" xfId="0" applyFont="1" applyBorder="1" applyAlignment="1">
      <alignment horizontal="center" vertical="center" wrapText="1"/>
    </xf>
    <xf numFmtId="0" fontId="2" fillId="5" borderId="3" xfId="0" applyFont="1" applyFill="1" applyBorder="1" applyAlignment="1">
      <alignment horizontal="center"/>
    </xf>
    <xf numFmtId="0" fontId="8" fillId="0" borderId="15" xfId="0" applyFont="1" applyBorder="1" applyAlignment="1">
      <alignment vertical="center" wrapText="1"/>
    </xf>
    <xf numFmtId="14" fontId="5" fillId="0" borderId="22" xfId="0" applyNumberFormat="1" applyFont="1" applyBorder="1" applyAlignment="1">
      <alignment horizontal="center" vertical="center" wrapText="1"/>
    </xf>
    <xf numFmtId="0" fontId="2" fillId="5" borderId="15" xfId="0" applyFont="1" applyFill="1" applyBorder="1" applyAlignment="1">
      <alignment horizontal="left" vertical="center" wrapText="1"/>
    </xf>
    <xf numFmtId="164" fontId="5" fillId="0" borderId="15" xfId="3" applyFont="1" applyFill="1" applyBorder="1" applyAlignment="1">
      <alignment horizontal="center" vertical="center" wrapText="1"/>
    </xf>
    <xf numFmtId="164" fontId="5" fillId="0" borderId="22" xfId="3" applyFont="1" applyFill="1" applyBorder="1" applyAlignment="1">
      <alignment horizontal="center" vertical="center" wrapText="1"/>
    </xf>
    <xf numFmtId="164" fontId="3" fillId="2" borderId="15" xfId="3" applyFont="1" applyFill="1" applyBorder="1" applyAlignment="1">
      <alignment horizontal="center" vertical="center"/>
    </xf>
    <xf numFmtId="164" fontId="3" fillId="0" borderId="15" xfId="3" applyFont="1" applyBorder="1" applyAlignment="1">
      <alignment horizontal="center" vertical="center"/>
    </xf>
    <xf numFmtId="0" fontId="2" fillId="0" borderId="26" xfId="0" applyFont="1" applyBorder="1" applyAlignment="1">
      <alignment horizontal="center" vertical="center" wrapText="1"/>
    </xf>
    <xf numFmtId="164" fontId="8" fillId="0" borderId="15" xfId="3" applyFont="1" applyFill="1" applyBorder="1" applyAlignment="1">
      <alignment horizontal="center" vertical="center" wrapText="1"/>
    </xf>
    <xf numFmtId="0" fontId="2" fillId="0" borderId="21" xfId="0" applyFont="1" applyBorder="1" applyAlignment="1">
      <alignment wrapText="1"/>
    </xf>
    <xf numFmtId="0" fontId="2" fillId="0" borderId="25" xfId="0" applyFont="1" applyBorder="1" applyAlignment="1">
      <alignment horizontal="center" wrapText="1"/>
    </xf>
    <xf numFmtId="0" fontId="2" fillId="0" borderId="29" xfId="0" applyFont="1" applyBorder="1" applyAlignment="1">
      <alignment wrapText="1"/>
    </xf>
    <xf numFmtId="0" fontId="2" fillId="0" borderId="31" xfId="0" applyFont="1" applyBorder="1" applyAlignment="1">
      <alignment wrapText="1"/>
    </xf>
    <xf numFmtId="4" fontId="2" fillId="0" borderId="32" xfId="0" applyNumberFormat="1" applyFont="1" applyBorder="1" applyAlignment="1">
      <alignment horizontal="right" vertical="center" wrapText="1"/>
    </xf>
    <xf numFmtId="0" fontId="2" fillId="0" borderId="21" xfId="0" applyFont="1" applyBorder="1"/>
    <xf numFmtId="0" fontId="2" fillId="0" borderId="25" xfId="0" applyFont="1" applyBorder="1" applyAlignment="1">
      <alignment horizontal="left"/>
    </xf>
    <xf numFmtId="165" fontId="5" fillId="0" borderId="26" xfId="2" applyFont="1" applyFill="1" applyBorder="1" applyAlignment="1">
      <alignment horizontal="right" vertical="center" wrapText="1"/>
    </xf>
    <xf numFmtId="165" fontId="5" fillId="0" borderId="15" xfId="2" applyFont="1" applyFill="1" applyBorder="1" applyAlignment="1">
      <alignment horizontal="right" vertical="center" wrapText="1"/>
    </xf>
    <xf numFmtId="3" fontId="2" fillId="0" borderId="32" xfId="0" applyNumberFormat="1" applyFont="1" applyBorder="1" applyAlignment="1">
      <alignment horizontal="right" vertical="center" wrapText="1"/>
    </xf>
    <xf numFmtId="0" fontId="5" fillId="2" borderId="26" xfId="0" applyFont="1" applyFill="1" applyBorder="1" applyAlignment="1">
      <alignment horizontal="right" vertical="center" wrapText="1"/>
    </xf>
    <xf numFmtId="0" fontId="2" fillId="5" borderId="19" xfId="0" applyFont="1" applyFill="1" applyBorder="1" applyAlignment="1">
      <alignment horizontal="center" vertical="top" wrapText="1"/>
    </xf>
    <xf numFmtId="4" fontId="2" fillId="5" borderId="20" xfId="0" applyNumberFormat="1" applyFont="1" applyFill="1" applyBorder="1" applyAlignment="1">
      <alignment horizontal="center" vertical="top" wrapText="1"/>
    </xf>
    <xf numFmtId="4" fontId="2" fillId="5" borderId="2" xfId="0" applyNumberFormat="1" applyFont="1" applyFill="1" applyBorder="1" applyAlignment="1">
      <alignment horizontal="center" vertical="top" wrapText="1"/>
    </xf>
    <xf numFmtId="0" fontId="2" fillId="0" borderId="36" xfId="0" applyFont="1" applyBorder="1" applyAlignment="1">
      <alignment horizontal="center" vertical="top" wrapText="1"/>
    </xf>
    <xf numFmtId="0" fontId="2" fillId="0" borderId="37" xfId="0" applyFont="1" applyBorder="1" applyAlignment="1">
      <alignment horizontal="center" vertical="top" wrapText="1"/>
    </xf>
    <xf numFmtId="0" fontId="2" fillId="0" borderId="19" xfId="0" applyFont="1" applyBorder="1" applyAlignment="1">
      <alignment horizontal="center" vertical="top" wrapText="1"/>
    </xf>
    <xf numFmtId="4" fontId="2" fillId="0" borderId="38" xfId="0" applyNumberFormat="1" applyFont="1" applyBorder="1" applyAlignment="1">
      <alignment horizontal="center" vertical="top" wrapText="1"/>
    </xf>
    <xf numFmtId="4" fontId="2" fillId="0" borderId="14" xfId="0" applyNumberFormat="1" applyFont="1" applyBorder="1" applyAlignment="1">
      <alignment horizontal="center" vertical="top" wrapText="1"/>
    </xf>
    <xf numFmtId="0" fontId="2" fillId="0" borderId="18" xfId="0" applyFont="1" applyBorder="1" applyAlignment="1">
      <alignment horizontal="center" vertical="top" wrapText="1"/>
    </xf>
    <xf numFmtId="4" fontId="2" fillId="0" borderId="20" xfId="0" applyNumberFormat="1" applyFont="1" applyBorder="1" applyAlignment="1">
      <alignment horizontal="center" vertical="top" wrapText="1"/>
    </xf>
    <xf numFmtId="4" fontId="2" fillId="0" borderId="2" xfId="0" applyNumberFormat="1" applyFont="1" applyBorder="1" applyAlignment="1">
      <alignment horizontal="center" vertical="top" wrapText="1"/>
    </xf>
    <xf numFmtId="0" fontId="8" fillId="0" borderId="15" xfId="0" applyFont="1" applyBorder="1" applyAlignment="1">
      <alignment horizontal="center" vertical="center"/>
    </xf>
    <xf numFmtId="164" fontId="5" fillId="0" borderId="15" xfId="3" applyFont="1" applyBorder="1" applyAlignment="1">
      <alignment vertical="center"/>
    </xf>
    <xf numFmtId="164" fontId="5" fillId="0" borderId="15" xfId="3" applyFont="1" applyBorder="1" applyAlignment="1">
      <alignment vertical="center" wrapText="1"/>
    </xf>
    <xf numFmtId="164" fontId="3" fillId="0" borderId="35" xfId="3" applyFont="1" applyFill="1" applyBorder="1" applyAlignment="1">
      <alignment vertical="center"/>
    </xf>
    <xf numFmtId="164" fontId="3" fillId="0" borderId="15" xfId="3" applyFont="1" applyFill="1" applyBorder="1" applyAlignment="1">
      <alignment vertical="center"/>
    </xf>
    <xf numFmtId="0" fontId="8" fillId="0" borderId="15" xfId="0" applyFont="1" applyBorder="1" applyAlignment="1">
      <alignment horizontal="justify" vertical="center" wrapText="1"/>
    </xf>
    <xf numFmtId="164" fontId="5" fillId="0" borderId="15" xfId="3" applyFont="1" applyFill="1" applyBorder="1" applyAlignment="1">
      <alignment vertical="center" wrapText="1"/>
    </xf>
    <xf numFmtId="164" fontId="5" fillId="0" borderId="22" xfId="3" applyFont="1" applyFill="1" applyBorder="1" applyAlignment="1">
      <alignment vertical="center" wrapText="1"/>
    </xf>
    <xf numFmtId="0" fontId="10" fillId="0" borderId="13" xfId="0" applyFont="1" applyBorder="1" applyAlignment="1">
      <alignment horizontal="center"/>
    </xf>
    <xf numFmtId="0" fontId="10" fillId="0" borderId="16" xfId="0" applyFont="1" applyBorder="1" applyAlignment="1">
      <alignment horizontal="center"/>
    </xf>
    <xf numFmtId="0" fontId="10" fillId="0" borderId="17" xfId="0" applyFont="1" applyBorder="1" applyAlignment="1">
      <alignment horizontal="center"/>
    </xf>
    <xf numFmtId="0" fontId="2" fillId="0" borderId="1" xfId="0" applyFont="1" applyBorder="1" applyAlignment="1">
      <alignment horizontal="center"/>
    </xf>
    <xf numFmtId="0" fontId="2" fillId="0" borderId="0" xfId="0" applyFont="1" applyAlignment="1">
      <alignment horizontal="center"/>
    </xf>
    <xf numFmtId="0" fontId="2" fillId="0" borderId="0" xfId="0" applyFont="1" applyAlignment="1">
      <alignment horizontal="center" wrapText="1"/>
    </xf>
    <xf numFmtId="43" fontId="2" fillId="0" borderId="0" xfId="1" applyFont="1" applyBorder="1" applyAlignment="1">
      <alignment horizontal="center" wrapText="1"/>
    </xf>
    <xf numFmtId="0" fontId="9" fillId="4" borderId="0" xfId="0" applyFont="1" applyFill="1" applyAlignment="1">
      <alignment horizontal="center" wrapText="1"/>
    </xf>
    <xf numFmtId="0" fontId="2" fillId="5" borderId="3"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32" xfId="0" applyFont="1" applyFill="1" applyBorder="1" applyAlignment="1">
      <alignment horizontal="center" vertical="center" wrapText="1"/>
    </xf>
    <xf numFmtId="0" fontId="2" fillId="5" borderId="5" xfId="0" applyFont="1" applyFill="1" applyBorder="1" applyAlignment="1">
      <alignment horizontal="center" vertical="top" wrapText="1"/>
    </xf>
    <xf numFmtId="0" fontId="2" fillId="5" borderId="14" xfId="0" applyFont="1" applyFill="1" applyBorder="1" applyAlignment="1">
      <alignment horizontal="center" vertical="top" wrapText="1"/>
    </xf>
    <xf numFmtId="0" fontId="2" fillId="0" borderId="14" xfId="0" applyFont="1" applyBorder="1" applyAlignment="1">
      <alignment horizontal="center" vertical="center" wrapText="1"/>
    </xf>
    <xf numFmtId="9" fontId="2"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left" wrapText="1"/>
    </xf>
    <xf numFmtId="0" fontId="2" fillId="0" borderId="0" xfId="0" applyFont="1" applyAlignment="1">
      <alignment horizontal="left" wrapText="1"/>
    </xf>
    <xf numFmtId="0" fontId="2" fillId="5" borderId="2"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2" fillId="2" borderId="15" xfId="0" applyFont="1" applyFill="1" applyBorder="1" applyAlignment="1">
      <alignment horizontal="center" vertical="center" wrapText="1"/>
    </xf>
    <xf numFmtId="9" fontId="2" fillId="2" borderId="29" xfId="0" applyNumberFormat="1" applyFont="1" applyFill="1" applyBorder="1" applyAlignment="1">
      <alignment horizontal="center" vertical="center" wrapText="1"/>
    </xf>
    <xf numFmtId="9" fontId="2" fillId="2" borderId="15" xfId="0" applyNumberFormat="1" applyFont="1" applyFill="1" applyBorder="1" applyAlignment="1">
      <alignment horizontal="center" vertical="center" wrapText="1"/>
    </xf>
    <xf numFmtId="0" fontId="2" fillId="2" borderId="0" xfId="0" applyFont="1" applyFill="1" applyAlignment="1">
      <alignment horizontal="left" wrapText="1"/>
    </xf>
    <xf numFmtId="0" fontId="2" fillId="2" borderId="1" xfId="0" applyFont="1" applyFill="1" applyBorder="1" applyAlignment="1">
      <alignment horizontal="left" wrapText="1"/>
    </xf>
    <xf numFmtId="0" fontId="2" fillId="5" borderId="39"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2" fillId="5" borderId="40" xfId="0" applyFont="1" applyFill="1" applyBorder="1" applyAlignment="1">
      <alignment horizontal="center" vertical="center" wrapText="1"/>
    </xf>
    <xf numFmtId="0" fontId="5" fillId="5" borderId="41"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 xfId="0" applyFont="1" applyBorder="1" applyAlignment="1">
      <alignment horizontal="left" wrapText="1"/>
    </xf>
    <xf numFmtId="0" fontId="2" fillId="0" borderId="13" xfId="0" applyFont="1" applyBorder="1" applyAlignment="1">
      <alignment horizontal="center" wrapText="1"/>
    </xf>
    <xf numFmtId="0" fontId="2" fillId="0" borderId="17" xfId="0" applyFont="1" applyBorder="1" applyAlignment="1">
      <alignment horizontal="center" wrapText="1"/>
    </xf>
    <xf numFmtId="168" fontId="2" fillId="0" borderId="13" xfId="0" applyNumberFormat="1" applyFont="1" applyBorder="1" applyAlignment="1">
      <alignment horizontal="center" wrapText="1"/>
    </xf>
    <xf numFmtId="168" fontId="2" fillId="0" borderId="17" xfId="0" applyNumberFormat="1" applyFont="1" applyBorder="1" applyAlignment="1">
      <alignment horizontal="center" wrapText="1"/>
    </xf>
    <xf numFmtId="4" fontId="2" fillId="0" borderId="13" xfId="0" applyNumberFormat="1" applyFont="1" applyBorder="1" applyAlignment="1">
      <alignment horizontal="center" wrapText="1"/>
    </xf>
    <xf numFmtId="4" fontId="2" fillId="0" borderId="17" xfId="0" applyNumberFormat="1" applyFont="1" applyBorder="1" applyAlignment="1">
      <alignment horizontal="center" wrapText="1"/>
    </xf>
    <xf numFmtId="0" fontId="7" fillId="0" borderId="0" xfId="0" applyFont="1" applyAlignment="1">
      <alignment horizontal="center"/>
    </xf>
    <xf numFmtId="4" fontId="10" fillId="0" borderId="13" xfId="0" applyNumberFormat="1" applyFont="1" applyBorder="1" applyAlignment="1">
      <alignment horizontal="center"/>
    </xf>
    <xf numFmtId="4" fontId="10" fillId="0" borderId="16" xfId="0" applyNumberFormat="1" applyFont="1" applyBorder="1" applyAlignment="1">
      <alignment horizontal="center"/>
    </xf>
    <xf numFmtId="4" fontId="10" fillId="0" borderId="17" xfId="0" applyNumberFormat="1" applyFont="1" applyBorder="1" applyAlignment="1">
      <alignment horizontal="center"/>
    </xf>
    <xf numFmtId="0" fontId="2" fillId="2" borderId="16" xfId="0" applyFont="1" applyFill="1" applyBorder="1" applyAlignment="1">
      <alignment horizont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2" fillId="5" borderId="2" xfId="0" applyFont="1" applyFill="1" applyBorder="1" applyAlignment="1">
      <alignment horizontal="left" vertical="center" wrapText="1"/>
    </xf>
    <xf numFmtId="4" fontId="2" fillId="5" borderId="13" xfId="0" applyNumberFormat="1" applyFont="1" applyFill="1" applyBorder="1" applyAlignment="1">
      <alignment horizontal="center" wrapText="1"/>
    </xf>
    <xf numFmtId="4" fontId="2" fillId="5" borderId="17" xfId="0" applyNumberFormat="1" applyFont="1" applyFill="1" applyBorder="1" applyAlignment="1">
      <alignment horizontal="center" wrapText="1"/>
    </xf>
    <xf numFmtId="4" fontId="2" fillId="5" borderId="2" xfId="0" applyNumberFormat="1" applyFont="1" applyFill="1" applyBorder="1" applyAlignment="1">
      <alignment horizontal="center" wrapText="1"/>
    </xf>
    <xf numFmtId="0" fontId="8" fillId="0" borderId="0" xfId="0" applyFont="1" applyAlignment="1">
      <alignment horizontal="left"/>
    </xf>
    <xf numFmtId="0" fontId="2" fillId="0" borderId="2" xfId="0" applyFont="1" applyBorder="1" applyAlignment="1">
      <alignment horizontal="left"/>
    </xf>
    <xf numFmtId="4" fontId="2" fillId="0" borderId="13" xfId="0" applyNumberFormat="1" applyFont="1" applyBorder="1" applyAlignment="1">
      <alignment horizontal="center" vertical="center" wrapText="1"/>
    </xf>
    <xf numFmtId="4" fontId="2" fillId="0" borderId="17" xfId="0" applyNumberFormat="1" applyFont="1" applyBorder="1" applyAlignment="1">
      <alignment horizontal="center" vertical="center" wrapText="1"/>
    </xf>
    <xf numFmtId="3" fontId="2" fillId="0" borderId="13" xfId="0" applyNumberFormat="1" applyFont="1" applyBorder="1" applyAlignment="1">
      <alignment horizontal="center" wrapText="1"/>
    </xf>
    <xf numFmtId="3" fontId="2" fillId="0" borderId="17" xfId="0" applyNumberFormat="1" applyFont="1" applyBorder="1" applyAlignment="1">
      <alignment horizontal="center" wrapText="1"/>
    </xf>
    <xf numFmtId="3" fontId="2" fillId="0" borderId="13" xfId="0" applyNumberFormat="1" applyFont="1" applyBorder="1" applyAlignment="1">
      <alignment horizontal="center" vertical="center" wrapText="1"/>
    </xf>
    <xf numFmtId="3" fontId="2" fillId="0" borderId="17" xfId="0" applyNumberFormat="1" applyFont="1" applyBorder="1" applyAlignment="1">
      <alignment horizontal="center" vertical="center" wrapText="1"/>
    </xf>
    <xf numFmtId="0" fontId="2" fillId="0" borderId="13" xfId="0" applyFont="1" applyBorder="1" applyAlignment="1">
      <alignment horizontal="left" wrapText="1"/>
    </xf>
    <xf numFmtId="0" fontId="2" fillId="0" borderId="16" xfId="0" applyFont="1" applyBorder="1" applyAlignment="1">
      <alignment horizontal="left" wrapText="1"/>
    </xf>
    <xf numFmtId="0" fontId="2" fillId="0" borderId="17" xfId="0" applyFont="1" applyBorder="1" applyAlignment="1">
      <alignment horizontal="left" wrapText="1"/>
    </xf>
  </cellXfs>
  <cellStyles count="5">
    <cellStyle name="Millares" xfId="1" builtinId="3"/>
    <cellStyle name="Millares 2" xfId="2" xr:uid="{6B34CFBF-05CB-45AA-B180-FA091A5B4712}"/>
    <cellStyle name="Moneda" xfId="3" builtinId="4"/>
    <cellStyle name="Normal" xfId="0" builtinId="0"/>
    <cellStyle name="Porcentaje" xfId="4" builtinId="5"/>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71736</xdr:colOff>
      <xdr:row>0</xdr:row>
      <xdr:rowOff>33226</xdr:rowOff>
    </xdr:from>
    <xdr:to>
      <xdr:col>2</xdr:col>
      <xdr:colOff>99190</xdr:colOff>
      <xdr:row>5</xdr:row>
      <xdr:rowOff>28535</xdr:rowOff>
    </xdr:to>
    <xdr:pic>
      <xdr:nvPicPr>
        <xdr:cNvPr id="2" name="Picture 1" descr="Logo CONIAF">
          <a:extLst>
            <a:ext uri="{FF2B5EF4-FFF2-40B4-BE49-F238E27FC236}">
              <a16:creationId xmlns:a16="http://schemas.microsoft.com/office/drawing/2014/main" id="{1CFB35FF-FB22-453A-9877-6EA29309623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1736" y="33226"/>
          <a:ext cx="1356524" cy="79275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1AB44-43EC-456D-8F9B-537C5DA36D10}">
  <sheetPr>
    <pageSetUpPr fitToPage="1"/>
  </sheetPr>
  <dimension ref="A1:V145"/>
  <sheetViews>
    <sheetView tabSelected="1" zoomScale="59" zoomScaleNormal="59" workbookViewId="0">
      <selection activeCell="R73" sqref="R73"/>
    </sheetView>
  </sheetViews>
  <sheetFormatPr baseColWidth="10" defaultColWidth="11.5703125" defaultRowHeight="15.75" x14ac:dyDescent="0.25"/>
  <cols>
    <col min="1" max="1" width="4" style="10" customWidth="1"/>
    <col min="2" max="2" width="20" style="10" customWidth="1"/>
    <col min="3" max="3" width="56.42578125" style="10" customWidth="1"/>
    <col min="4" max="4" width="19.140625" style="10" customWidth="1"/>
    <col min="5" max="5" width="16.85546875" style="10" customWidth="1"/>
    <col min="6" max="6" width="13.140625" style="10" customWidth="1"/>
    <col min="7" max="7" width="14.28515625" style="10" customWidth="1"/>
    <col min="8" max="8" width="17" style="10" customWidth="1"/>
    <col min="9" max="9" width="26.28515625" style="10" customWidth="1"/>
    <col min="10" max="10" width="19.28515625" style="10" customWidth="1"/>
    <col min="11" max="11" width="21.5703125" style="10" customWidth="1"/>
    <col min="12" max="12" width="20.42578125" style="10" customWidth="1"/>
    <col min="13" max="13" width="20.5703125" style="10" customWidth="1"/>
    <col min="14" max="14" width="20.42578125" style="10" customWidth="1"/>
    <col min="15" max="15" width="21.28515625" style="10" customWidth="1"/>
    <col min="16" max="16" width="20.28515625" style="10" customWidth="1"/>
    <col min="17" max="17" width="17.28515625" style="10" customWidth="1"/>
    <col min="18" max="18" width="19.28515625" style="10" customWidth="1"/>
    <col min="19" max="19" width="17.5703125" style="10" customWidth="1"/>
    <col min="20" max="20" width="19" style="10" customWidth="1"/>
    <col min="21" max="21" width="20" style="10" customWidth="1"/>
    <col min="22" max="16384" width="11.5703125" style="10"/>
  </cols>
  <sheetData>
    <row r="1" spans="1:15" ht="15" x14ac:dyDescent="0.25">
      <c r="A1" s="210" t="s">
        <v>0</v>
      </c>
      <c r="B1" s="210"/>
      <c r="C1" s="210"/>
      <c r="D1" s="210"/>
      <c r="E1" s="210"/>
      <c r="F1" s="210"/>
      <c r="G1" s="210"/>
      <c r="H1" s="210"/>
      <c r="I1" s="210"/>
      <c r="J1" s="210"/>
      <c r="K1" s="210"/>
      <c r="L1" s="210"/>
      <c r="M1" s="210"/>
      <c r="N1" s="210"/>
      <c r="O1" s="210"/>
    </row>
    <row r="2" spans="1:15" ht="6.75" customHeight="1" x14ac:dyDescent="0.25">
      <c r="A2" s="9"/>
      <c r="B2" s="9"/>
      <c r="C2" s="9"/>
      <c r="D2" s="9"/>
      <c r="E2" s="9"/>
      <c r="F2" s="9"/>
      <c r="G2" s="9"/>
      <c r="H2" s="9"/>
      <c r="I2" s="9"/>
      <c r="J2" s="9"/>
      <c r="K2" s="9"/>
      <c r="L2" s="9"/>
      <c r="M2" s="9"/>
      <c r="N2" s="9"/>
      <c r="O2" s="9"/>
    </row>
    <row r="3" spans="1:15" x14ac:dyDescent="0.25">
      <c r="A3" s="211" t="s">
        <v>1</v>
      </c>
      <c r="B3" s="211"/>
      <c r="C3" s="211"/>
      <c r="D3" s="211"/>
      <c r="E3" s="211"/>
      <c r="F3" s="211"/>
      <c r="G3" s="211"/>
      <c r="H3" s="211"/>
      <c r="I3" s="211"/>
      <c r="J3" s="211"/>
      <c r="K3" s="211"/>
      <c r="L3" s="211"/>
      <c r="M3" s="211"/>
      <c r="N3" s="211"/>
      <c r="O3" s="211"/>
    </row>
    <row r="4" spans="1:15" x14ac:dyDescent="0.25">
      <c r="A4" s="211" t="s">
        <v>67</v>
      </c>
      <c r="B4" s="211"/>
      <c r="C4" s="211"/>
      <c r="D4" s="211"/>
      <c r="E4" s="211"/>
      <c r="F4" s="211"/>
      <c r="G4" s="211"/>
      <c r="H4" s="211"/>
      <c r="I4" s="211"/>
      <c r="J4" s="211"/>
      <c r="K4" s="211"/>
      <c r="L4" s="211"/>
      <c r="M4" s="211"/>
      <c r="N4" s="211"/>
      <c r="O4" s="211"/>
    </row>
    <row r="5" spans="1:15" ht="6" customHeight="1" x14ac:dyDescent="0.25">
      <c r="A5" s="1"/>
      <c r="B5" s="1"/>
      <c r="C5" s="1"/>
      <c r="D5" s="1"/>
      <c r="E5" s="1"/>
      <c r="F5" s="1"/>
      <c r="G5" s="1"/>
      <c r="H5" s="1"/>
      <c r="I5" s="1"/>
      <c r="J5" s="1"/>
      <c r="K5" s="1"/>
      <c r="L5" s="1"/>
      <c r="M5" s="1"/>
      <c r="N5" s="1"/>
      <c r="O5" s="1"/>
    </row>
    <row r="6" spans="1:15" x14ac:dyDescent="0.25">
      <c r="A6" s="211" t="s">
        <v>2</v>
      </c>
      <c r="B6" s="211"/>
      <c r="C6" s="211"/>
      <c r="D6" s="211"/>
      <c r="E6" s="211"/>
      <c r="F6" s="211"/>
      <c r="G6" s="211"/>
      <c r="H6" s="211"/>
      <c r="I6" s="211"/>
      <c r="J6" s="211"/>
      <c r="K6" s="211"/>
      <c r="L6" s="211"/>
      <c r="M6" s="211"/>
      <c r="N6" s="211"/>
      <c r="O6" s="211"/>
    </row>
    <row r="7" spans="1:15" ht="8.25" customHeight="1" x14ac:dyDescent="0.25">
      <c r="A7" s="1"/>
      <c r="B7" s="1"/>
      <c r="C7" s="1"/>
      <c r="D7" s="1"/>
      <c r="E7" s="1"/>
      <c r="F7" s="1"/>
      <c r="G7" s="1"/>
      <c r="H7" s="1"/>
      <c r="I7" s="1"/>
      <c r="J7" s="1"/>
      <c r="K7" s="1"/>
      <c r="L7" s="1"/>
      <c r="M7" s="1"/>
      <c r="N7" s="1"/>
      <c r="O7" s="1"/>
    </row>
    <row r="8" spans="1:15" ht="18" customHeight="1" x14ac:dyDescent="0.25">
      <c r="A8" s="212" t="s">
        <v>3</v>
      </c>
      <c r="B8" s="212"/>
      <c r="C8" s="212"/>
      <c r="D8" s="212"/>
      <c r="E8" s="212"/>
      <c r="F8" s="212"/>
      <c r="G8" s="212"/>
      <c r="H8" s="212"/>
      <c r="I8" s="212"/>
      <c r="J8" s="212"/>
      <c r="K8" s="212"/>
      <c r="L8" s="212"/>
      <c r="M8" s="212"/>
      <c r="N8" s="212"/>
      <c r="O8" s="11"/>
    </row>
    <row r="9" spans="1:15" ht="18" customHeight="1" x14ac:dyDescent="0.25">
      <c r="A9" s="212"/>
      <c r="B9" s="212"/>
      <c r="C9" s="212"/>
      <c r="D9" s="212"/>
      <c r="E9" s="212"/>
      <c r="F9" s="212"/>
      <c r="G9" s="212"/>
      <c r="H9" s="212"/>
      <c r="I9" s="212"/>
      <c r="J9" s="212"/>
      <c r="K9" s="212"/>
      <c r="L9" s="212"/>
      <c r="M9" s="212"/>
      <c r="N9" s="212"/>
      <c r="O9" s="11"/>
    </row>
    <row r="10" spans="1:15" ht="18" customHeight="1" x14ac:dyDescent="0.25">
      <c r="A10" s="11"/>
      <c r="B10" s="11"/>
      <c r="C10" s="11"/>
      <c r="D10" s="11"/>
      <c r="E10" s="11"/>
      <c r="F10" s="11"/>
      <c r="G10" s="11"/>
      <c r="H10" s="11"/>
      <c r="I10" s="11"/>
      <c r="J10" s="11"/>
      <c r="K10" s="11"/>
      <c r="L10" s="11"/>
      <c r="M10" s="11"/>
      <c r="N10" s="11"/>
      <c r="O10" s="11"/>
    </row>
    <row r="11" spans="1:15" ht="18" customHeight="1" x14ac:dyDescent="0.25">
      <c r="A11" s="213" t="s">
        <v>77</v>
      </c>
      <c r="B11" s="213"/>
      <c r="C11" s="213"/>
      <c r="D11" s="213"/>
      <c r="E11" s="213"/>
      <c r="F11" s="213"/>
      <c r="G11" s="213"/>
      <c r="H11" s="213"/>
      <c r="I11" s="213"/>
      <c r="J11" s="213"/>
      <c r="K11" s="213"/>
      <c r="L11" s="213"/>
      <c r="M11" s="213"/>
      <c r="N11" s="213"/>
      <c r="O11" s="116"/>
    </row>
    <row r="12" spans="1:15" ht="15" x14ac:dyDescent="0.25">
      <c r="A12" s="12"/>
      <c r="B12" s="12"/>
      <c r="C12" s="12"/>
      <c r="D12" s="12"/>
      <c r="E12" s="12"/>
      <c r="F12" s="12"/>
      <c r="G12" s="12"/>
      <c r="H12" s="12"/>
      <c r="I12" s="12"/>
      <c r="J12" s="12"/>
      <c r="K12" s="12"/>
      <c r="L12" s="12"/>
      <c r="M12" s="12"/>
      <c r="N12" s="12"/>
      <c r="O12" s="12"/>
    </row>
    <row r="13" spans="1:15" ht="15" x14ac:dyDescent="0.25">
      <c r="A13" s="13"/>
      <c r="B13" s="13"/>
      <c r="C13" s="13"/>
      <c r="D13" s="13"/>
      <c r="E13" s="13"/>
      <c r="F13" s="13"/>
      <c r="G13" s="13"/>
      <c r="H13" s="13"/>
      <c r="I13" s="13"/>
      <c r="J13" s="13"/>
      <c r="K13" s="13"/>
      <c r="L13" s="13"/>
      <c r="M13" s="13"/>
      <c r="N13" s="13"/>
      <c r="O13" s="12"/>
    </row>
    <row r="14" spans="1:15" ht="15.75" customHeight="1" thickBot="1" x14ac:dyDescent="0.3">
      <c r="A14" s="226" t="s">
        <v>4</v>
      </c>
      <c r="B14" s="226"/>
      <c r="C14" s="226"/>
      <c r="D14" s="226"/>
      <c r="E14" s="226"/>
      <c r="F14" s="226"/>
      <c r="G14" s="226"/>
      <c r="H14" s="226"/>
      <c r="I14" s="226"/>
      <c r="J14" s="226"/>
      <c r="K14" s="226"/>
      <c r="L14" s="226"/>
      <c r="M14" s="226"/>
      <c r="N14" s="226"/>
      <c r="O14" s="227"/>
    </row>
    <row r="15" spans="1:15" ht="27" customHeight="1" thickBot="1" x14ac:dyDescent="0.3">
      <c r="A15" s="228" t="s">
        <v>5</v>
      </c>
      <c r="B15" s="214" t="s">
        <v>6</v>
      </c>
      <c r="C15" s="230"/>
      <c r="D15" s="232" t="s">
        <v>7</v>
      </c>
      <c r="E15" s="232" t="s">
        <v>8</v>
      </c>
      <c r="F15" s="232" t="s">
        <v>9</v>
      </c>
      <c r="G15" s="232" t="s">
        <v>24</v>
      </c>
      <c r="H15" s="214" t="s">
        <v>10</v>
      </c>
      <c r="I15" s="230"/>
      <c r="J15" s="232" t="s">
        <v>68</v>
      </c>
      <c r="K15" s="14"/>
      <c r="L15" s="14"/>
      <c r="M15" s="232" t="s">
        <v>11</v>
      </c>
      <c r="N15" s="214" t="s">
        <v>12</v>
      </c>
      <c r="O15" s="217" t="s">
        <v>13</v>
      </c>
    </row>
    <row r="16" spans="1:15" ht="16.5" thickBot="1" x14ac:dyDescent="0.3">
      <c r="A16" s="229"/>
      <c r="B16" s="216"/>
      <c r="C16" s="231"/>
      <c r="D16" s="233"/>
      <c r="E16" s="233"/>
      <c r="F16" s="233"/>
      <c r="G16" s="235"/>
      <c r="H16" s="134" t="s">
        <v>65</v>
      </c>
      <c r="I16" s="220" t="s">
        <v>14</v>
      </c>
      <c r="J16" s="237"/>
      <c r="K16" s="16"/>
      <c r="L16" s="16"/>
      <c r="M16" s="237"/>
      <c r="N16" s="215"/>
      <c r="O16" s="218"/>
    </row>
    <row r="17" spans="1:19" ht="55.5" customHeight="1" thickBot="1" x14ac:dyDescent="0.3">
      <c r="A17" s="229"/>
      <c r="B17" s="136" t="s">
        <v>64</v>
      </c>
      <c r="C17" s="17" t="s">
        <v>16</v>
      </c>
      <c r="D17" s="234"/>
      <c r="E17" s="234"/>
      <c r="F17" s="234"/>
      <c r="G17" s="236"/>
      <c r="H17" s="147"/>
      <c r="I17" s="221"/>
      <c r="J17" s="238"/>
      <c r="K17" s="18" t="s">
        <v>18</v>
      </c>
      <c r="L17" s="18" t="s">
        <v>19</v>
      </c>
      <c r="M17" s="238"/>
      <c r="N17" s="216"/>
      <c r="O17" s="219"/>
    </row>
    <row r="18" spans="1:19" ht="212.25" customHeight="1" x14ac:dyDescent="0.25">
      <c r="A18" s="146">
        <v>1</v>
      </c>
      <c r="B18" s="22" t="s">
        <v>100</v>
      </c>
      <c r="C18" s="6" t="s">
        <v>97</v>
      </c>
      <c r="D18" s="5" t="s">
        <v>69</v>
      </c>
      <c r="E18" s="7">
        <v>46044</v>
      </c>
      <c r="F18" s="22" t="s">
        <v>96</v>
      </c>
      <c r="G18" s="20">
        <v>8</v>
      </c>
      <c r="H18" s="20"/>
      <c r="I18" s="20"/>
      <c r="J18" s="163"/>
      <c r="K18" s="172">
        <v>2100</v>
      </c>
      <c r="L18" s="172">
        <v>8137.5</v>
      </c>
      <c r="M18" s="173"/>
      <c r="N18" s="172">
        <v>22400</v>
      </c>
      <c r="O18" s="163">
        <f>SUM(M18+N18)</f>
        <v>22400</v>
      </c>
      <c r="P18" s="153"/>
      <c r="Q18" s="21"/>
      <c r="S18" s="21"/>
    </row>
    <row r="19" spans="1:19" ht="173.25" x14ac:dyDescent="0.25">
      <c r="A19" s="146">
        <v>0</v>
      </c>
      <c r="B19" s="22"/>
      <c r="C19" s="6" t="s">
        <v>99</v>
      </c>
      <c r="D19" s="5" t="s">
        <v>69</v>
      </c>
      <c r="E19" s="7">
        <v>46045</v>
      </c>
      <c r="F19" s="19" t="s">
        <v>98</v>
      </c>
      <c r="G19" s="20">
        <v>8</v>
      </c>
      <c r="H19" s="20"/>
      <c r="I19" s="20"/>
      <c r="J19" s="163"/>
      <c r="K19" s="172">
        <v>2100</v>
      </c>
      <c r="L19" s="172">
        <v>8137.5</v>
      </c>
      <c r="M19" s="173"/>
      <c r="N19" s="172"/>
      <c r="O19" s="163">
        <f>SUM(M19+N19)</f>
        <v>0</v>
      </c>
      <c r="P19" s="153"/>
      <c r="Q19" s="21"/>
      <c r="S19" s="21"/>
    </row>
    <row r="20" spans="1:19" ht="28.5" hidden="1" x14ac:dyDescent="0.25">
      <c r="A20" s="146">
        <v>0</v>
      </c>
      <c r="B20" s="22"/>
      <c r="C20" s="6"/>
      <c r="D20" s="5" t="s">
        <v>69</v>
      </c>
      <c r="E20" s="7"/>
      <c r="F20" s="19"/>
      <c r="G20" s="20"/>
      <c r="H20" s="20"/>
      <c r="I20" s="20"/>
      <c r="J20" s="163"/>
      <c r="K20" s="163"/>
      <c r="L20" s="163"/>
      <c r="M20" s="163"/>
      <c r="N20" s="164"/>
      <c r="O20" s="163">
        <f>SUM(M20+N20)</f>
        <v>0</v>
      </c>
      <c r="P20" s="153"/>
      <c r="Q20" s="21"/>
      <c r="S20" s="21"/>
    </row>
    <row r="21" spans="1:19" ht="28.5" hidden="1" x14ac:dyDescent="0.25">
      <c r="A21" s="146">
        <v>0</v>
      </c>
      <c r="B21" s="22"/>
      <c r="C21" s="6"/>
      <c r="D21" s="5" t="s">
        <v>69</v>
      </c>
      <c r="E21" s="7"/>
      <c r="F21" s="19"/>
      <c r="G21" s="20"/>
      <c r="H21" s="20"/>
      <c r="I21" s="20"/>
      <c r="J21" s="163"/>
      <c r="K21" s="163"/>
      <c r="L21" s="163"/>
      <c r="M21" s="163"/>
      <c r="N21" s="164"/>
      <c r="O21" s="163">
        <f t="shared" ref="O21:O23" si="0">SUM(M21+N21)</f>
        <v>0</v>
      </c>
      <c r="P21" s="153"/>
      <c r="Q21" s="21"/>
      <c r="S21" s="21"/>
    </row>
    <row r="22" spans="1:19" ht="28.5" hidden="1" x14ac:dyDescent="0.25">
      <c r="A22" s="146">
        <v>0</v>
      </c>
      <c r="B22" s="22"/>
      <c r="C22" s="6"/>
      <c r="D22" s="5" t="s">
        <v>69</v>
      </c>
      <c r="E22" s="7"/>
      <c r="F22" s="22"/>
      <c r="G22" s="20"/>
      <c r="H22" s="20"/>
      <c r="I22" s="20"/>
      <c r="J22" s="163"/>
      <c r="K22" s="163"/>
      <c r="L22" s="163"/>
      <c r="M22" s="163"/>
      <c r="N22" s="164"/>
      <c r="O22" s="163">
        <f t="shared" si="0"/>
        <v>0</v>
      </c>
      <c r="P22" s="153"/>
      <c r="Q22" s="21"/>
      <c r="S22" s="21"/>
    </row>
    <row r="23" spans="1:19" ht="28.5" hidden="1" x14ac:dyDescent="0.25">
      <c r="A23" s="146">
        <v>0</v>
      </c>
      <c r="B23" s="22"/>
      <c r="C23" s="6"/>
      <c r="D23" s="5" t="s">
        <v>69</v>
      </c>
      <c r="E23" s="7"/>
      <c r="F23" s="19"/>
      <c r="G23" s="20"/>
      <c r="H23" s="20"/>
      <c r="I23" s="20"/>
      <c r="J23" s="163"/>
      <c r="K23" s="163"/>
      <c r="L23" s="163"/>
      <c r="M23" s="163"/>
      <c r="N23" s="164"/>
      <c r="O23" s="163">
        <f t="shared" si="0"/>
        <v>0</v>
      </c>
      <c r="Q23" s="21"/>
      <c r="S23" s="21"/>
    </row>
    <row r="24" spans="1:19" ht="15.75" customHeight="1" thickBot="1" x14ac:dyDescent="0.3">
      <c r="A24" s="117">
        <f>SUM(A18:A23)</f>
        <v>1</v>
      </c>
      <c r="B24" s="222" t="s">
        <v>20</v>
      </c>
      <c r="C24" s="222"/>
      <c r="D24" s="222"/>
      <c r="E24" s="222"/>
      <c r="F24" s="222"/>
      <c r="G24" s="118">
        <f>SUM(G18:G23)</f>
        <v>16</v>
      </c>
      <c r="H24" s="118">
        <f>SUM(H18:H23)</f>
        <v>0</v>
      </c>
      <c r="I24" s="118">
        <f>SUM(I18:I23)</f>
        <v>0</v>
      </c>
      <c r="J24" s="118"/>
      <c r="K24" s="118">
        <f>SUM(K18:K23)</f>
        <v>4200</v>
      </c>
      <c r="L24" s="118">
        <f>SUM(L18:L23)</f>
        <v>16275</v>
      </c>
      <c r="M24" s="118">
        <f>SUM(M18:M23)</f>
        <v>0</v>
      </c>
      <c r="N24" s="118">
        <f>SUM(N18:N23)</f>
        <v>22400</v>
      </c>
      <c r="O24" s="118">
        <f>SUM(O18:O23)</f>
        <v>22400</v>
      </c>
      <c r="P24" s="27"/>
    </row>
    <row r="25" spans="1:19" ht="15.75" customHeight="1" thickBot="1" x14ac:dyDescent="0.3">
      <c r="A25" s="223" t="s">
        <v>21</v>
      </c>
      <c r="B25" s="224"/>
      <c r="C25" s="224"/>
      <c r="D25" s="224"/>
      <c r="E25" s="224"/>
      <c r="F25" s="224"/>
      <c r="G25" s="224"/>
      <c r="H25" s="28"/>
      <c r="I25" s="28"/>
      <c r="J25" s="29"/>
      <c r="K25" s="29"/>
      <c r="L25" s="29"/>
      <c r="M25" s="30">
        <v>0</v>
      </c>
      <c r="N25" s="30">
        <f>N24*-0.1</f>
        <v>-2240</v>
      </c>
      <c r="O25" s="30">
        <f>N25</f>
        <v>-2240</v>
      </c>
    </row>
    <row r="26" spans="1:19" ht="15.75" customHeight="1" thickBot="1" x14ac:dyDescent="0.3">
      <c r="A26" s="225" t="s">
        <v>22</v>
      </c>
      <c r="B26" s="225"/>
      <c r="C26" s="225"/>
      <c r="D26" s="225"/>
      <c r="E26" s="225"/>
      <c r="F26" s="225"/>
      <c r="G26" s="225"/>
      <c r="H26" s="31"/>
      <c r="I26" s="31"/>
      <c r="J26" s="32"/>
      <c r="K26" s="32"/>
      <c r="L26" s="32"/>
      <c r="M26" s="30">
        <f>+M24+M25</f>
        <v>0</v>
      </c>
      <c r="N26" s="30">
        <f>+N24+N25</f>
        <v>20160</v>
      </c>
      <c r="O26" s="30">
        <f>+O24+O25</f>
        <v>20160</v>
      </c>
    </row>
    <row r="27" spans="1:19" x14ac:dyDescent="0.25">
      <c r="A27" s="33"/>
      <c r="B27" s="33"/>
      <c r="C27" s="33"/>
      <c r="D27" s="33"/>
      <c r="E27" s="33"/>
      <c r="F27" s="33"/>
      <c r="G27" s="33"/>
      <c r="H27" s="34"/>
      <c r="I27" s="34"/>
      <c r="J27" s="35"/>
      <c r="K27" s="35"/>
      <c r="L27" s="35"/>
      <c r="M27" s="35"/>
      <c r="N27" s="35"/>
      <c r="O27" s="36"/>
    </row>
    <row r="28" spans="1:19" ht="16.5" customHeight="1" thickBot="1" x14ac:dyDescent="0.3">
      <c r="A28" s="245" t="s">
        <v>23</v>
      </c>
      <c r="B28" s="245"/>
      <c r="C28" s="245"/>
      <c r="D28" s="246"/>
      <c r="E28" s="246"/>
      <c r="F28" s="246"/>
      <c r="G28" s="246"/>
      <c r="H28" s="246"/>
      <c r="I28" s="246"/>
      <c r="J28" s="246"/>
      <c r="K28" s="246"/>
      <c r="L28" s="246"/>
      <c r="M28" s="246"/>
      <c r="N28" s="119"/>
      <c r="O28" s="119"/>
    </row>
    <row r="29" spans="1:19" ht="23.25" customHeight="1" thickBot="1" x14ac:dyDescent="0.3">
      <c r="A29" s="217" t="s">
        <v>5</v>
      </c>
      <c r="B29" s="217" t="s">
        <v>6</v>
      </c>
      <c r="C29" s="217"/>
      <c r="D29" s="230" t="s">
        <v>7</v>
      </c>
      <c r="E29" s="232" t="s">
        <v>8</v>
      </c>
      <c r="F29" s="232" t="s">
        <v>9</v>
      </c>
      <c r="G29" s="232" t="s">
        <v>24</v>
      </c>
      <c r="H29" s="214" t="s">
        <v>10</v>
      </c>
      <c r="I29" s="230"/>
      <c r="J29" s="232" t="s">
        <v>68</v>
      </c>
      <c r="K29" s="14"/>
      <c r="L29" s="14"/>
      <c r="M29" s="232" t="s">
        <v>11</v>
      </c>
      <c r="N29" s="232" t="s">
        <v>12</v>
      </c>
      <c r="O29" s="239" t="s">
        <v>13</v>
      </c>
    </row>
    <row r="30" spans="1:19" ht="0.75" customHeight="1" x14ac:dyDescent="0.25">
      <c r="A30" s="218"/>
      <c r="B30" s="217"/>
      <c r="C30" s="217"/>
      <c r="D30" s="247"/>
      <c r="E30" s="233"/>
      <c r="F30" s="233"/>
      <c r="G30" s="235"/>
      <c r="H30" s="232" t="s">
        <v>17</v>
      </c>
      <c r="I30" s="232" t="s">
        <v>14</v>
      </c>
      <c r="J30" s="237"/>
      <c r="K30" s="16"/>
      <c r="L30" s="16"/>
      <c r="M30" s="237"/>
      <c r="N30" s="233"/>
      <c r="O30" s="240"/>
    </row>
    <row r="31" spans="1:19" ht="40.5" customHeight="1" x14ac:dyDescent="0.25">
      <c r="A31" s="218"/>
      <c r="B31" s="169" t="s">
        <v>64</v>
      </c>
      <c r="C31" s="39" t="s">
        <v>16</v>
      </c>
      <c r="D31" s="247"/>
      <c r="E31" s="233"/>
      <c r="F31" s="233"/>
      <c r="G31" s="235"/>
      <c r="H31" s="233"/>
      <c r="I31" s="233"/>
      <c r="J31" s="237"/>
      <c r="K31" s="15" t="s">
        <v>18</v>
      </c>
      <c r="L31" s="15" t="s">
        <v>19</v>
      </c>
      <c r="M31" s="248"/>
      <c r="N31" s="233"/>
      <c r="O31" s="241"/>
    </row>
    <row r="32" spans="1:19" ht="204.75" customHeight="1" x14ac:dyDescent="0.25">
      <c r="A32" s="37">
        <v>1</v>
      </c>
      <c r="B32" s="19" t="s">
        <v>26</v>
      </c>
      <c r="C32" s="6" t="s">
        <v>83</v>
      </c>
      <c r="D32" s="23" t="s">
        <v>25</v>
      </c>
      <c r="E32" s="63" t="s">
        <v>80</v>
      </c>
      <c r="F32" s="62" t="s">
        <v>81</v>
      </c>
      <c r="G32" s="53">
        <v>24</v>
      </c>
      <c r="H32" s="174"/>
      <c r="I32" s="121"/>
      <c r="J32" s="22"/>
      <c r="K32" s="199">
        <v>5100</v>
      </c>
      <c r="L32" s="200">
        <v>26775</v>
      </c>
      <c r="M32" s="204">
        <v>0</v>
      </c>
      <c r="N32" s="200">
        <v>22400</v>
      </c>
      <c r="O32" s="200">
        <f>SUM(M32+N32)</f>
        <v>22400</v>
      </c>
    </row>
    <row r="33" spans="1:17" ht="63" x14ac:dyDescent="0.25">
      <c r="A33" s="37">
        <v>1</v>
      </c>
      <c r="B33" s="19" t="s">
        <v>66</v>
      </c>
      <c r="C33" s="6" t="s">
        <v>84</v>
      </c>
      <c r="D33" s="23" t="s">
        <v>25</v>
      </c>
      <c r="E33" s="63" t="s">
        <v>82</v>
      </c>
      <c r="F33" s="62" t="s">
        <v>72</v>
      </c>
      <c r="G33" s="53">
        <v>16</v>
      </c>
      <c r="H33" s="174"/>
      <c r="I33" s="121"/>
      <c r="J33" s="22"/>
      <c r="K33" s="199">
        <v>2150</v>
      </c>
      <c r="L33" s="200">
        <v>11550</v>
      </c>
      <c r="M33" s="205"/>
      <c r="N33" s="200">
        <v>10400</v>
      </c>
      <c r="O33" s="200">
        <f>SUM(M33+N33)</f>
        <v>10400</v>
      </c>
    </row>
    <row r="34" spans="1:17" ht="78.75" x14ac:dyDescent="0.25">
      <c r="A34" s="37">
        <v>0</v>
      </c>
      <c r="B34" s="19" t="s">
        <v>66</v>
      </c>
      <c r="C34" s="6" t="s">
        <v>85</v>
      </c>
      <c r="D34" s="23" t="s">
        <v>25</v>
      </c>
      <c r="E34" s="63">
        <v>46036</v>
      </c>
      <c r="F34" s="23" t="s">
        <v>63</v>
      </c>
      <c r="G34" s="53">
        <v>8</v>
      </c>
      <c r="H34" s="174"/>
      <c r="I34" s="121"/>
      <c r="J34" s="22"/>
      <c r="K34" s="199">
        <v>2150</v>
      </c>
      <c r="L34" s="200">
        <v>11550</v>
      </c>
      <c r="M34" s="205"/>
      <c r="N34" s="200">
        <v>10400</v>
      </c>
      <c r="O34" s="200">
        <f>SUM(M34+N34)</f>
        <v>10400</v>
      </c>
    </row>
    <row r="35" spans="1:17" ht="47.25" x14ac:dyDescent="0.25">
      <c r="A35" s="37">
        <v>1</v>
      </c>
      <c r="B35" s="19" t="s">
        <v>66</v>
      </c>
      <c r="C35" s="6" t="s">
        <v>86</v>
      </c>
      <c r="D35" s="23" t="s">
        <v>25</v>
      </c>
      <c r="E35" s="63" t="s">
        <v>87</v>
      </c>
      <c r="F35" s="198" t="s">
        <v>88</v>
      </c>
      <c r="G35" s="53">
        <v>16</v>
      </c>
      <c r="H35" s="53">
        <v>18</v>
      </c>
      <c r="I35" s="22">
        <v>5</v>
      </c>
      <c r="J35" s="22"/>
      <c r="K35" s="201">
        <v>3800</v>
      </c>
      <c r="L35" s="202">
        <f>8912.5+7363.5</f>
        <v>16276</v>
      </c>
      <c r="M35" s="202"/>
      <c r="N35" s="202">
        <v>10400</v>
      </c>
      <c r="O35" s="200">
        <f>SUM(M35+N35)</f>
        <v>10400</v>
      </c>
    </row>
    <row r="36" spans="1:17" ht="204.75" x14ac:dyDescent="0.25">
      <c r="A36" s="37">
        <v>1</v>
      </c>
      <c r="B36" s="22" t="s">
        <v>26</v>
      </c>
      <c r="C36" s="6" t="s">
        <v>90</v>
      </c>
      <c r="D36" s="22" t="s">
        <v>25</v>
      </c>
      <c r="E36" s="8" t="s">
        <v>91</v>
      </c>
      <c r="F36" s="62" t="s">
        <v>89</v>
      </c>
      <c r="G36" s="22">
        <v>32</v>
      </c>
      <c r="H36" s="22"/>
      <c r="I36" s="22"/>
      <c r="J36" s="22"/>
      <c r="K36" s="199">
        <v>5100</v>
      </c>
      <c r="L36" s="200">
        <v>34527.5</v>
      </c>
      <c r="M36" s="205"/>
      <c r="N36" s="200">
        <v>22400</v>
      </c>
      <c r="O36" s="200">
        <f>SUM(M36+N36)</f>
        <v>22400</v>
      </c>
    </row>
    <row r="37" spans="1:17" x14ac:dyDescent="0.25">
      <c r="A37" s="41">
        <f>SUM(A32:A36)</f>
        <v>4</v>
      </c>
      <c r="B37" s="242" t="s">
        <v>20</v>
      </c>
      <c r="C37" s="242"/>
      <c r="D37" s="242"/>
      <c r="E37" s="242"/>
      <c r="F37" s="242"/>
      <c r="G37" s="42">
        <f>SUM(G32:G36)</f>
        <v>96</v>
      </c>
      <c r="H37" s="42">
        <f>SUM(H32:H36)</f>
        <v>18</v>
      </c>
      <c r="I37" s="42">
        <f>SUM(I32:I36)</f>
        <v>5</v>
      </c>
      <c r="J37" s="43" t="e">
        <f>SUM(#REF!)</f>
        <v>#REF!</v>
      </c>
      <c r="K37" s="43">
        <f>SUM(K32:K36)</f>
        <v>18300</v>
      </c>
      <c r="L37" s="43">
        <f>SUM(L32:L36)</f>
        <v>100678.5</v>
      </c>
      <c r="M37" s="43">
        <f>SUM(M32:M36)</f>
        <v>0</v>
      </c>
      <c r="N37" s="43">
        <f>SUM(N32:N36)</f>
        <v>76000</v>
      </c>
      <c r="O37" s="44">
        <f>SUM(O32:O36)</f>
        <v>76000</v>
      </c>
    </row>
    <row r="38" spans="1:17" x14ac:dyDescent="0.25">
      <c r="A38" s="243" t="s">
        <v>21</v>
      </c>
      <c r="B38" s="244"/>
      <c r="C38" s="244"/>
      <c r="D38" s="244"/>
      <c r="E38" s="244"/>
      <c r="F38" s="244"/>
      <c r="G38" s="244"/>
      <c r="H38" s="45"/>
      <c r="I38" s="45"/>
      <c r="J38" s="46"/>
      <c r="K38" s="47"/>
      <c r="L38" s="47"/>
      <c r="M38" s="47">
        <v>0</v>
      </c>
      <c r="N38" s="47">
        <f>0.1*-N37</f>
        <v>-7600</v>
      </c>
      <c r="O38" s="48">
        <f>SUM(N38:N38)</f>
        <v>-7600</v>
      </c>
    </row>
    <row r="39" spans="1:17" ht="16.5" thickBot="1" x14ac:dyDescent="0.3">
      <c r="A39" s="249" t="s">
        <v>27</v>
      </c>
      <c r="B39" s="250"/>
      <c r="C39" s="250"/>
      <c r="D39" s="250"/>
      <c r="E39" s="250"/>
      <c r="F39" s="250"/>
      <c r="G39" s="251"/>
      <c r="H39" s="49"/>
      <c r="I39" s="49"/>
      <c r="J39" s="50"/>
      <c r="K39" s="51"/>
      <c r="L39" s="51"/>
      <c r="M39" s="51">
        <f>SUM(M37:M38)</f>
        <v>0</v>
      </c>
      <c r="N39" s="52">
        <f>+N37+N38</f>
        <v>68400</v>
      </c>
      <c r="O39" s="52">
        <f>+O37+O38</f>
        <v>68400</v>
      </c>
      <c r="Q39" s="27"/>
    </row>
    <row r="40" spans="1:17" x14ac:dyDescent="0.25">
      <c r="A40" s="33"/>
      <c r="B40" s="33"/>
      <c r="C40" s="33"/>
      <c r="D40" s="33"/>
      <c r="E40" s="33"/>
      <c r="F40" s="33"/>
      <c r="G40" s="33"/>
      <c r="H40" s="34"/>
      <c r="I40" s="34"/>
      <c r="J40" s="35"/>
      <c r="K40" s="35"/>
      <c r="L40" s="35"/>
      <c r="M40" s="35"/>
      <c r="N40" s="35"/>
      <c r="O40" s="36"/>
    </row>
    <row r="41" spans="1:17" ht="15.75" customHeight="1" thickBot="1" x14ac:dyDescent="0.3">
      <c r="A41" s="246" t="s">
        <v>28</v>
      </c>
      <c r="B41" s="246"/>
      <c r="C41" s="246"/>
      <c r="D41" s="246"/>
      <c r="E41" s="246"/>
      <c r="F41" s="246"/>
      <c r="G41" s="246"/>
      <c r="H41" s="246"/>
      <c r="I41" s="246"/>
      <c r="J41" s="246"/>
      <c r="K41" s="246"/>
      <c r="L41" s="246"/>
      <c r="M41" s="246"/>
      <c r="N41" s="122"/>
      <c r="O41" s="122"/>
    </row>
    <row r="42" spans="1:17" ht="23.25" customHeight="1" thickBot="1" x14ac:dyDescent="0.3">
      <c r="A42" s="228" t="s">
        <v>5</v>
      </c>
      <c r="B42" s="214" t="s">
        <v>6</v>
      </c>
      <c r="C42" s="230"/>
      <c r="D42" s="232" t="s">
        <v>7</v>
      </c>
      <c r="E42" s="232" t="s">
        <v>8</v>
      </c>
      <c r="F42" s="232" t="s">
        <v>9</v>
      </c>
      <c r="G42" s="232" t="s">
        <v>24</v>
      </c>
      <c r="H42" s="214" t="s">
        <v>10</v>
      </c>
      <c r="I42" s="230"/>
      <c r="J42" s="232" t="s">
        <v>68</v>
      </c>
      <c r="K42" s="14"/>
      <c r="L42" s="14"/>
      <c r="M42" s="232" t="s">
        <v>11</v>
      </c>
      <c r="N42" s="232" t="s">
        <v>12</v>
      </c>
      <c r="O42" s="239" t="s">
        <v>13</v>
      </c>
    </row>
    <row r="43" spans="1:17" ht="2.25" customHeight="1" thickBot="1" x14ac:dyDescent="0.3">
      <c r="A43" s="229"/>
      <c r="B43" s="216"/>
      <c r="C43" s="231"/>
      <c r="D43" s="235"/>
      <c r="E43" s="235"/>
      <c r="F43" s="235"/>
      <c r="G43" s="235"/>
      <c r="H43" s="232" t="s">
        <v>17</v>
      </c>
      <c r="I43" s="232" t="s">
        <v>14</v>
      </c>
      <c r="J43" s="237"/>
      <c r="K43" s="16"/>
      <c r="L43" s="16"/>
      <c r="M43" s="237"/>
      <c r="N43" s="233"/>
      <c r="O43" s="240"/>
    </row>
    <row r="44" spans="1:17" ht="28.5" customHeight="1" x14ac:dyDescent="0.25">
      <c r="A44" s="252"/>
      <c r="B44" s="14" t="s">
        <v>15</v>
      </c>
      <c r="C44" s="115" t="s">
        <v>16</v>
      </c>
      <c r="D44" s="235"/>
      <c r="E44" s="235"/>
      <c r="F44" s="235"/>
      <c r="G44" s="235"/>
      <c r="H44" s="233"/>
      <c r="I44" s="233"/>
      <c r="J44" s="237"/>
      <c r="K44" s="15" t="s">
        <v>18</v>
      </c>
      <c r="L44" s="15" t="s">
        <v>19</v>
      </c>
      <c r="M44" s="237"/>
      <c r="N44" s="233"/>
      <c r="O44" s="241"/>
    </row>
    <row r="45" spans="1:17" ht="220.5" x14ac:dyDescent="0.25">
      <c r="A45" s="37">
        <v>1</v>
      </c>
      <c r="B45" s="22" t="s">
        <v>95</v>
      </c>
      <c r="C45" s="203" t="s">
        <v>93</v>
      </c>
      <c r="D45" s="22" t="s">
        <v>70</v>
      </c>
      <c r="E45" s="38" t="s">
        <v>94</v>
      </c>
      <c r="F45" s="22" t="s">
        <v>92</v>
      </c>
      <c r="G45" s="22">
        <v>16</v>
      </c>
      <c r="H45" s="121"/>
      <c r="I45" s="121"/>
      <c r="J45" s="22"/>
      <c r="K45" s="170">
        <v>2900</v>
      </c>
      <c r="L45" s="170">
        <v>19200</v>
      </c>
      <c r="M45" s="170"/>
      <c r="N45" s="170">
        <v>19200</v>
      </c>
      <c r="O45" s="162">
        <f>SUM(M45+N45)</f>
        <v>19200</v>
      </c>
    </row>
    <row r="46" spans="1:17" ht="93.75" hidden="1" customHeight="1" x14ac:dyDescent="0.25">
      <c r="A46" s="37">
        <v>0</v>
      </c>
      <c r="B46" s="165"/>
      <c r="C46" s="158"/>
      <c r="D46" s="22" t="s">
        <v>70</v>
      </c>
      <c r="E46" s="168"/>
      <c r="F46" s="19"/>
      <c r="G46" s="19"/>
      <c r="H46" s="165"/>
      <c r="I46" s="165"/>
      <c r="J46" s="19"/>
      <c r="K46" s="171"/>
      <c r="L46" s="171"/>
      <c r="M46" s="171"/>
      <c r="N46" s="171"/>
      <c r="O46" s="162">
        <f t="shared" ref="O46:O48" si="1">SUM(M46+N46)</f>
        <v>0</v>
      </c>
    </row>
    <row r="47" spans="1:17" ht="131.25" hidden="1" customHeight="1" x14ac:dyDescent="0.25">
      <c r="A47" s="37">
        <v>0</v>
      </c>
      <c r="B47" s="22"/>
      <c r="C47" s="120"/>
      <c r="D47" s="22" t="s">
        <v>70</v>
      </c>
      <c r="E47" s="22"/>
      <c r="F47" s="19"/>
      <c r="G47" s="22"/>
      <c r="H47" s="22"/>
      <c r="I47" s="22"/>
      <c r="J47" s="22"/>
      <c r="K47" s="170"/>
      <c r="L47" s="170"/>
      <c r="M47" s="175"/>
      <c r="N47" s="170"/>
      <c r="O47" s="162">
        <f t="shared" si="1"/>
        <v>0</v>
      </c>
    </row>
    <row r="48" spans="1:17" ht="91.5" hidden="1" customHeight="1" x14ac:dyDescent="0.25">
      <c r="A48" s="37">
        <v>0</v>
      </c>
      <c r="B48" s="22"/>
      <c r="C48" s="120"/>
      <c r="D48" s="22" t="s">
        <v>70</v>
      </c>
      <c r="E48" s="22"/>
      <c r="F48" s="19"/>
      <c r="G48" s="22"/>
      <c r="H48" s="121"/>
      <c r="I48" s="121"/>
      <c r="J48" s="22"/>
      <c r="K48" s="162"/>
      <c r="L48" s="162"/>
      <c r="M48" s="162"/>
      <c r="N48" s="162"/>
      <c r="O48" s="162">
        <f t="shared" si="1"/>
        <v>0</v>
      </c>
    </row>
    <row r="49" spans="1:16" ht="20.25" customHeight="1" x14ac:dyDescent="0.25">
      <c r="A49" s="41">
        <f>A45+A46+A47+A48</f>
        <v>1</v>
      </c>
      <c r="B49" s="242" t="s">
        <v>20</v>
      </c>
      <c r="C49" s="242"/>
      <c r="D49" s="242"/>
      <c r="E49" s="242"/>
      <c r="F49" s="242"/>
      <c r="G49" s="123">
        <f>G48+G47+G46+G45</f>
        <v>16</v>
      </c>
      <c r="H49" s="124">
        <f>H45+H46+H47+H48</f>
        <v>0</v>
      </c>
      <c r="I49" s="124">
        <f>I45+I46+I47+I48</f>
        <v>0</v>
      </c>
      <c r="J49" s="124"/>
      <c r="K49" s="43">
        <f>SUM(K45:K48)</f>
        <v>2900</v>
      </c>
      <c r="L49" s="43">
        <f>SUM(L45:L48)</f>
        <v>19200</v>
      </c>
      <c r="M49" s="43">
        <f>SUM(M45:M48)</f>
        <v>0</v>
      </c>
      <c r="N49" s="43">
        <f>SUM(N45:N48)</f>
        <v>19200</v>
      </c>
      <c r="O49" s="44">
        <f>SUM(O45:O48)</f>
        <v>19200</v>
      </c>
    </row>
    <row r="50" spans="1:16" ht="22.9" customHeight="1" x14ac:dyDescent="0.25">
      <c r="A50" s="243" t="s">
        <v>21</v>
      </c>
      <c r="B50" s="244"/>
      <c r="C50" s="244"/>
      <c r="D50" s="244"/>
      <c r="E50" s="244"/>
      <c r="F50" s="244"/>
      <c r="G50" s="244"/>
      <c r="H50" s="125"/>
      <c r="I50" s="125"/>
      <c r="J50" s="126"/>
      <c r="K50" s="47"/>
      <c r="L50" s="47"/>
      <c r="M50" s="47">
        <v>0</v>
      </c>
      <c r="N50" s="47">
        <f>0.1*-N49</f>
        <v>-1920</v>
      </c>
      <c r="O50" s="48">
        <f>SUM(N50:N50)</f>
        <v>-1920</v>
      </c>
    </row>
    <row r="51" spans="1:16" ht="22.9" customHeight="1" thickBot="1" x14ac:dyDescent="0.3">
      <c r="A51" s="249" t="s">
        <v>27</v>
      </c>
      <c r="B51" s="250"/>
      <c r="C51" s="250"/>
      <c r="D51" s="250"/>
      <c r="E51" s="250"/>
      <c r="F51" s="250"/>
      <c r="G51" s="251"/>
      <c r="H51" s="54"/>
      <c r="I51" s="54"/>
      <c r="J51" s="55"/>
      <c r="K51" s="51"/>
      <c r="L51" s="51"/>
      <c r="M51" s="51">
        <f>SUM(M49:M50)</f>
        <v>0</v>
      </c>
      <c r="N51" s="52">
        <f>+N49+N50</f>
        <v>17280</v>
      </c>
      <c r="O51" s="52">
        <f>+O49+O50</f>
        <v>17280</v>
      </c>
    </row>
    <row r="52" spans="1:16" ht="14.25" customHeight="1" x14ac:dyDescent="0.25">
      <c r="A52" s="56"/>
      <c r="B52" s="56"/>
      <c r="C52" s="56"/>
      <c r="D52" s="56"/>
      <c r="E52" s="56"/>
      <c r="F52" s="56"/>
      <c r="G52" s="56"/>
      <c r="H52" s="34"/>
      <c r="I52" s="34"/>
      <c r="J52" s="35"/>
      <c r="K52" s="35"/>
      <c r="L52" s="35"/>
      <c r="M52" s="57"/>
      <c r="N52" s="57"/>
      <c r="O52" s="57"/>
    </row>
    <row r="53" spans="1:16" x14ac:dyDescent="0.25">
      <c r="A53" s="56"/>
      <c r="B53" s="56"/>
      <c r="C53" s="56"/>
      <c r="D53" s="56"/>
      <c r="E53" s="56"/>
      <c r="F53" s="56"/>
      <c r="G53" s="56"/>
      <c r="H53" s="58"/>
      <c r="I53" s="58"/>
      <c r="J53" s="57"/>
      <c r="K53" s="57"/>
      <c r="L53" s="57"/>
      <c r="M53" s="57"/>
      <c r="N53" s="57"/>
      <c r="O53" s="59"/>
    </row>
    <row r="54" spans="1:16" ht="16.5" thickBot="1" x14ac:dyDescent="0.3">
      <c r="A54" s="226" t="s">
        <v>29</v>
      </c>
      <c r="B54" s="226"/>
      <c r="C54" s="226"/>
      <c r="D54" s="226"/>
      <c r="E54" s="226"/>
      <c r="F54" s="226"/>
      <c r="G54" s="226"/>
      <c r="H54" s="226"/>
      <c r="I54" s="226"/>
      <c r="J54" s="226"/>
      <c r="K54" s="226"/>
      <c r="L54" s="226"/>
      <c r="M54" s="226"/>
      <c r="N54" s="226"/>
      <c r="O54" s="226"/>
    </row>
    <row r="55" spans="1:16" ht="24.75" customHeight="1" thickBot="1" x14ac:dyDescent="0.3">
      <c r="A55" s="228" t="s">
        <v>5</v>
      </c>
      <c r="B55" s="214" t="s">
        <v>6</v>
      </c>
      <c r="C55" s="230"/>
      <c r="D55" s="232" t="s">
        <v>7</v>
      </c>
      <c r="E55" s="232" t="s">
        <v>8</v>
      </c>
      <c r="F55" s="232" t="s">
        <v>9</v>
      </c>
      <c r="G55" s="232" t="s">
        <v>30</v>
      </c>
      <c r="H55" s="214" t="s">
        <v>10</v>
      </c>
      <c r="I55" s="230"/>
      <c r="J55" s="232" t="s">
        <v>68</v>
      </c>
      <c r="K55" s="14"/>
      <c r="L55" s="14"/>
      <c r="M55" s="232" t="s">
        <v>11</v>
      </c>
      <c r="N55" s="232" t="s">
        <v>12</v>
      </c>
      <c r="O55" s="239" t="s">
        <v>31</v>
      </c>
    </row>
    <row r="56" spans="1:16" ht="16.5" thickBot="1" x14ac:dyDescent="0.3">
      <c r="A56" s="229"/>
      <c r="B56" s="216"/>
      <c r="C56" s="231"/>
      <c r="D56" s="233"/>
      <c r="E56" s="233"/>
      <c r="F56" s="233"/>
      <c r="G56" s="235"/>
      <c r="H56" s="232" t="s">
        <v>17</v>
      </c>
      <c r="I56" s="232" t="s">
        <v>14</v>
      </c>
      <c r="J56" s="237"/>
      <c r="K56" s="16"/>
      <c r="L56" s="16"/>
      <c r="M56" s="237"/>
      <c r="N56" s="233"/>
      <c r="O56" s="240"/>
    </row>
    <row r="57" spans="1:16" ht="27.75" customHeight="1" thickBot="1" x14ac:dyDescent="0.3">
      <c r="A57" s="229"/>
      <c r="B57" s="159" t="s">
        <v>15</v>
      </c>
      <c r="C57" s="160" t="s">
        <v>16</v>
      </c>
      <c r="D57" s="253"/>
      <c r="E57" s="253"/>
      <c r="F57" s="253"/>
      <c r="G57" s="254"/>
      <c r="H57" s="253"/>
      <c r="I57" s="253"/>
      <c r="J57" s="248"/>
      <c r="K57" s="161" t="s">
        <v>18</v>
      </c>
      <c r="L57" s="161" t="s">
        <v>19</v>
      </c>
      <c r="M57" s="248"/>
      <c r="N57" s="253"/>
      <c r="O57" s="240"/>
    </row>
    <row r="58" spans="1:16" ht="15.6" hidden="1" thickBot="1" x14ac:dyDescent="0.3">
      <c r="A58" s="60"/>
      <c r="B58" s="23"/>
      <c r="C58" s="23"/>
      <c r="D58" s="23"/>
      <c r="E58" s="23"/>
      <c r="F58" s="23"/>
      <c r="G58" s="40"/>
      <c r="H58" s="40"/>
      <c r="I58" s="40"/>
      <c r="J58" s="26"/>
      <c r="K58" s="26">
        <v>0</v>
      </c>
      <c r="L58" s="26">
        <v>0</v>
      </c>
      <c r="M58" s="26"/>
      <c r="N58" s="26">
        <v>0</v>
      </c>
      <c r="O58" s="61">
        <f t="shared" ref="O58:O60" si="2">SUM(M58:N58)</f>
        <v>0</v>
      </c>
    </row>
    <row r="59" spans="1:16" ht="15.6" hidden="1" thickBot="1" x14ac:dyDescent="0.3">
      <c r="A59" s="60"/>
      <c r="B59" s="23"/>
      <c r="C59" s="127"/>
      <c r="D59" s="23"/>
      <c r="E59" s="23"/>
      <c r="F59" s="23"/>
      <c r="G59" s="40"/>
      <c r="H59" s="40"/>
      <c r="I59" s="40"/>
      <c r="J59" s="26"/>
      <c r="K59" s="26">
        <v>0</v>
      </c>
      <c r="L59" s="26">
        <v>0</v>
      </c>
      <c r="M59" s="26"/>
      <c r="N59" s="26">
        <v>0</v>
      </c>
      <c r="O59" s="61">
        <f t="shared" si="2"/>
        <v>0</v>
      </c>
      <c r="P59" s="21"/>
    </row>
    <row r="60" spans="1:16" ht="15.6" hidden="1" thickBot="1" x14ac:dyDescent="0.3">
      <c r="A60" s="60"/>
      <c r="B60" s="23"/>
      <c r="C60" s="23"/>
      <c r="D60" s="23"/>
      <c r="E60" s="8"/>
      <c r="F60" s="23"/>
      <c r="G60" s="40"/>
      <c r="H60" s="40"/>
      <c r="I60" s="40"/>
      <c r="J60" s="26"/>
      <c r="K60" s="26">
        <v>0</v>
      </c>
      <c r="L60" s="26">
        <v>0</v>
      </c>
      <c r="M60" s="26"/>
      <c r="N60" s="26">
        <v>0</v>
      </c>
      <c r="O60" s="61">
        <f t="shared" si="2"/>
        <v>0</v>
      </c>
      <c r="P60" s="21"/>
    </row>
    <row r="61" spans="1:16" ht="94.5" hidden="1" customHeight="1" x14ac:dyDescent="0.25">
      <c r="A61" s="166">
        <v>0</v>
      </c>
      <c r="B61" s="22"/>
      <c r="C61" s="167"/>
      <c r="D61" s="22" t="s">
        <v>71</v>
      </c>
      <c r="E61" s="38"/>
      <c r="F61" s="5"/>
      <c r="G61" s="24"/>
      <c r="H61" s="24"/>
      <c r="I61" s="24"/>
      <c r="J61" s="25"/>
      <c r="K61" s="25"/>
      <c r="L61" s="25"/>
      <c r="M61" s="25"/>
      <c r="N61" s="25"/>
      <c r="O61" s="25">
        <f>SUM(M61:N61)</f>
        <v>0</v>
      </c>
      <c r="P61" s="21"/>
    </row>
    <row r="62" spans="1:16" ht="15" hidden="1" x14ac:dyDescent="0.25">
      <c r="A62" s="151"/>
      <c r="B62" s="22"/>
      <c r="C62" s="6"/>
      <c r="D62" s="22"/>
      <c r="E62" s="157"/>
      <c r="F62" s="135"/>
      <c r="G62" s="24"/>
      <c r="H62" s="24"/>
      <c r="I62" s="24"/>
      <c r="J62" s="25"/>
      <c r="K62" s="25"/>
      <c r="L62" s="25"/>
      <c r="M62" s="25"/>
      <c r="N62" s="25"/>
      <c r="O62" s="25">
        <f>SUM(M62:N62)</f>
        <v>0</v>
      </c>
      <c r="P62" s="21"/>
    </row>
    <row r="63" spans="1:16" ht="15" hidden="1" x14ac:dyDescent="0.25">
      <c r="A63" s="151"/>
      <c r="B63" s="22"/>
      <c r="C63" s="6"/>
      <c r="D63" s="22"/>
      <c r="E63" s="157"/>
      <c r="F63" s="135"/>
      <c r="G63" s="24"/>
      <c r="H63" s="24"/>
      <c r="I63" s="24"/>
      <c r="J63" s="25"/>
      <c r="K63" s="25"/>
      <c r="L63" s="25"/>
      <c r="M63" s="25"/>
      <c r="N63" s="25"/>
      <c r="O63" s="25">
        <f>SUM(M63:N63)</f>
        <v>0</v>
      </c>
      <c r="P63" s="21"/>
    </row>
    <row r="64" spans="1:16" ht="18.75" customHeight="1" thickBot="1" x14ac:dyDescent="0.3">
      <c r="A64" s="117">
        <f>SUM(A58:A63)</f>
        <v>0</v>
      </c>
      <c r="B64" s="222" t="s">
        <v>20</v>
      </c>
      <c r="C64" s="222"/>
      <c r="D64" s="222"/>
      <c r="E64" s="222"/>
      <c r="F64" s="222"/>
      <c r="G64" s="128">
        <f>SUM(G58:G63)</f>
        <v>0</v>
      </c>
      <c r="H64" s="128">
        <f>SUM(H58:H63)</f>
        <v>0</v>
      </c>
      <c r="I64" s="128">
        <f>SUM(I58:I62)</f>
        <v>0</v>
      </c>
      <c r="J64" s="128">
        <f>SUM(J58:J62)</f>
        <v>0</v>
      </c>
      <c r="K64" s="128">
        <f>SUM(K58:K63)</f>
        <v>0</v>
      </c>
      <c r="L64" s="128">
        <f>SUM(L58:L63)</f>
        <v>0</v>
      </c>
      <c r="M64" s="128">
        <f>SUM(M58:M62)</f>
        <v>0</v>
      </c>
      <c r="N64" s="128">
        <f>SUM(N58:N63)</f>
        <v>0</v>
      </c>
      <c r="O64" s="128">
        <f>SUM(O58:O63)</f>
        <v>0</v>
      </c>
    </row>
    <row r="65" spans="1:21" ht="15" customHeight="1" thickBot="1" x14ac:dyDescent="0.3">
      <c r="A65" s="223" t="s">
        <v>21</v>
      </c>
      <c r="B65" s="224"/>
      <c r="C65" s="224"/>
      <c r="D65" s="224"/>
      <c r="E65" s="224"/>
      <c r="F65" s="224"/>
      <c r="G65" s="224"/>
      <c r="H65" s="64"/>
      <c r="I65" s="64"/>
      <c r="J65" s="65"/>
      <c r="K65" s="65"/>
      <c r="L65" s="65"/>
      <c r="M65" s="66">
        <v>0</v>
      </c>
      <c r="N65" s="66">
        <f>N64*-0.1</f>
        <v>0</v>
      </c>
      <c r="O65" s="66">
        <f>N65</f>
        <v>0</v>
      </c>
    </row>
    <row r="66" spans="1:21" ht="17.25" customHeight="1" thickBot="1" x14ac:dyDescent="0.3">
      <c r="A66" s="225" t="s">
        <v>22</v>
      </c>
      <c r="B66" s="225"/>
      <c r="C66" s="225"/>
      <c r="D66" s="225"/>
      <c r="E66" s="225"/>
      <c r="F66" s="225"/>
      <c r="G66" s="225"/>
      <c r="H66" s="67"/>
      <c r="I66" s="67"/>
      <c r="J66" s="68"/>
      <c r="K66" s="68"/>
      <c r="L66" s="68"/>
      <c r="M66" s="66">
        <f>SUM(M64:M65)</f>
        <v>0</v>
      </c>
      <c r="N66" s="66">
        <f>N64 +(N65)</f>
        <v>0</v>
      </c>
      <c r="O66" s="66">
        <f>O65+O64</f>
        <v>0</v>
      </c>
    </row>
    <row r="67" spans="1:21" ht="17.25" customHeight="1" x14ac:dyDescent="0.25">
      <c r="A67" s="69"/>
      <c r="B67" s="69"/>
      <c r="C67" s="69"/>
      <c r="D67" s="69"/>
      <c r="E67" s="69"/>
      <c r="F67" s="69"/>
      <c r="G67" s="69"/>
      <c r="H67" s="70"/>
      <c r="I67" s="70"/>
      <c r="J67" s="71"/>
      <c r="K67" s="71"/>
      <c r="L67" s="71"/>
      <c r="M67" s="72"/>
      <c r="N67" s="72"/>
      <c r="O67" s="72"/>
      <c r="P67" s="73"/>
      <c r="Q67" s="73"/>
      <c r="R67" s="73"/>
      <c r="S67" s="74"/>
      <c r="T67" s="73"/>
      <c r="U67" s="73"/>
    </row>
    <row r="68" spans="1:21" ht="17.25" customHeight="1" x14ac:dyDescent="0.25">
      <c r="A68" s="69"/>
      <c r="B68" s="269" t="s">
        <v>50</v>
      </c>
      <c r="C68" s="269"/>
      <c r="D68" s="269"/>
      <c r="E68" s="269"/>
      <c r="F68" s="269"/>
      <c r="G68" s="269"/>
      <c r="H68" s="70"/>
      <c r="I68" s="211" t="s">
        <v>48</v>
      </c>
      <c r="J68" s="211"/>
      <c r="K68" s="211"/>
      <c r="L68" s="211"/>
      <c r="M68" s="211"/>
      <c r="N68" s="211"/>
      <c r="O68" s="72"/>
      <c r="P68" s="74"/>
      <c r="Q68" s="74"/>
      <c r="R68" s="74"/>
      <c r="T68" s="74"/>
      <c r="U68" s="74"/>
    </row>
    <row r="69" spans="1:21" ht="17.25" customHeight="1" thickBot="1" x14ac:dyDescent="0.3">
      <c r="A69" s="58"/>
      <c r="B69" s="270"/>
      <c r="C69" s="270"/>
      <c r="D69" s="270"/>
      <c r="E69" s="270"/>
      <c r="F69" s="270"/>
      <c r="G69" s="270"/>
      <c r="H69" s="70"/>
      <c r="I69" s="70"/>
      <c r="J69" s="71"/>
      <c r="K69" s="71"/>
      <c r="L69" s="71"/>
      <c r="M69" s="72"/>
      <c r="N69" s="72"/>
      <c r="O69" s="72"/>
    </row>
    <row r="70" spans="1:21" ht="32.25" thickBot="1" x14ac:dyDescent="0.3">
      <c r="A70" s="228" t="s">
        <v>32</v>
      </c>
      <c r="B70" s="228"/>
      <c r="C70" s="228"/>
      <c r="D70" s="228" t="s">
        <v>76</v>
      </c>
      <c r="E70" s="228"/>
      <c r="F70" s="228" t="s">
        <v>75</v>
      </c>
      <c r="G70" s="228"/>
      <c r="H70" s="70"/>
      <c r="I70" s="75" t="s">
        <v>33</v>
      </c>
      <c r="J70" s="187" t="s">
        <v>34</v>
      </c>
      <c r="K70" s="187" t="s">
        <v>35</v>
      </c>
      <c r="L70" s="187" t="s">
        <v>62</v>
      </c>
      <c r="M70" s="188" t="s">
        <v>36</v>
      </c>
      <c r="N70" s="189" t="s">
        <v>27</v>
      </c>
      <c r="O70" s="72"/>
    </row>
    <row r="71" spans="1:21" ht="27.75" customHeight="1" thickBot="1" x14ac:dyDescent="0.3">
      <c r="A71" s="257" t="s">
        <v>37</v>
      </c>
      <c r="B71" s="257"/>
      <c r="C71" s="257"/>
      <c r="D71" s="262">
        <v>151220</v>
      </c>
      <c r="E71" s="263"/>
      <c r="F71" s="262">
        <f>F79</f>
        <v>105840</v>
      </c>
      <c r="G71" s="263"/>
      <c r="H71" s="70"/>
      <c r="I71" s="77" t="s">
        <v>19</v>
      </c>
      <c r="J71" s="78">
        <f>L24</f>
        <v>16275</v>
      </c>
      <c r="K71" s="78">
        <f>L49</f>
        <v>19200</v>
      </c>
      <c r="L71" s="78">
        <f>L37</f>
        <v>100678.5</v>
      </c>
      <c r="M71" s="79">
        <f>L64</f>
        <v>0</v>
      </c>
      <c r="N71" s="80">
        <f>SUM(J71:M71)</f>
        <v>136153.5</v>
      </c>
      <c r="O71" s="81"/>
    </row>
    <row r="72" spans="1:21" ht="20.100000000000001" customHeight="1" thickBot="1" x14ac:dyDescent="0.3">
      <c r="A72" s="257" t="s">
        <v>38</v>
      </c>
      <c r="B72" s="257"/>
      <c r="C72" s="257"/>
      <c r="D72" s="262">
        <v>0</v>
      </c>
      <c r="E72" s="263"/>
      <c r="F72" s="255">
        <f>A32+A22</f>
        <v>1</v>
      </c>
      <c r="G72" s="256"/>
      <c r="H72" s="82"/>
      <c r="I72" s="152" t="s">
        <v>39</v>
      </c>
      <c r="J72" s="83">
        <f>K24</f>
        <v>4200</v>
      </c>
      <c r="K72" s="78">
        <f>K49</f>
        <v>2900</v>
      </c>
      <c r="L72" s="83">
        <f>K37</f>
        <v>18300</v>
      </c>
      <c r="M72" s="84">
        <f>K64</f>
        <v>0</v>
      </c>
      <c r="N72" s="85">
        <f t="shared" ref="N72" si="3">SUM(J72:M72)</f>
        <v>25400</v>
      </c>
      <c r="O72" s="81"/>
    </row>
    <row r="73" spans="1:21" ht="31.5" customHeight="1" thickBot="1" x14ac:dyDescent="0.3">
      <c r="A73" s="283" t="s">
        <v>40</v>
      </c>
      <c r="B73" s="284"/>
      <c r="C73" s="285"/>
      <c r="D73" s="255">
        <v>8</v>
      </c>
      <c r="E73" s="256"/>
      <c r="F73" s="255">
        <f>(A64+A49+A37+A24)</f>
        <v>6</v>
      </c>
      <c r="G73" s="256"/>
      <c r="H73" s="82"/>
      <c r="I73" s="86" t="s">
        <v>41</v>
      </c>
      <c r="J73" s="87">
        <f>O26</f>
        <v>20160</v>
      </c>
      <c r="K73" s="87">
        <f>O51</f>
        <v>17280</v>
      </c>
      <c r="L73" s="87">
        <f>O39</f>
        <v>68400</v>
      </c>
      <c r="M73" s="88">
        <f>O66</f>
        <v>0</v>
      </c>
      <c r="N73" s="89">
        <f>SUM(J73:M73)</f>
        <v>105840</v>
      </c>
      <c r="O73" s="81"/>
    </row>
    <row r="74" spans="1:21" ht="20.100000000000001" customHeight="1" thickBot="1" x14ac:dyDescent="0.3">
      <c r="A74" s="257" t="s">
        <v>42</v>
      </c>
      <c r="B74" s="257"/>
      <c r="C74" s="257"/>
      <c r="D74" s="258">
        <v>26</v>
      </c>
      <c r="E74" s="259"/>
      <c r="F74" s="260">
        <f>(H24+I24)+(H37+I37)+(H49+I49)+(H64+I64)</f>
        <v>23</v>
      </c>
      <c r="G74" s="261"/>
      <c r="H74" s="58"/>
      <c r="I74" s="90" t="s">
        <v>27</v>
      </c>
      <c r="J74" s="91">
        <f>SUM(J71:J73)</f>
        <v>40635</v>
      </c>
      <c r="K74" s="91">
        <f t="shared" ref="K74:M74" si="4">SUM(K71:K73)</f>
        <v>39380</v>
      </c>
      <c r="L74" s="91">
        <f t="shared" si="4"/>
        <v>187378.5</v>
      </c>
      <c r="M74" s="92">
        <f t="shared" si="4"/>
        <v>0</v>
      </c>
      <c r="N74" s="93">
        <f>SUM(J74:M74)</f>
        <v>267393.5</v>
      </c>
      <c r="O74" s="129"/>
    </row>
    <row r="75" spans="1:21" ht="20.100000000000001" customHeight="1" thickBot="1" x14ac:dyDescent="0.3">
      <c r="A75" s="257" t="s">
        <v>43</v>
      </c>
      <c r="B75" s="257"/>
      <c r="C75" s="257"/>
      <c r="D75" s="279">
        <v>112</v>
      </c>
      <c r="E75" s="280"/>
      <c r="F75" s="281">
        <f>G24+G37+G49+G64</f>
        <v>128</v>
      </c>
      <c r="G75" s="282"/>
      <c r="H75" s="58"/>
      <c r="I75" s="268" t="s">
        <v>49</v>
      </c>
      <c r="J75" s="268"/>
      <c r="K75" s="268"/>
      <c r="L75" s="268"/>
      <c r="M75" s="268"/>
      <c r="N75" s="268"/>
      <c r="O75" s="129"/>
    </row>
    <row r="76" spans="1:21" ht="35.25" customHeight="1" thickBot="1" x14ac:dyDescent="0.3">
      <c r="A76" s="276" t="s">
        <v>44</v>
      </c>
      <c r="B76" s="276"/>
      <c r="C76" s="276"/>
      <c r="D76" s="262">
        <v>46190</v>
      </c>
      <c r="E76" s="263"/>
      <c r="F76" s="277">
        <f>M66+M51+M39+M26</f>
        <v>0</v>
      </c>
      <c r="G76" s="278"/>
      <c r="H76" s="82"/>
      <c r="I76" s="75" t="s">
        <v>33</v>
      </c>
      <c r="J76" s="2" t="s">
        <v>34</v>
      </c>
      <c r="K76" s="3" t="s">
        <v>35</v>
      </c>
      <c r="L76" s="3" t="s">
        <v>62</v>
      </c>
      <c r="M76" s="4" t="s">
        <v>36</v>
      </c>
      <c r="N76" s="76" t="s">
        <v>27</v>
      </c>
      <c r="O76" s="129"/>
    </row>
    <row r="77" spans="1:21" ht="20.100000000000001" customHeight="1" thickBot="1" x14ac:dyDescent="0.3">
      <c r="A77" s="276" t="s">
        <v>45</v>
      </c>
      <c r="B77" s="276"/>
      <c r="C77" s="276"/>
      <c r="D77" s="262">
        <v>116700</v>
      </c>
      <c r="E77" s="263"/>
      <c r="F77" s="277">
        <f>N64+N49+N37+N24</f>
        <v>117600</v>
      </c>
      <c r="G77" s="278"/>
      <c r="H77" s="82"/>
      <c r="I77" s="77" t="s">
        <v>19</v>
      </c>
      <c r="J77" s="94">
        <f>J71/J94</f>
        <v>1.2865612648221343</v>
      </c>
      <c r="K77" s="94">
        <f>K71/K94</f>
        <v>2.7428571428571429</v>
      </c>
      <c r="L77" s="94">
        <f>L71/L94</f>
        <v>1.6970670037926676</v>
      </c>
      <c r="M77" s="94">
        <f>M71/M94</f>
        <v>0</v>
      </c>
      <c r="N77" s="130">
        <f>N71/N94</f>
        <v>1.3106427423158746</v>
      </c>
      <c r="O77" s="129"/>
    </row>
    <row r="78" spans="1:21" ht="20.100000000000001" customHeight="1" thickBot="1" x14ac:dyDescent="0.3">
      <c r="A78" s="276" t="s">
        <v>46</v>
      </c>
      <c r="B78" s="276"/>
      <c r="C78" s="276"/>
      <c r="D78" s="262">
        <v>-11670</v>
      </c>
      <c r="E78" s="263"/>
      <c r="F78" s="277">
        <f>(N65+N50+N38+N25)</f>
        <v>-11760</v>
      </c>
      <c r="G78" s="278"/>
      <c r="H78" s="82"/>
      <c r="I78" s="152" t="s">
        <v>39</v>
      </c>
      <c r="J78" s="94">
        <f>J72/J95</f>
        <v>1</v>
      </c>
      <c r="K78" s="94">
        <f>K72/K95</f>
        <v>0.5</v>
      </c>
      <c r="L78" s="94">
        <f>L72/L95</f>
        <v>1.3759398496240602</v>
      </c>
      <c r="M78" s="94">
        <f>M72/M95</f>
        <v>0</v>
      </c>
      <c r="N78" s="130">
        <f>N72/N95</f>
        <v>0.83552631578947367</v>
      </c>
      <c r="O78" s="129"/>
    </row>
    <row r="79" spans="1:21" ht="20.100000000000001" customHeight="1" thickBot="1" x14ac:dyDescent="0.3">
      <c r="A79" s="271" t="s">
        <v>47</v>
      </c>
      <c r="B79" s="271"/>
      <c r="C79" s="271"/>
      <c r="D79" s="272">
        <v>151220</v>
      </c>
      <c r="E79" s="273"/>
      <c r="F79" s="274">
        <f>F76+F77+F78</f>
        <v>105840</v>
      </c>
      <c r="G79" s="274"/>
      <c r="H79" s="100"/>
      <c r="I79" s="86" t="s">
        <v>41</v>
      </c>
      <c r="J79" s="94">
        <f>J73/J96</f>
        <v>1</v>
      </c>
      <c r="K79" s="94">
        <f>K73/K96</f>
        <v>0.63343108504398826</v>
      </c>
      <c r="L79" s="94">
        <f>L73/L96</f>
        <v>1.9638242894056848</v>
      </c>
      <c r="M79" s="94">
        <f>M73/M96</f>
        <v>0</v>
      </c>
      <c r="N79" s="130">
        <f>N73/N96</f>
        <v>0.69990741965348502</v>
      </c>
      <c r="O79" s="129"/>
    </row>
    <row r="80" spans="1:21" ht="20.100000000000001" customHeight="1" thickBot="1" x14ac:dyDescent="0.3">
      <c r="A80" s="101"/>
      <c r="B80" s="101"/>
      <c r="C80" s="101"/>
      <c r="D80" s="101"/>
      <c r="E80" s="101"/>
      <c r="F80" s="101"/>
      <c r="G80" s="100"/>
      <c r="H80" s="100"/>
      <c r="I80" s="90" t="s">
        <v>27</v>
      </c>
      <c r="J80" s="102">
        <f>J74/J97</f>
        <v>1.0979465009456904</v>
      </c>
      <c r="K80" s="102">
        <f>K74/K97</f>
        <v>0.9825349301397206</v>
      </c>
      <c r="L80" s="102">
        <f>L74/L97</f>
        <v>1.7437857707877715</v>
      </c>
      <c r="M80" s="103">
        <f>M74/M97</f>
        <v>0</v>
      </c>
      <c r="N80" s="131">
        <f>N74/N97</f>
        <v>0.93656984339919369</v>
      </c>
      <c r="O80" s="101"/>
    </row>
    <row r="81" spans="1:22" x14ac:dyDescent="0.25">
      <c r="A81" s="101"/>
      <c r="B81" s="275"/>
      <c r="C81" s="275"/>
      <c r="D81" s="275"/>
      <c r="E81" s="106"/>
      <c r="F81" s="106"/>
      <c r="G81" s="105"/>
      <c r="I81" s="101"/>
      <c r="J81" s="101"/>
      <c r="K81" s="101"/>
      <c r="L81" s="101"/>
      <c r="M81" s="101"/>
      <c r="N81" s="101"/>
      <c r="O81" s="101"/>
    </row>
    <row r="82" spans="1:22" ht="16.5" thickBot="1" x14ac:dyDescent="0.3">
      <c r="A82" s="101"/>
      <c r="E82" s="104"/>
      <c r="G82" s="107"/>
      <c r="I82" s="209" t="s">
        <v>57</v>
      </c>
      <c r="J82" s="209"/>
      <c r="K82" s="209"/>
      <c r="L82" s="209"/>
      <c r="M82" s="209"/>
      <c r="N82" s="209"/>
      <c r="O82" s="101"/>
      <c r="V82" s="12"/>
    </row>
    <row r="83" spans="1:22" ht="32.25" thickBot="1" x14ac:dyDescent="0.3">
      <c r="A83" s="101"/>
      <c r="B83" s="101"/>
      <c r="C83" s="101"/>
      <c r="D83" s="101"/>
      <c r="E83" s="101"/>
      <c r="F83" s="101"/>
      <c r="G83" s="101"/>
      <c r="I83" s="75" t="s">
        <v>33</v>
      </c>
      <c r="J83" s="187" t="s">
        <v>34</v>
      </c>
      <c r="K83" s="187" t="s">
        <v>35</v>
      </c>
      <c r="L83" s="187" t="s">
        <v>62</v>
      </c>
      <c r="M83" s="188" t="s">
        <v>36</v>
      </c>
      <c r="N83" s="189" t="s">
        <v>27</v>
      </c>
      <c r="O83" s="101"/>
    </row>
    <row r="84" spans="1:22" x14ac:dyDescent="0.25">
      <c r="A84" s="101"/>
      <c r="B84" s="104" t="s">
        <v>58</v>
      </c>
      <c r="C84" s="104"/>
      <c r="D84" s="104"/>
      <c r="E84" s="106" t="s">
        <v>59</v>
      </c>
      <c r="F84" s="101"/>
      <c r="G84" s="101"/>
      <c r="H84" s="74"/>
      <c r="I84" s="96" t="s">
        <v>38</v>
      </c>
      <c r="J84" s="148" t="e">
        <f>0/J100</f>
        <v>#DIV/0!</v>
      </c>
      <c r="K84" s="148" t="e">
        <f>0/K100</f>
        <v>#DIV/0!</v>
      </c>
      <c r="L84" s="148" t="e">
        <f>A35/L100</f>
        <v>#DIV/0!</v>
      </c>
      <c r="M84" s="149" t="e">
        <f>0/M100</f>
        <v>#DIV/0!</v>
      </c>
      <c r="N84" s="95" t="e">
        <f t="shared" ref="N84:N89" si="5">F72/D72</f>
        <v>#DIV/0!</v>
      </c>
      <c r="O84" s="101"/>
    </row>
    <row r="85" spans="1:22" x14ac:dyDescent="0.25">
      <c r="A85" s="101"/>
      <c r="E85" s="104"/>
      <c r="F85" s="106"/>
      <c r="G85" s="101"/>
      <c r="I85" s="99" t="s">
        <v>51</v>
      </c>
      <c r="J85" s="108">
        <f>A24/J101</f>
        <v>0.5</v>
      </c>
      <c r="K85" s="148">
        <f>A49/K101</f>
        <v>0.5</v>
      </c>
      <c r="L85" s="109">
        <f>A37/L101</f>
        <v>2</v>
      </c>
      <c r="M85" s="110">
        <f>A64/M101</f>
        <v>0</v>
      </c>
      <c r="N85" s="132">
        <f t="shared" si="5"/>
        <v>0.75</v>
      </c>
      <c r="O85" s="101"/>
    </row>
    <row r="86" spans="1:22" x14ac:dyDescent="0.25">
      <c r="A86" s="101"/>
      <c r="E86" s="104"/>
      <c r="G86" s="101"/>
      <c r="H86" s="101"/>
      <c r="I86" s="86" t="s">
        <v>52</v>
      </c>
      <c r="J86" s="186">
        <f>H24+I24/J102</f>
        <v>0</v>
      </c>
      <c r="K86" s="148">
        <f>G64/K102</f>
        <v>0</v>
      </c>
      <c r="L86" s="155" t="e">
        <f>H37+I37/L102</f>
        <v>#DIV/0!</v>
      </c>
      <c r="M86" s="110" t="e">
        <f>(H64+I64)/M102</f>
        <v>#DIV/0!</v>
      </c>
      <c r="N86" s="132">
        <f t="shared" si="5"/>
        <v>0.88461538461538458</v>
      </c>
      <c r="O86" s="101"/>
      <c r="R86" s="264"/>
      <c r="S86" s="264"/>
    </row>
    <row r="87" spans="1:22" x14ac:dyDescent="0.25">
      <c r="A87" s="101"/>
      <c r="E87" s="104"/>
      <c r="G87" s="101"/>
      <c r="H87" s="101"/>
      <c r="I87" s="86" t="s">
        <v>53</v>
      </c>
      <c r="J87" s="108">
        <f>G24/J103</f>
        <v>1</v>
      </c>
      <c r="K87" s="148">
        <f>G49/K103</f>
        <v>1</v>
      </c>
      <c r="L87" s="108">
        <f>G37/L103</f>
        <v>2</v>
      </c>
      <c r="M87" s="110">
        <f>G64/M103</f>
        <v>0</v>
      </c>
      <c r="N87" s="132">
        <f t="shared" si="5"/>
        <v>1.1428571428571428</v>
      </c>
      <c r="O87" s="101"/>
    </row>
    <row r="88" spans="1:22" x14ac:dyDescent="0.25">
      <c r="A88" s="101"/>
      <c r="E88" s="104"/>
      <c r="G88" s="101"/>
      <c r="H88" s="101"/>
      <c r="I88" s="86" t="s">
        <v>54</v>
      </c>
      <c r="J88" s="108" t="e">
        <f>M24/J104</f>
        <v>#DIV/0!</v>
      </c>
      <c r="K88" s="148">
        <f>M49/K104</f>
        <v>0</v>
      </c>
      <c r="L88" s="108" t="e">
        <f>M37/L104</f>
        <v>#DIV/0!</v>
      </c>
      <c r="M88" s="110">
        <f>M66/M104</f>
        <v>0</v>
      </c>
      <c r="N88" s="132">
        <f t="shared" si="5"/>
        <v>0</v>
      </c>
      <c r="O88" s="101"/>
    </row>
    <row r="89" spans="1:22" x14ac:dyDescent="0.25">
      <c r="A89" s="101"/>
      <c r="B89" s="154" t="s">
        <v>74</v>
      </c>
      <c r="C89" s="154"/>
      <c r="D89" s="74"/>
      <c r="E89" s="74" t="s">
        <v>60</v>
      </c>
      <c r="G89" s="101"/>
      <c r="H89" s="101"/>
      <c r="I89" s="86" t="s">
        <v>55</v>
      </c>
      <c r="J89" s="111">
        <f>N26/J105</f>
        <v>1</v>
      </c>
      <c r="K89" s="156">
        <f>N51/K105</f>
        <v>1</v>
      </c>
      <c r="L89" s="111">
        <f>N39/L105</f>
        <v>1.9638242894056848</v>
      </c>
      <c r="M89" s="112">
        <f>N66/M105</f>
        <v>0</v>
      </c>
      <c r="N89" s="132">
        <f t="shared" si="5"/>
        <v>1.0077120822622108</v>
      </c>
      <c r="O89" s="101"/>
    </row>
    <row r="90" spans="1:22" ht="16.5" thickBot="1" x14ac:dyDescent="0.3">
      <c r="A90" s="101"/>
      <c r="B90" s="101" t="s">
        <v>73</v>
      </c>
      <c r="C90" s="101"/>
      <c r="E90" s="10" t="s">
        <v>61</v>
      </c>
      <c r="F90" s="74"/>
      <c r="G90" s="101"/>
      <c r="H90" s="101"/>
      <c r="I90" s="90" t="s">
        <v>27</v>
      </c>
      <c r="J90" s="113">
        <f>J73/J96</f>
        <v>1</v>
      </c>
      <c r="K90" s="113">
        <f>K73/K96</f>
        <v>0.63343108504398826</v>
      </c>
      <c r="L90" s="113">
        <f>L73/L96</f>
        <v>1.9638242894056848</v>
      </c>
      <c r="M90" s="114">
        <f>M73/M96</f>
        <v>0</v>
      </c>
      <c r="N90" s="133">
        <f>N73/N96</f>
        <v>0.69990741965348502</v>
      </c>
      <c r="O90" s="101"/>
    </row>
    <row r="91" spans="1:22" ht="16.5" thickBot="1" x14ac:dyDescent="0.3">
      <c r="A91" s="101"/>
      <c r="B91" s="101"/>
      <c r="C91" s="101"/>
      <c r="D91" s="101"/>
      <c r="E91" s="101"/>
      <c r="F91" s="101"/>
      <c r="G91" s="101"/>
      <c r="H91" s="101"/>
      <c r="I91" s="101"/>
      <c r="J91" s="101"/>
      <c r="K91" s="101"/>
      <c r="L91" s="101"/>
      <c r="M91" s="101"/>
      <c r="N91" s="101"/>
      <c r="O91" s="101"/>
    </row>
    <row r="92" spans="1:22" ht="16.5" thickBot="1" x14ac:dyDescent="0.3">
      <c r="A92" s="101"/>
      <c r="B92" s="12"/>
      <c r="C92" s="12"/>
      <c r="D92" s="12"/>
      <c r="E92" s="12"/>
      <c r="F92" s="12"/>
      <c r="G92" s="101"/>
      <c r="H92" s="101"/>
      <c r="I92" s="206" t="s">
        <v>78</v>
      </c>
      <c r="J92" s="207"/>
      <c r="K92" s="207"/>
      <c r="L92" s="207"/>
      <c r="M92" s="207"/>
      <c r="N92" s="208"/>
    </row>
    <row r="93" spans="1:22" ht="32.25" thickBot="1" x14ac:dyDescent="0.3">
      <c r="A93" s="101"/>
      <c r="C93" s="12"/>
      <c r="D93" s="12"/>
      <c r="E93" s="12"/>
      <c r="F93" s="12"/>
      <c r="G93" s="150"/>
      <c r="H93" s="101"/>
      <c r="I93" s="190" t="s">
        <v>33</v>
      </c>
      <c r="J93" s="191" t="s">
        <v>34</v>
      </c>
      <c r="K93" s="191" t="s">
        <v>35</v>
      </c>
      <c r="L93" s="192" t="s">
        <v>62</v>
      </c>
      <c r="M93" s="193" t="s">
        <v>36</v>
      </c>
      <c r="N93" s="194" t="s">
        <v>27</v>
      </c>
    </row>
    <row r="94" spans="1:22" x14ac:dyDescent="0.25">
      <c r="A94" s="101"/>
      <c r="B94" s="12"/>
      <c r="C94" s="12"/>
      <c r="D94" s="12"/>
      <c r="E94" s="12"/>
      <c r="F94" s="12"/>
      <c r="G94" s="101"/>
      <c r="H94" s="101"/>
      <c r="I94" s="176" t="s">
        <v>19</v>
      </c>
      <c r="J94" s="78">
        <v>12650</v>
      </c>
      <c r="K94" s="78">
        <v>7000</v>
      </c>
      <c r="L94" s="78">
        <v>59325</v>
      </c>
      <c r="M94" s="79">
        <v>24908</v>
      </c>
      <c r="N94" s="80">
        <v>103883</v>
      </c>
    </row>
    <row r="95" spans="1:22" x14ac:dyDescent="0.25">
      <c r="A95" s="101"/>
      <c r="B95" s="12"/>
      <c r="C95" s="12"/>
      <c r="D95" s="12"/>
      <c r="E95" s="12"/>
      <c r="F95" s="12"/>
      <c r="G95" s="101"/>
      <c r="H95" s="101"/>
      <c r="I95" s="177" t="s">
        <v>39</v>
      </c>
      <c r="J95" s="137">
        <v>4200</v>
      </c>
      <c r="K95" s="78">
        <v>5800</v>
      </c>
      <c r="L95" s="137">
        <v>13300</v>
      </c>
      <c r="M95" s="138">
        <v>7100</v>
      </c>
      <c r="N95" s="80">
        <v>30400</v>
      </c>
    </row>
    <row r="96" spans="1:22" x14ac:dyDescent="0.25">
      <c r="A96" s="101"/>
      <c r="B96" s="12"/>
      <c r="C96" s="12"/>
      <c r="D96" s="12"/>
      <c r="E96" s="12"/>
      <c r="F96" s="12"/>
      <c r="G96" s="101"/>
      <c r="H96" s="101"/>
      <c r="I96" s="178" t="s">
        <v>41</v>
      </c>
      <c r="J96" s="139">
        <v>20160</v>
      </c>
      <c r="K96" s="139">
        <v>27280</v>
      </c>
      <c r="L96" s="139">
        <v>34830</v>
      </c>
      <c r="M96" s="140">
        <v>68950</v>
      </c>
      <c r="N96" s="80">
        <v>151220</v>
      </c>
    </row>
    <row r="97" spans="1:15" ht="16.5" thickBot="1" x14ac:dyDescent="0.3">
      <c r="A97" s="101"/>
      <c r="B97" s="12"/>
      <c r="C97" s="12"/>
      <c r="D97" s="12"/>
      <c r="E97" s="12"/>
      <c r="F97" s="12"/>
      <c r="G97" s="101"/>
      <c r="H97" s="101"/>
      <c r="I97" s="179" t="s">
        <v>27</v>
      </c>
      <c r="J97" s="180">
        <v>37010</v>
      </c>
      <c r="K97" s="180">
        <v>40080</v>
      </c>
      <c r="L97" s="180">
        <v>107455</v>
      </c>
      <c r="M97" s="180">
        <v>100958</v>
      </c>
      <c r="N97" s="180">
        <v>285503</v>
      </c>
    </row>
    <row r="98" spans="1:15" ht="16.5" thickBot="1" x14ac:dyDescent="0.3">
      <c r="A98" s="101"/>
      <c r="B98" s="12"/>
      <c r="C98" s="12"/>
      <c r="D98" s="12"/>
      <c r="E98" s="12"/>
      <c r="F98" s="12"/>
      <c r="G98" s="12"/>
      <c r="H98" s="101"/>
      <c r="I98" s="265" t="s">
        <v>79</v>
      </c>
      <c r="J98" s="266"/>
      <c r="K98" s="266"/>
      <c r="L98" s="266"/>
      <c r="M98" s="266"/>
      <c r="N98" s="267"/>
    </row>
    <row r="99" spans="1:15" ht="32.25" thickBot="1" x14ac:dyDescent="0.3">
      <c r="A99" s="101"/>
      <c r="B99" s="12"/>
      <c r="C99" s="12"/>
      <c r="D99" s="12"/>
      <c r="E99" s="12"/>
      <c r="F99" s="12"/>
      <c r="G99" s="12"/>
      <c r="H99" s="101"/>
      <c r="I99" s="195" t="s">
        <v>33</v>
      </c>
      <c r="J99" s="192" t="s">
        <v>34</v>
      </c>
      <c r="K99" s="192" t="s">
        <v>35</v>
      </c>
      <c r="L99" s="192" t="s">
        <v>62</v>
      </c>
      <c r="M99" s="196" t="s">
        <v>36</v>
      </c>
      <c r="N99" s="197" t="s">
        <v>27</v>
      </c>
    </row>
    <row r="100" spans="1:15" x14ac:dyDescent="0.25">
      <c r="A100" s="101"/>
      <c r="B100" s="12"/>
      <c r="C100" s="12"/>
      <c r="D100" s="12"/>
      <c r="E100" s="12"/>
      <c r="F100" s="12"/>
      <c r="G100" s="12"/>
      <c r="H100" s="101"/>
      <c r="I100" s="181" t="s">
        <v>38</v>
      </c>
      <c r="J100" s="97">
        <v>0</v>
      </c>
      <c r="K100" s="98">
        <v>0</v>
      </c>
      <c r="L100" s="98">
        <v>0</v>
      </c>
      <c r="M100" s="141">
        <v>0</v>
      </c>
      <c r="N100" s="142">
        <v>0</v>
      </c>
    </row>
    <row r="101" spans="1:15" x14ac:dyDescent="0.25">
      <c r="A101" s="12"/>
      <c r="B101" s="12"/>
      <c r="C101" s="12"/>
      <c r="D101" s="12"/>
      <c r="E101" s="12"/>
      <c r="F101" s="12"/>
      <c r="G101" s="12"/>
      <c r="H101" s="12"/>
      <c r="I101" s="182" t="s">
        <v>51</v>
      </c>
      <c r="J101" s="143">
        <v>2</v>
      </c>
      <c r="K101" s="98">
        <v>2</v>
      </c>
      <c r="L101" s="144">
        <v>2</v>
      </c>
      <c r="M101" s="145">
        <v>2</v>
      </c>
      <c r="N101" s="142">
        <v>8</v>
      </c>
    </row>
    <row r="102" spans="1:15" x14ac:dyDescent="0.25">
      <c r="A102" s="12"/>
      <c r="B102" s="12"/>
      <c r="C102" s="12"/>
      <c r="D102" s="12"/>
      <c r="E102" s="12"/>
      <c r="F102" s="12"/>
      <c r="G102" s="12"/>
      <c r="H102" s="12"/>
      <c r="I102" s="178" t="s">
        <v>52</v>
      </c>
      <c r="J102" s="143">
        <v>16</v>
      </c>
      <c r="K102" s="98">
        <v>10</v>
      </c>
      <c r="L102" s="144">
        <v>0</v>
      </c>
      <c r="M102" s="145">
        <v>0</v>
      </c>
      <c r="N102" s="142">
        <v>26</v>
      </c>
    </row>
    <row r="103" spans="1:15" x14ac:dyDescent="0.25">
      <c r="A103" s="12"/>
      <c r="B103" s="12"/>
      <c r="C103" s="12"/>
      <c r="D103" s="12"/>
      <c r="E103" s="12"/>
      <c r="F103" s="12"/>
      <c r="G103" s="12"/>
      <c r="H103" s="12"/>
      <c r="I103" s="178" t="s">
        <v>53</v>
      </c>
      <c r="J103" s="143">
        <v>16</v>
      </c>
      <c r="K103" s="98">
        <v>16</v>
      </c>
      <c r="L103" s="144">
        <v>48</v>
      </c>
      <c r="M103" s="145">
        <v>32</v>
      </c>
      <c r="N103" s="142">
        <v>112</v>
      </c>
    </row>
    <row r="104" spans="1:15" x14ac:dyDescent="0.25">
      <c r="A104" s="12"/>
      <c r="B104" s="12"/>
      <c r="C104" s="12"/>
      <c r="D104" s="12"/>
      <c r="E104" s="12"/>
      <c r="F104" s="12"/>
      <c r="G104" s="12"/>
      <c r="H104" s="12"/>
      <c r="I104" s="178" t="s">
        <v>54</v>
      </c>
      <c r="J104" s="183">
        <v>0</v>
      </c>
      <c r="K104" s="98">
        <v>10000</v>
      </c>
      <c r="L104" s="144">
        <v>0</v>
      </c>
      <c r="M104" s="138">
        <v>36190</v>
      </c>
      <c r="N104" s="142">
        <v>46190</v>
      </c>
    </row>
    <row r="105" spans="1:15" x14ac:dyDescent="0.25">
      <c r="A105" s="12"/>
      <c r="B105" s="12"/>
      <c r="C105" s="12"/>
      <c r="D105" s="12"/>
      <c r="E105" s="12"/>
      <c r="F105" s="12"/>
      <c r="G105" s="12"/>
      <c r="H105" s="12"/>
      <c r="I105" s="178" t="s">
        <v>56</v>
      </c>
      <c r="J105" s="184">
        <v>20160</v>
      </c>
      <c r="K105" s="139">
        <v>17280</v>
      </c>
      <c r="L105" s="139">
        <v>34830</v>
      </c>
      <c r="M105" s="140">
        <v>32760</v>
      </c>
      <c r="N105" s="142">
        <v>105030</v>
      </c>
    </row>
    <row r="106" spans="1:15" ht="16.5" thickBot="1" x14ac:dyDescent="0.3">
      <c r="A106" s="12"/>
      <c r="B106" s="12"/>
      <c r="C106" s="12"/>
      <c r="D106" s="12"/>
      <c r="E106" s="12"/>
      <c r="F106" s="12"/>
      <c r="G106" s="12"/>
      <c r="H106" s="12"/>
      <c r="I106" s="179" t="s">
        <v>27</v>
      </c>
      <c r="J106" s="185">
        <v>20160</v>
      </c>
      <c r="K106" s="185">
        <v>27280</v>
      </c>
      <c r="L106" s="185">
        <v>34830</v>
      </c>
      <c r="M106" s="185">
        <v>68950</v>
      </c>
      <c r="N106" s="185">
        <v>151220</v>
      </c>
    </row>
    <row r="107" spans="1:15" x14ac:dyDescent="0.25">
      <c r="A107" s="12"/>
      <c r="B107" s="12"/>
      <c r="C107" s="12"/>
      <c r="D107" s="12"/>
      <c r="E107" s="12"/>
      <c r="F107" s="12"/>
      <c r="G107" s="12"/>
      <c r="H107" s="12"/>
      <c r="I107" s="12"/>
      <c r="J107" s="12"/>
      <c r="K107" s="12"/>
      <c r="L107" s="12"/>
      <c r="M107" s="12"/>
      <c r="N107" s="12"/>
    </row>
    <row r="108" spans="1:15" x14ac:dyDescent="0.25">
      <c r="A108" s="12"/>
      <c r="B108" s="12"/>
      <c r="C108" s="12"/>
      <c r="D108" s="12"/>
      <c r="E108" s="12"/>
      <c r="F108" s="12"/>
      <c r="G108" s="12"/>
      <c r="H108" s="12"/>
      <c r="I108" s="12"/>
      <c r="J108" s="12"/>
      <c r="K108" s="12"/>
      <c r="L108" s="12"/>
      <c r="M108" s="12"/>
      <c r="N108" s="12"/>
    </row>
    <row r="109" spans="1:15" x14ac:dyDescent="0.25">
      <c r="A109" s="12"/>
      <c r="B109" s="12"/>
      <c r="C109" s="12"/>
      <c r="D109" s="12"/>
      <c r="E109" s="12"/>
      <c r="F109" s="12"/>
      <c r="G109" s="12"/>
      <c r="H109" s="12"/>
      <c r="I109" s="12"/>
      <c r="J109" s="12"/>
      <c r="K109" s="12"/>
      <c r="L109" s="12"/>
      <c r="M109" s="12"/>
      <c r="N109" s="12"/>
      <c r="O109" s="12"/>
    </row>
    <row r="110" spans="1:15" x14ac:dyDescent="0.25">
      <c r="A110" s="12"/>
      <c r="B110" s="12"/>
      <c r="C110" s="12"/>
      <c r="D110" s="12"/>
      <c r="E110" s="12"/>
      <c r="F110" s="12"/>
      <c r="G110" s="12"/>
      <c r="H110" s="12"/>
      <c r="I110" s="12"/>
      <c r="J110" s="12"/>
      <c r="K110" s="12"/>
      <c r="L110" s="12"/>
      <c r="M110" s="12"/>
      <c r="N110" s="12"/>
      <c r="O110" s="12"/>
    </row>
    <row r="111" spans="1:15" x14ac:dyDescent="0.25">
      <c r="A111" s="12"/>
      <c r="B111" s="12"/>
      <c r="C111" s="12"/>
      <c r="D111" s="12"/>
      <c r="E111" s="12"/>
      <c r="F111" s="12"/>
      <c r="G111" s="12"/>
      <c r="H111" s="12"/>
      <c r="I111" s="12"/>
      <c r="J111" s="12"/>
      <c r="K111" s="12"/>
      <c r="L111" s="12"/>
      <c r="M111" s="12"/>
      <c r="N111" s="12"/>
      <c r="O111" s="12"/>
    </row>
    <row r="112" spans="1:15" x14ac:dyDescent="0.25">
      <c r="A112" s="12"/>
      <c r="B112" s="12"/>
      <c r="C112" s="12"/>
      <c r="D112" s="12"/>
      <c r="E112" s="12"/>
      <c r="F112" s="12"/>
      <c r="G112" s="12"/>
      <c r="H112" s="12"/>
      <c r="I112" s="12"/>
      <c r="J112" s="12"/>
      <c r="K112" s="12"/>
      <c r="L112" s="12"/>
      <c r="M112" s="12"/>
      <c r="N112" s="12"/>
      <c r="O112" s="12"/>
    </row>
    <row r="113" spans="1:15" x14ac:dyDescent="0.25">
      <c r="A113" s="12"/>
      <c r="B113" s="12"/>
      <c r="C113" s="12"/>
      <c r="D113" s="12"/>
      <c r="E113" s="12"/>
      <c r="F113" s="12"/>
      <c r="G113" s="12"/>
      <c r="H113" s="12"/>
      <c r="I113" s="12"/>
      <c r="J113" s="12"/>
      <c r="K113" s="12"/>
      <c r="L113" s="12"/>
      <c r="M113" s="12"/>
      <c r="N113" s="12"/>
      <c r="O113" s="12"/>
    </row>
    <row r="114" spans="1:15" x14ac:dyDescent="0.25">
      <c r="A114" s="12"/>
      <c r="B114" s="12"/>
      <c r="C114" s="12"/>
      <c r="D114" s="12"/>
      <c r="E114" s="12"/>
      <c r="F114" s="12"/>
      <c r="G114" s="12"/>
      <c r="H114" s="12"/>
      <c r="I114" s="12"/>
      <c r="J114" s="12"/>
      <c r="K114" s="12"/>
      <c r="L114" s="12"/>
      <c r="M114" s="12"/>
      <c r="N114" s="12"/>
      <c r="O114" s="12"/>
    </row>
    <row r="115" spans="1:15" x14ac:dyDescent="0.25">
      <c r="A115" s="12"/>
      <c r="B115" s="12"/>
      <c r="C115" s="12"/>
      <c r="D115" s="12"/>
      <c r="E115" s="12"/>
      <c r="F115" s="12"/>
      <c r="G115" s="12"/>
      <c r="H115" s="12"/>
      <c r="I115" s="12"/>
      <c r="J115" s="12"/>
      <c r="K115" s="12"/>
      <c r="L115" s="12"/>
      <c r="M115" s="12"/>
      <c r="N115" s="12"/>
      <c r="O115" s="12"/>
    </row>
    <row r="116" spans="1:15" x14ac:dyDescent="0.25">
      <c r="A116" s="12"/>
      <c r="B116" s="12"/>
      <c r="C116" s="12"/>
      <c r="D116" s="12"/>
      <c r="E116" s="12"/>
      <c r="F116" s="12"/>
      <c r="G116" s="12"/>
      <c r="H116" s="12"/>
      <c r="O116" s="12"/>
    </row>
    <row r="117" spans="1:15" x14ac:dyDescent="0.25">
      <c r="A117" s="12"/>
      <c r="B117" s="12"/>
      <c r="C117" s="12"/>
      <c r="D117" s="12"/>
      <c r="E117" s="12"/>
      <c r="F117" s="12"/>
      <c r="G117" s="12"/>
      <c r="H117" s="12"/>
      <c r="O117" s="12"/>
    </row>
    <row r="118" spans="1:15" x14ac:dyDescent="0.25">
      <c r="A118" s="12"/>
      <c r="B118" s="12"/>
      <c r="C118" s="12"/>
      <c r="D118" s="12"/>
      <c r="E118" s="12"/>
      <c r="F118" s="12"/>
      <c r="G118" s="12"/>
      <c r="H118" s="12"/>
      <c r="O118" s="12"/>
    </row>
    <row r="119" spans="1:15" x14ac:dyDescent="0.25">
      <c r="A119" s="12"/>
      <c r="B119" s="12"/>
      <c r="C119" s="12"/>
      <c r="D119" s="12"/>
      <c r="E119" s="12"/>
      <c r="F119" s="12"/>
      <c r="G119" s="12"/>
      <c r="H119" s="12"/>
      <c r="O119" s="12"/>
    </row>
    <row r="120" spans="1:15" x14ac:dyDescent="0.25">
      <c r="A120" s="12"/>
      <c r="B120" s="12"/>
      <c r="C120" s="12"/>
      <c r="D120" s="12"/>
      <c r="E120" s="12"/>
      <c r="F120" s="12"/>
      <c r="G120" s="12"/>
      <c r="H120" s="12"/>
      <c r="O120" s="12"/>
    </row>
    <row r="121" spans="1:15" x14ac:dyDescent="0.25">
      <c r="A121" s="12"/>
      <c r="B121" s="12"/>
      <c r="C121" s="12"/>
      <c r="D121" s="12"/>
      <c r="E121" s="12"/>
      <c r="F121" s="12"/>
      <c r="G121" s="12"/>
      <c r="H121" s="12"/>
      <c r="O121" s="12"/>
    </row>
    <row r="122" spans="1:15" x14ac:dyDescent="0.25">
      <c r="A122" s="12"/>
      <c r="B122" s="12"/>
      <c r="C122" s="12"/>
      <c r="D122" s="12"/>
      <c r="E122" s="12"/>
      <c r="F122" s="12"/>
      <c r="G122" s="12"/>
      <c r="H122" s="12"/>
      <c r="O122" s="12"/>
    </row>
    <row r="123" spans="1:15" x14ac:dyDescent="0.25">
      <c r="A123" s="12"/>
      <c r="B123" s="12"/>
      <c r="C123" s="12"/>
      <c r="D123" s="12"/>
      <c r="E123" s="12"/>
      <c r="F123" s="12"/>
      <c r="G123" s="12"/>
      <c r="H123" s="12"/>
      <c r="O123" s="12"/>
    </row>
    <row r="124" spans="1:15" x14ac:dyDescent="0.25">
      <c r="A124" s="12"/>
      <c r="B124" s="12"/>
      <c r="C124" s="12"/>
      <c r="D124" s="12"/>
      <c r="E124" s="12"/>
      <c r="F124" s="12"/>
      <c r="G124" s="12"/>
      <c r="H124" s="12"/>
      <c r="O124" s="12"/>
    </row>
    <row r="125" spans="1:15" x14ac:dyDescent="0.25">
      <c r="A125" s="12"/>
      <c r="B125" s="12"/>
      <c r="C125" s="12"/>
      <c r="D125" s="12"/>
      <c r="E125" s="12"/>
      <c r="F125" s="12"/>
      <c r="G125" s="12"/>
      <c r="H125" s="12"/>
      <c r="O125" s="12"/>
    </row>
    <row r="126" spans="1:15" x14ac:dyDescent="0.25">
      <c r="A126" s="12"/>
      <c r="B126" s="12"/>
      <c r="C126" s="12"/>
      <c r="D126" s="12"/>
      <c r="E126" s="12"/>
      <c r="F126" s="12"/>
      <c r="G126" s="12"/>
      <c r="H126" s="12"/>
      <c r="O126" s="12"/>
    </row>
    <row r="127" spans="1:15" x14ac:dyDescent="0.25">
      <c r="A127" s="12"/>
      <c r="B127" s="12"/>
      <c r="C127" s="12"/>
      <c r="D127" s="12"/>
      <c r="E127" s="12"/>
      <c r="F127" s="12"/>
      <c r="G127" s="12"/>
      <c r="H127" s="12"/>
      <c r="O127" s="12"/>
    </row>
    <row r="128" spans="1:15" x14ac:dyDescent="0.25">
      <c r="A128" s="12"/>
      <c r="B128" s="12"/>
      <c r="C128" s="12"/>
      <c r="D128" s="12"/>
      <c r="E128" s="12"/>
      <c r="F128" s="12"/>
      <c r="G128" s="12"/>
      <c r="H128" s="12"/>
      <c r="O128" s="12"/>
    </row>
    <row r="129" spans="1:15" x14ac:dyDescent="0.25">
      <c r="A129" s="12"/>
      <c r="B129" s="12"/>
      <c r="C129" s="12"/>
      <c r="D129" s="12"/>
      <c r="E129" s="12"/>
      <c r="F129" s="12"/>
      <c r="G129" s="12"/>
      <c r="H129" s="12"/>
      <c r="O129" s="12"/>
    </row>
    <row r="130" spans="1:15" x14ac:dyDescent="0.25">
      <c r="A130" s="12"/>
      <c r="B130" s="12"/>
      <c r="C130" s="12"/>
      <c r="D130" s="12"/>
      <c r="E130" s="12"/>
      <c r="F130" s="12"/>
      <c r="G130" s="12"/>
      <c r="H130" s="12"/>
      <c r="O130" s="12"/>
    </row>
    <row r="131" spans="1:15" x14ac:dyDescent="0.25">
      <c r="A131" s="12"/>
      <c r="B131" s="12"/>
      <c r="C131" s="12"/>
      <c r="D131" s="12"/>
      <c r="E131" s="12"/>
      <c r="F131" s="12"/>
      <c r="G131" s="12"/>
      <c r="H131" s="12"/>
      <c r="O131" s="12"/>
    </row>
    <row r="132" spans="1:15" x14ac:dyDescent="0.25">
      <c r="A132" s="12"/>
      <c r="B132" s="12"/>
      <c r="C132" s="12"/>
      <c r="D132" s="12"/>
      <c r="E132" s="12"/>
      <c r="F132" s="12"/>
      <c r="G132" s="12"/>
      <c r="H132" s="12"/>
      <c r="O132" s="12"/>
    </row>
    <row r="133" spans="1:15" x14ac:dyDescent="0.25">
      <c r="A133" s="12"/>
      <c r="G133" s="12"/>
      <c r="H133" s="12"/>
      <c r="O133" s="12"/>
    </row>
    <row r="134" spans="1:15" x14ac:dyDescent="0.25">
      <c r="A134" s="12"/>
      <c r="G134" s="12"/>
      <c r="H134" s="12"/>
      <c r="O134" s="12"/>
    </row>
    <row r="135" spans="1:15" x14ac:dyDescent="0.25">
      <c r="A135" s="12"/>
      <c r="G135" s="12"/>
      <c r="H135" s="12"/>
      <c r="O135" s="12"/>
    </row>
    <row r="136" spans="1:15" x14ac:dyDescent="0.25">
      <c r="A136" s="12"/>
      <c r="G136" s="12"/>
      <c r="H136" s="12"/>
      <c r="O136" s="12"/>
    </row>
    <row r="137" spans="1:15" x14ac:dyDescent="0.25">
      <c r="A137" s="12"/>
      <c r="G137" s="12"/>
      <c r="H137" s="12"/>
      <c r="O137" s="12"/>
    </row>
    <row r="138" spans="1:15" x14ac:dyDescent="0.25">
      <c r="A138" s="12"/>
      <c r="G138" s="12"/>
      <c r="H138" s="12"/>
      <c r="O138" s="12"/>
    </row>
    <row r="139" spans="1:15" x14ac:dyDescent="0.25">
      <c r="A139" s="12"/>
      <c r="G139" s="12"/>
      <c r="H139" s="12"/>
      <c r="O139" s="12"/>
    </row>
    <row r="140" spans="1:15" x14ac:dyDescent="0.25">
      <c r="A140" s="12"/>
      <c r="G140" s="12"/>
      <c r="H140" s="12"/>
      <c r="O140" s="12"/>
    </row>
    <row r="141" spans="1:15" x14ac:dyDescent="0.25">
      <c r="A141" s="12"/>
      <c r="G141" s="12"/>
      <c r="H141" s="12"/>
      <c r="O141" s="12"/>
    </row>
    <row r="142" spans="1:15" x14ac:dyDescent="0.25">
      <c r="A142" s="12"/>
      <c r="G142" s="12"/>
      <c r="H142" s="12"/>
      <c r="O142" s="12"/>
    </row>
    <row r="143" spans="1:15" x14ac:dyDescent="0.25">
      <c r="A143" s="12"/>
      <c r="H143" s="12"/>
      <c r="O143" s="12"/>
    </row>
    <row r="144" spans="1:15" x14ac:dyDescent="0.25">
      <c r="A144" s="12"/>
      <c r="H144" s="12"/>
      <c r="O144" s="12"/>
    </row>
    <row r="145" spans="1:15" x14ac:dyDescent="0.25">
      <c r="A145" s="12"/>
      <c r="H145" s="12"/>
      <c r="O145" s="12"/>
    </row>
  </sheetData>
  <sheetProtection formatCells="0" formatColumns="0" formatRows="0" insertColumns="0" insertRows="0" insertHyperlinks="0" deleteColumns="0" deleteRows="0" sort="0" autoFilter="0" pivotTables="0"/>
  <mergeCells count="111">
    <mergeCell ref="B49:F49"/>
    <mergeCell ref="R86:S86"/>
    <mergeCell ref="I98:N98"/>
    <mergeCell ref="I68:N68"/>
    <mergeCell ref="I75:N75"/>
    <mergeCell ref="B68:G69"/>
    <mergeCell ref="A79:C79"/>
    <mergeCell ref="D79:E79"/>
    <mergeCell ref="F79:G79"/>
    <mergeCell ref="B81:D81"/>
    <mergeCell ref="A77:C77"/>
    <mergeCell ref="D77:E77"/>
    <mergeCell ref="F77:G77"/>
    <mergeCell ref="A78:C78"/>
    <mergeCell ref="D78:E78"/>
    <mergeCell ref="F78:G78"/>
    <mergeCell ref="A75:C75"/>
    <mergeCell ref="D75:E75"/>
    <mergeCell ref="F75:G75"/>
    <mergeCell ref="A76:C76"/>
    <mergeCell ref="D76:E76"/>
    <mergeCell ref="F76:G76"/>
    <mergeCell ref="A73:C73"/>
    <mergeCell ref="D73:E73"/>
    <mergeCell ref="F73:G73"/>
    <mergeCell ref="A74:C74"/>
    <mergeCell ref="D74:E74"/>
    <mergeCell ref="F74:G74"/>
    <mergeCell ref="A71:C71"/>
    <mergeCell ref="D71:E71"/>
    <mergeCell ref="F71:G71"/>
    <mergeCell ref="A72:C72"/>
    <mergeCell ref="D72:E72"/>
    <mergeCell ref="F72:G72"/>
    <mergeCell ref="B64:F64"/>
    <mergeCell ref="A65:G65"/>
    <mergeCell ref="A66:G66"/>
    <mergeCell ref="A70:C70"/>
    <mergeCell ref="D70:E70"/>
    <mergeCell ref="F70:G70"/>
    <mergeCell ref="J55:J57"/>
    <mergeCell ref="M55:M57"/>
    <mergeCell ref="N55:N57"/>
    <mergeCell ref="O55:O57"/>
    <mergeCell ref="H56:H57"/>
    <mergeCell ref="I56:I57"/>
    <mergeCell ref="A50:G50"/>
    <mergeCell ref="A51:G51"/>
    <mergeCell ref="A54:O54"/>
    <mergeCell ref="A55:A57"/>
    <mergeCell ref="B55:C56"/>
    <mergeCell ref="D55:D57"/>
    <mergeCell ref="E55:E57"/>
    <mergeCell ref="F55:F57"/>
    <mergeCell ref="G55:G57"/>
    <mergeCell ref="H55:I55"/>
    <mergeCell ref="M42:M44"/>
    <mergeCell ref="N42:N44"/>
    <mergeCell ref="O42:O44"/>
    <mergeCell ref="H43:H44"/>
    <mergeCell ref="I43:I44"/>
    <mergeCell ref="A39:G39"/>
    <mergeCell ref="A41:M41"/>
    <mergeCell ref="A42:A44"/>
    <mergeCell ref="B42:C43"/>
    <mergeCell ref="D42:D44"/>
    <mergeCell ref="E42:E44"/>
    <mergeCell ref="F42:F44"/>
    <mergeCell ref="G42:G44"/>
    <mergeCell ref="H42:I42"/>
    <mergeCell ref="J42:J44"/>
    <mergeCell ref="N29:N31"/>
    <mergeCell ref="O29:O31"/>
    <mergeCell ref="H30:H31"/>
    <mergeCell ref="I30:I31"/>
    <mergeCell ref="B37:F37"/>
    <mergeCell ref="A38:G38"/>
    <mergeCell ref="A28:M28"/>
    <mergeCell ref="A29:A31"/>
    <mergeCell ref="B29:C30"/>
    <mergeCell ref="D29:D31"/>
    <mergeCell ref="E29:E31"/>
    <mergeCell ref="F29:F31"/>
    <mergeCell ref="G29:G31"/>
    <mergeCell ref="H29:I29"/>
    <mergeCell ref="J29:J31"/>
    <mergeCell ref="M29:M31"/>
    <mergeCell ref="I92:N92"/>
    <mergeCell ref="I82:N82"/>
    <mergeCell ref="A1:O1"/>
    <mergeCell ref="A3:O3"/>
    <mergeCell ref="A4:O4"/>
    <mergeCell ref="A6:O6"/>
    <mergeCell ref="A8:N9"/>
    <mergeCell ref="A11:N11"/>
    <mergeCell ref="N15:N17"/>
    <mergeCell ref="O15:O17"/>
    <mergeCell ref="I16:I17"/>
    <mergeCell ref="B24:F24"/>
    <mergeCell ref="A25:G25"/>
    <mergeCell ref="A26:G26"/>
    <mergeCell ref="A14:O14"/>
    <mergeCell ref="A15:A17"/>
    <mergeCell ref="B15:C16"/>
    <mergeCell ref="D15:D17"/>
    <mergeCell ref="E15:E17"/>
    <mergeCell ref="F15:F17"/>
    <mergeCell ref="G15:G17"/>
    <mergeCell ref="H15:I15"/>
    <mergeCell ref="J15:J17"/>
    <mergeCell ref="M15:M17"/>
  </mergeCells>
  <phoneticPr fontId="4" type="noConversion"/>
  <conditionalFormatting sqref="J71:M73">
    <cfRule type="dataBar" priority="24">
      <dataBar>
        <cfvo type="min"/>
        <cfvo type="max"/>
        <color rgb="FF63C384"/>
      </dataBar>
      <extLst>
        <ext xmlns:x14="http://schemas.microsoft.com/office/spreadsheetml/2009/9/main" uri="{B025F937-C7B1-47D3-B67F-A62EFF666E3E}">
          <x14:id>{498F7C59-82BC-4D10-A0C1-223D94363B8F}</x14:id>
        </ext>
      </extLst>
    </cfRule>
  </conditionalFormatting>
  <conditionalFormatting sqref="J84:M89">
    <cfRule type="dataBar" priority="17">
      <dataBar>
        <cfvo type="min"/>
        <cfvo type="max"/>
        <color rgb="FFFF555A"/>
      </dataBar>
      <extLst>
        <ext xmlns:x14="http://schemas.microsoft.com/office/spreadsheetml/2009/9/main" uri="{B025F937-C7B1-47D3-B67F-A62EFF666E3E}">
          <x14:id>{CD1D7F94-9494-4CEC-9951-D55B0D23C490}</x14:id>
        </ext>
      </extLst>
    </cfRule>
  </conditionalFormatting>
  <conditionalFormatting sqref="J71:N73">
    <cfRule type="dataBar" priority="19">
      <dataBar>
        <cfvo type="min"/>
        <cfvo type="max"/>
        <color rgb="FF638EC6"/>
      </dataBar>
      <extLst>
        <ext xmlns:x14="http://schemas.microsoft.com/office/spreadsheetml/2009/9/main" uri="{B025F937-C7B1-47D3-B67F-A62EFF666E3E}">
          <x14:id>{6031229A-5421-47D8-A94C-C2B3E3DA5882}</x14:id>
        </ext>
      </extLst>
    </cfRule>
    <cfRule type="colorScale" priority="20">
      <colorScale>
        <cfvo type="min"/>
        <cfvo type="max"/>
        <color rgb="FFFCFCFF"/>
        <color rgb="FF63BE7B"/>
      </colorScale>
    </cfRule>
    <cfRule type="top10" dxfId="0" priority="21" rank="5"/>
    <cfRule type="colorScale" priority="23">
      <colorScale>
        <cfvo type="min"/>
        <cfvo type="percentile" val="50"/>
        <cfvo type="max"/>
        <color rgb="FFF8696B"/>
        <color rgb="FFFFEB84"/>
        <color rgb="FF63BE7B"/>
      </colorScale>
    </cfRule>
  </conditionalFormatting>
  <conditionalFormatting sqref="J77:N79">
    <cfRule type="dataBar" priority="18">
      <dataBar>
        <cfvo type="min"/>
        <cfvo type="max"/>
        <color rgb="FF63C384"/>
      </dataBar>
      <extLst>
        <ext xmlns:x14="http://schemas.microsoft.com/office/spreadsheetml/2009/9/main" uri="{B025F937-C7B1-47D3-B67F-A62EFF666E3E}">
          <x14:id>{162BCC51-6DCA-43EE-917C-2E1CBB63C66B}</x14:id>
        </ext>
      </extLst>
    </cfRule>
  </conditionalFormatting>
  <conditionalFormatting sqref="J84:N89">
    <cfRule type="colorScale" priority="16">
      <colorScale>
        <cfvo type="min"/>
        <cfvo type="max"/>
        <color rgb="FFFCFCFF"/>
        <color rgb="FF63BE7B"/>
      </colorScale>
    </cfRule>
  </conditionalFormatting>
  <conditionalFormatting sqref="K72">
    <cfRule type="dataBar" priority="22">
      <dataBar>
        <cfvo type="min"/>
        <cfvo type="max"/>
        <color rgb="FFFFB628"/>
      </dataBar>
      <extLst>
        <ext xmlns:x14="http://schemas.microsoft.com/office/spreadsheetml/2009/9/main" uri="{B025F937-C7B1-47D3-B67F-A62EFF666E3E}">
          <x14:id>{4CD5231F-53A6-411A-A279-BFE368AD565B}</x14:id>
        </ext>
      </extLst>
    </cfRule>
  </conditionalFormatting>
  <conditionalFormatting sqref="J94:M96">
    <cfRule type="dataBar" priority="9">
      <dataBar>
        <cfvo type="min"/>
        <cfvo type="max"/>
        <color rgb="FF63C384"/>
      </dataBar>
      <extLst>
        <ext xmlns:x14="http://schemas.microsoft.com/office/spreadsheetml/2009/9/main" uri="{B025F937-C7B1-47D3-B67F-A62EFF666E3E}">
          <x14:id>{229C0542-2328-438A-ABCA-4F52374969DE}</x14:id>
        </ext>
      </extLst>
    </cfRule>
  </conditionalFormatting>
  <conditionalFormatting sqref="J100:M105">
    <cfRule type="dataBar" priority="8">
      <dataBar>
        <cfvo type="min"/>
        <cfvo type="max"/>
        <color rgb="FF63C384"/>
      </dataBar>
      <extLst>
        <ext xmlns:x14="http://schemas.microsoft.com/office/spreadsheetml/2009/9/main" uri="{B025F937-C7B1-47D3-B67F-A62EFF666E3E}">
          <x14:id>{24E825D0-A0DD-454B-B7CC-9144E57ED16B}</x14:id>
        </ext>
      </extLst>
    </cfRule>
  </conditionalFormatting>
  <conditionalFormatting sqref="J106:N106">
    <cfRule type="colorScale" priority="7">
      <colorScale>
        <cfvo type="min"/>
        <cfvo type="percentile" val="50"/>
        <cfvo type="max"/>
        <color rgb="FFF8696B"/>
        <color rgb="FFFFEB84"/>
        <color rgb="FF63BE7B"/>
      </colorScale>
    </cfRule>
  </conditionalFormatting>
  <pageMargins left="0.70866141732283472" right="0.70866141732283472" top="0.74803149606299213" bottom="0.74803149606299213" header="0.31496062992125984" footer="0.31496062992125984"/>
  <pageSetup scale="39" fitToHeight="0" orientation="landscape" r:id="rId1"/>
  <rowBreaks count="2" manualBreakCount="2">
    <brk id="27" max="14" man="1"/>
    <brk id="52" max="14" man="1"/>
  </rowBreaks>
  <drawing r:id="rId2"/>
  <extLst>
    <ext xmlns:x14="http://schemas.microsoft.com/office/spreadsheetml/2009/9/main" uri="{78C0D931-6437-407d-A8EE-F0AAD7539E65}">
      <x14:conditionalFormattings>
        <x14:conditionalFormatting xmlns:xm="http://schemas.microsoft.com/office/excel/2006/main">
          <x14:cfRule type="dataBar" id="{498F7C59-82BC-4D10-A0C1-223D94363B8F}">
            <x14:dataBar minLength="0" maxLength="100" border="1" negativeBarBorderColorSameAsPositive="0">
              <x14:cfvo type="autoMin"/>
              <x14:cfvo type="autoMax"/>
              <x14:borderColor rgb="FF63C384"/>
              <x14:negativeFillColor rgb="FFFF0000"/>
              <x14:negativeBorderColor rgb="FFFF0000"/>
              <x14:axisColor rgb="FF000000"/>
            </x14:dataBar>
          </x14:cfRule>
          <xm:sqref>J71:M73</xm:sqref>
        </x14:conditionalFormatting>
        <x14:conditionalFormatting xmlns:xm="http://schemas.microsoft.com/office/excel/2006/main">
          <x14:cfRule type="dataBar" id="{CD1D7F94-9494-4CEC-9951-D55B0D23C490}">
            <x14:dataBar minLength="0" maxLength="100" border="1" negativeBarBorderColorSameAsPositive="0">
              <x14:cfvo type="autoMin"/>
              <x14:cfvo type="autoMax"/>
              <x14:borderColor rgb="FFFF555A"/>
              <x14:negativeFillColor rgb="FFFF0000"/>
              <x14:negativeBorderColor rgb="FFFF0000"/>
              <x14:axisColor rgb="FF000000"/>
            </x14:dataBar>
          </x14:cfRule>
          <xm:sqref>J84:M89</xm:sqref>
        </x14:conditionalFormatting>
        <x14:conditionalFormatting xmlns:xm="http://schemas.microsoft.com/office/excel/2006/main">
          <x14:cfRule type="dataBar" id="{6031229A-5421-47D8-A94C-C2B3E3DA5882}">
            <x14:dataBar minLength="0" maxLength="100" border="1" negativeBarBorderColorSameAsPositive="0">
              <x14:cfvo type="autoMin"/>
              <x14:cfvo type="autoMax"/>
              <x14:borderColor rgb="FF638EC6"/>
              <x14:negativeFillColor rgb="FFFF0000"/>
              <x14:negativeBorderColor rgb="FFFF0000"/>
              <x14:axisColor rgb="FF000000"/>
            </x14:dataBar>
          </x14:cfRule>
          <xm:sqref>J71:N73</xm:sqref>
        </x14:conditionalFormatting>
        <x14:conditionalFormatting xmlns:xm="http://schemas.microsoft.com/office/excel/2006/main">
          <x14:cfRule type="dataBar" id="{162BCC51-6DCA-43EE-917C-2E1CBB63C66B}">
            <x14:dataBar minLength="0" maxLength="100" border="1" negativeBarBorderColorSameAsPositive="0">
              <x14:cfvo type="autoMin"/>
              <x14:cfvo type="autoMax"/>
              <x14:borderColor rgb="FF63C384"/>
              <x14:negativeFillColor rgb="FFFF0000"/>
              <x14:negativeBorderColor rgb="FFFF0000"/>
              <x14:axisColor rgb="FF000000"/>
            </x14:dataBar>
          </x14:cfRule>
          <xm:sqref>J77:N79</xm:sqref>
        </x14:conditionalFormatting>
        <x14:conditionalFormatting xmlns:xm="http://schemas.microsoft.com/office/excel/2006/main">
          <x14:cfRule type="dataBar" id="{4CD5231F-53A6-411A-A279-BFE368AD565B}">
            <x14:dataBar minLength="0" maxLength="100" border="1" negativeBarBorderColorSameAsPositive="0">
              <x14:cfvo type="autoMin"/>
              <x14:cfvo type="autoMax"/>
              <x14:borderColor rgb="FFFFB628"/>
              <x14:negativeFillColor rgb="FFFF0000"/>
              <x14:negativeBorderColor rgb="FFFF0000"/>
              <x14:axisColor rgb="FF000000"/>
            </x14:dataBar>
          </x14:cfRule>
          <xm:sqref>K72</xm:sqref>
        </x14:conditionalFormatting>
        <x14:conditionalFormatting xmlns:xm="http://schemas.microsoft.com/office/excel/2006/main">
          <x14:cfRule type="dataBar" id="{229C0542-2328-438A-ABCA-4F52374969DE}">
            <x14:dataBar minLength="0" maxLength="100" border="1" negativeBarBorderColorSameAsPositive="0">
              <x14:cfvo type="autoMin"/>
              <x14:cfvo type="autoMax"/>
              <x14:borderColor rgb="FF63C384"/>
              <x14:negativeFillColor rgb="FFFF0000"/>
              <x14:negativeBorderColor rgb="FFFF0000"/>
              <x14:axisColor rgb="FF000000"/>
            </x14:dataBar>
          </x14:cfRule>
          <xm:sqref>J94:M96</xm:sqref>
        </x14:conditionalFormatting>
        <x14:conditionalFormatting xmlns:xm="http://schemas.microsoft.com/office/excel/2006/main">
          <x14:cfRule type="dataBar" id="{24E825D0-A0DD-454B-B7CC-9144E57ED16B}">
            <x14:dataBar minLength="0" maxLength="100" border="1" negativeBarBorderColorSameAsPositive="0">
              <x14:cfvo type="autoMin"/>
              <x14:cfvo type="autoMax"/>
              <x14:borderColor rgb="FF63C384"/>
              <x14:negativeFillColor rgb="FFFF0000"/>
              <x14:negativeBorderColor rgb="FFFF0000"/>
              <x14:axisColor rgb="FF000000"/>
            </x14:dataBar>
          </x14:cfRule>
          <xm:sqref>J100:M105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ENERO</vt:lpstr>
      <vt:lpstr>ENERO!Área_de_impresión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Sanquintin</dc:creator>
  <cp:lastModifiedBy>Ana Belkis Avila Severino</cp:lastModifiedBy>
  <cp:lastPrinted>2026-02-18T16:16:44Z</cp:lastPrinted>
  <dcterms:created xsi:type="dcterms:W3CDTF">2024-01-30T17:37:55Z</dcterms:created>
  <dcterms:modified xsi:type="dcterms:W3CDTF">2026-02-18T16:20:37Z</dcterms:modified>
</cp:coreProperties>
</file>