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iaf-my.sharepoint.com/personal/tfeliz_coniaf_gob_do/Documents/Escritorio/MISIONALES 2025/OCTUBRE 2025/"/>
    </mc:Choice>
  </mc:AlternateContent>
  <xr:revisionPtr revIDLastSave="0" documentId="8_{4CA02A7E-C71B-4C07-A868-69C0645014C5}" xr6:coauthVersionLast="47" xr6:coauthVersionMax="47" xr10:uidLastSave="{00000000-0000-0000-0000-000000000000}"/>
  <bookViews>
    <workbookView xWindow="-120" yWindow="-120" windowWidth="29040" windowHeight="15720" xr2:uid="{43D56CE1-20BF-42F7-B4AD-266790C4581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4" i="1" l="1"/>
  <c r="K93" i="1"/>
  <c r="J92" i="1"/>
  <c r="M91" i="1"/>
  <c r="L91" i="1"/>
  <c r="K91" i="1"/>
  <c r="J91" i="1"/>
  <c r="F82" i="1"/>
  <c r="N94" i="1" s="1"/>
  <c r="F79" i="1"/>
  <c r="N91" i="1" s="1"/>
  <c r="O71" i="1"/>
  <c r="N71" i="1"/>
  <c r="L71" i="1"/>
  <c r="M78" i="1" s="1"/>
  <c r="K71" i="1"/>
  <c r="M79" i="1" s="1"/>
  <c r="M85" i="1" s="1"/>
  <c r="J71" i="1"/>
  <c r="I71" i="1"/>
  <c r="H71" i="1"/>
  <c r="M93" i="1" s="1"/>
  <c r="G71" i="1"/>
  <c r="M94" i="1" s="1"/>
  <c r="A71" i="1"/>
  <c r="M92" i="1" s="1"/>
  <c r="O70" i="1"/>
  <c r="O69" i="1"/>
  <c r="O68" i="1"/>
  <c r="M68" i="1"/>
  <c r="M71" i="1" s="1"/>
  <c r="M73" i="1" s="1"/>
  <c r="O67" i="1"/>
  <c r="O66" i="1"/>
  <c r="O65" i="1"/>
  <c r="N56" i="1"/>
  <c r="N57" i="1" s="1"/>
  <c r="M56" i="1"/>
  <c r="M58" i="1" s="1"/>
  <c r="L56" i="1"/>
  <c r="K78" i="1" s="1"/>
  <c r="K56" i="1"/>
  <c r="K79" i="1" s="1"/>
  <c r="K85" i="1" s="1"/>
  <c r="I56" i="1"/>
  <c r="H56" i="1"/>
  <c r="G56" i="1"/>
  <c r="K94" i="1" s="1"/>
  <c r="A56" i="1"/>
  <c r="K92" i="1" s="1"/>
  <c r="O55" i="1"/>
  <c r="O54" i="1"/>
  <c r="M53" i="1"/>
  <c r="O53" i="1" s="1"/>
  <c r="O52" i="1"/>
  <c r="N44" i="1"/>
  <c r="L44" i="1"/>
  <c r="L78" i="1" s="1"/>
  <c r="K44" i="1"/>
  <c r="L79" i="1" s="1"/>
  <c r="L85" i="1" s="1"/>
  <c r="J44" i="1"/>
  <c r="I44" i="1"/>
  <c r="H44" i="1"/>
  <c r="F81" i="1" s="1"/>
  <c r="N93" i="1" s="1"/>
  <c r="G44" i="1"/>
  <c r="A44" i="1"/>
  <c r="L92" i="1" s="1"/>
  <c r="O43" i="1"/>
  <c r="O42" i="1"/>
  <c r="O41" i="1"/>
  <c r="O40" i="1"/>
  <c r="O39" i="1"/>
  <c r="O38" i="1"/>
  <c r="O37" i="1"/>
  <c r="O36" i="1"/>
  <c r="O35" i="1"/>
  <c r="O34" i="1"/>
  <c r="M34" i="1"/>
  <c r="M44" i="1" s="1"/>
  <c r="O33" i="1"/>
  <c r="O32" i="1"/>
  <c r="O44" i="1" s="1"/>
  <c r="M26" i="1"/>
  <c r="N25" i="1"/>
  <c r="O25" i="1" s="1"/>
  <c r="N24" i="1"/>
  <c r="N26" i="1" s="1"/>
  <c r="J96" i="1" s="1"/>
  <c r="M24" i="1"/>
  <c r="J95" i="1" s="1"/>
  <c r="L24" i="1"/>
  <c r="J78" i="1" s="1"/>
  <c r="K24" i="1"/>
  <c r="J79" i="1" s="1"/>
  <c r="I24" i="1"/>
  <c r="H24" i="1"/>
  <c r="J93" i="1" s="1"/>
  <c r="G24" i="1"/>
  <c r="J94" i="1" s="1"/>
  <c r="A24" i="1"/>
  <c r="O23" i="1"/>
  <c r="O22" i="1"/>
  <c r="O21" i="1"/>
  <c r="O20" i="1"/>
  <c r="O19" i="1"/>
  <c r="O18" i="1"/>
  <c r="O24" i="1" s="1"/>
  <c r="M84" i="1" l="1"/>
  <c r="K84" i="1"/>
  <c r="M95" i="1"/>
  <c r="N79" i="1"/>
  <c r="N85" i="1" s="1"/>
  <c r="J85" i="1"/>
  <c r="N78" i="1"/>
  <c r="N84" i="1" s="1"/>
  <c r="J84" i="1"/>
  <c r="J81" i="1"/>
  <c r="L84" i="1"/>
  <c r="O26" i="1"/>
  <c r="J80" i="1" s="1"/>
  <c r="L95" i="1"/>
  <c r="M46" i="1"/>
  <c r="F83" i="1" s="1"/>
  <c r="N58" i="1"/>
  <c r="K96" i="1" s="1"/>
  <c r="O57" i="1"/>
  <c r="O56" i="1"/>
  <c r="F80" i="1"/>
  <c r="N92" i="1" s="1"/>
  <c r="N72" i="1"/>
  <c r="N73" i="1" s="1"/>
  <c r="M96" i="1" s="1"/>
  <c r="L93" i="1"/>
  <c r="N45" i="1"/>
  <c r="O45" i="1" s="1"/>
  <c r="O46" i="1" s="1"/>
  <c r="L80" i="1" s="1"/>
  <c r="F84" i="1"/>
  <c r="N96" i="1" s="1"/>
  <c r="K95" i="1"/>
  <c r="L86" i="1" l="1"/>
  <c r="L97" i="1"/>
  <c r="L81" i="1"/>
  <c r="L87" i="1" s="1"/>
  <c r="N95" i="1"/>
  <c r="O58" i="1"/>
  <c r="K80" i="1" s="1"/>
  <c r="N80" i="1"/>
  <c r="J86" i="1"/>
  <c r="J97" i="1"/>
  <c r="F85" i="1"/>
  <c r="F86" i="1" s="1"/>
  <c r="F78" i="1" s="1"/>
  <c r="O72" i="1"/>
  <c r="O73" i="1" s="1"/>
  <c r="M80" i="1" s="1"/>
  <c r="N46" i="1"/>
  <c r="L96" i="1" s="1"/>
  <c r="J87" i="1"/>
  <c r="N97" i="1" l="1"/>
  <c r="N86" i="1"/>
  <c r="K86" i="1"/>
  <c r="K97" i="1"/>
  <c r="K81" i="1"/>
  <c r="M97" i="1"/>
  <c r="M86" i="1"/>
  <c r="M81" i="1"/>
  <c r="M87" i="1" s="1"/>
  <c r="K87" i="1" l="1"/>
  <c r="N81" i="1"/>
  <c r="N87" i="1" s="1"/>
</calcChain>
</file>

<file path=xl/sharedStrings.xml><?xml version="1.0" encoding="utf-8"?>
<sst xmlns="http://schemas.openxmlformats.org/spreadsheetml/2006/main" count="232" uniqueCount="114">
  <si>
    <t>CONSEJO NACIONAL DE INVESTIGACIONES AGROPECUARIAS Y FORESTALES (CONIAF)</t>
  </si>
  <si>
    <t>DIRECCIÓN EJECUTIVA</t>
  </si>
  <si>
    <t>DEPARTAMENTO DE PLANIFICACIÓN  Y  DESARROLLO</t>
  </si>
  <si>
    <t xml:space="preserve"> EJECUCION MESUAL DE ACTIVIDADES Y PROGRAMA DE TRANSFERENCIA  PROYECTOS DE INVERSIÓN PÚBLICA</t>
  </si>
  <si>
    <t>ACTUALIZACIÓN PARA LA INNOVACIÓN TECNOLÓGICA Y COMPETITIVIDAD AGROALIMENTARIA Y  DE FOMENTO A LA EXPORTACIÓN EN LA REPÚBLICA DOMINICANA</t>
  </si>
  <si>
    <t>MES: OCTUBRE 2025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</si>
  <si>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</si>
  <si>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</si>
  <si>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</si>
  <si>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</si>
  <si>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</si>
  <si>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</si>
  <si>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 xml:space="preserve">HORAS </t>
  </si>
  <si>
    <t>TÉCNICOS BENEFICIADOS</t>
  </si>
  <si>
    <t>PRESUPUESTO TOTAL 2025 (RD$)</t>
  </si>
  <si>
    <t xml:space="preserve">COSTO LOGÍSTICO       </t>
  </si>
  <si>
    <t xml:space="preserve">COSTO FACILITADORES  </t>
  </si>
  <si>
    <t xml:space="preserve">COSTO TOTAL </t>
  </si>
  <si>
    <t xml:space="preserve"> HOMBRES</t>
  </si>
  <si>
    <t>MUJERES</t>
  </si>
  <si>
    <t xml:space="preserve"> FACILITADOR</t>
  </si>
  <si>
    <t>NOMBRE DE LA ACTIVIDAD</t>
  </si>
  <si>
    <t>COMBUSTIBLE</t>
  </si>
  <si>
    <t>VIATICOS</t>
  </si>
  <si>
    <t xml:space="preserve"> José Miguel Romero </t>
  </si>
  <si>
    <r>
      <t xml:space="preserve">Viaje de coordinación para la instalación de parcelas demostrativas de </t>
    </r>
    <r>
      <rPr>
        <b/>
        <sz val="12"/>
        <rFont val="Cambria"/>
        <family val="1"/>
      </rPr>
      <t>café</t>
    </r>
    <r>
      <rPr>
        <sz val="12"/>
        <rFont val="Cambria"/>
        <family val="1"/>
      </rPr>
      <t xml:space="preserve"> con uno de los productores líderes de la zona, el Sr. Samil. En dicha reunión, se coordinó que el seguimiento a la parcela demostrativa sería en torno al seguimiento de la cosecha, postcosecha y manejo de tejidos de la plantación después de la cosecha, para lo cual se evaluará y cuyos resultados serán socializados con técnicos y productores de la zona. </t>
    </r>
  </si>
  <si>
    <t>Víctor Payano y Maldané Cuello</t>
  </si>
  <si>
    <t>14-15/10/2025</t>
  </si>
  <si>
    <t xml:space="preserve"> San José de Ocoa</t>
  </si>
  <si>
    <t>Francisco Ceballos</t>
  </si>
  <si>
    <r>
      <t xml:space="preserve"> Viaje de coordinación para la instalación de parcelas demostrativas de </t>
    </r>
    <r>
      <rPr>
        <b/>
        <sz val="12"/>
        <rFont val="Cambria"/>
        <family val="1"/>
      </rPr>
      <t>café</t>
    </r>
    <r>
      <rPr>
        <sz val="12"/>
        <rFont val="Cambria"/>
        <family val="1"/>
      </rPr>
      <t xml:space="preserve">, donde participó el investigador Ing.  Francisco Ceballos, quedando y coordinando el seguimiento a la parcela demostrativa sería en torno al seguimiento de la cosecha, postcosecha y manejo de tejidos de la plantación después de la cosecha, para lo cual se evaluará y cuyos resultados serán socializados con técnicos y productores de la zona. 
   </t>
    </r>
  </si>
  <si>
    <t>Polo, La Lanza, Barahona</t>
  </si>
  <si>
    <t>SUB-TOTAL</t>
  </si>
  <si>
    <t>Legislación  ISR (10% sobre costo  facilitadores)</t>
  </si>
  <si>
    <t xml:space="preserve">TOTAL </t>
  </si>
  <si>
    <t xml:space="preserve">DEPARTAMENTO DE REDUCCIÓN DE LA POBREZA RURAL </t>
  </si>
  <si>
    <t>HOMBRES</t>
  </si>
  <si>
    <t>Julio De Oleo</t>
  </si>
  <si>
    <r>
      <t xml:space="preserve">Se realizó una visita de coordinación para la instalación de una parcela demostrativa de </t>
    </r>
    <r>
      <rPr>
        <b/>
        <sz val="12"/>
        <rFont val="Cambria"/>
        <family val="1"/>
      </rPr>
      <t>mango</t>
    </r>
    <r>
      <rPr>
        <sz val="12"/>
        <rFont val="Cambria"/>
        <family val="1"/>
      </rPr>
      <t xml:space="preserve"> en El Seibo.  Se seleccionó con el productor el área de la parcela donde se van a implementar las tecnologías a demostrar. Se tomó un área de diez (10). Además, se coordinó la limpieza y se planificó para la primera semana de noviembre realizar una inducción del cultivo con 15 a 30 productores y podadores. Se está a la espera de la convocatoria y selección por parte de los productores de mango de la zona de la actividad.</t>
    </r>
  </si>
  <si>
    <t xml:space="preserve"> César Montero y Bienvenido Carvajal</t>
  </si>
  <si>
    <t>El Seibo</t>
  </si>
  <si>
    <r>
      <t xml:space="preserve">Adquisición de insumos para la coordinacion e instalación de la parcela de </t>
    </r>
    <r>
      <rPr>
        <b/>
        <sz val="12"/>
        <rFont val="Cambria"/>
        <family val="1"/>
      </rPr>
      <t>yuca</t>
    </r>
    <r>
      <rPr>
        <sz val="12"/>
        <rFont val="Cambria"/>
        <family val="1"/>
      </rPr>
      <t>.</t>
    </r>
  </si>
  <si>
    <t>Santiago Rodríguez</t>
  </si>
  <si>
    <r>
      <t xml:space="preserve">Transferencia de tecnología en el cultivo de </t>
    </r>
    <r>
      <rPr>
        <b/>
        <sz val="12"/>
        <color theme="1"/>
        <rFont val="Cambria"/>
        <family val="1"/>
      </rPr>
      <t>Mango</t>
    </r>
    <r>
      <rPr>
        <sz val="12"/>
        <color theme="1"/>
        <rFont val="Cambria"/>
        <family val="1"/>
      </rPr>
      <t xml:space="preserve"> en Neyba. Se realizó una visita de seguimiento a la parcela de Neyba ubicada en el Tanque.  Se obserbó una buena formación de los frutos, se recomendo la aplicación de un fungicida.</t>
    </r>
  </si>
  <si>
    <t>Manuel Atiles Peguero</t>
  </si>
  <si>
    <r>
      <t xml:space="preserve">Tranferencia de tecnología en leche y carne (parcela de </t>
    </r>
    <r>
      <rPr>
        <b/>
        <sz val="12"/>
        <rFont val="Cambria"/>
        <family val="1"/>
      </rPr>
      <t>pasto</t>
    </r>
    <r>
      <rPr>
        <sz val="12"/>
        <rFont val="Cambria"/>
        <family val="1"/>
      </rPr>
      <t>) en Santiago Rodríguez. Se realizó un seguimiento a la parcela de pasto. El cultivo de guacima se observa en muy buenas condiciones, se coordinó realizarle el primer corte y para esto el técino investigador Atiles Peguero realizó una demostración de como deb realizarle el corte. se cordino tambiem, realizarle una limpieza de la maleza.</t>
    </r>
  </si>
  <si>
    <t>Atiles Peguero</t>
  </si>
  <si>
    <r>
      <t xml:space="preserve">Visita técnica en la parcela de </t>
    </r>
    <r>
      <rPr>
        <b/>
        <sz val="12"/>
        <rFont val="Cambria"/>
        <family val="1"/>
      </rPr>
      <t>leche y carne</t>
    </r>
    <r>
      <rPr>
        <sz val="12"/>
        <rFont val="Cambria"/>
        <family val="1"/>
      </rPr>
      <t>. Se inicio con la siembra del 50% de las plantas de guácima</t>
    </r>
  </si>
  <si>
    <r>
      <t xml:space="preserve">Visita técnica en la parcela de </t>
    </r>
    <r>
      <rPr>
        <b/>
        <sz val="12"/>
        <rFont val="Cambria"/>
        <family val="1"/>
      </rPr>
      <t>leche y carne</t>
    </r>
    <r>
      <rPr>
        <sz val="12"/>
        <rFont val="Cambria"/>
        <family val="1"/>
      </rPr>
      <t>. Se continuo con la siembra del 50% restante de las plantas de guácima.</t>
    </r>
  </si>
  <si>
    <r>
      <t>Visita técnica en la parcela de</t>
    </r>
    <r>
      <rPr>
        <b/>
        <sz val="12"/>
        <rFont val="Cambria"/>
        <family val="1"/>
      </rPr>
      <t xml:space="preserve"> yuca.</t>
    </r>
    <r>
      <rPr>
        <sz val="12"/>
        <rFont val="Cambria"/>
        <family val="1"/>
      </rPr>
      <t xml:space="preserve"> Se realizo la instalación del sistema de riego para la instalación de la parcela de yuca amarga para procesamiento con la Confederación Nacional de Mujeres Campesinas (CONAMUCA).</t>
    </r>
  </si>
  <si>
    <t>Juan Valdez</t>
  </si>
  <si>
    <r>
      <t xml:space="preserve">Recolección, selección y transporte desde moca a Santo Domingo de esquejes de yuca de procesamiento para ser utilizadas en la instalación de parcela de </t>
    </r>
    <r>
      <rPr>
        <b/>
        <sz val="12"/>
        <rFont val="Cambria"/>
        <family val="1"/>
      </rPr>
      <t>yuca</t>
    </r>
    <r>
      <rPr>
        <sz val="12"/>
        <rFont val="Cambria"/>
        <family val="1"/>
      </rPr>
      <t xml:space="preserve"> en Elías Piña.</t>
    </r>
  </si>
  <si>
    <r>
      <t>Transferencia de tecnología en el cultivo de yuca en Elías Piña, provincia Comendador. Se realizo la inducción al cultivo de</t>
    </r>
    <r>
      <rPr>
        <b/>
        <sz val="12"/>
        <rFont val="Cambria"/>
        <family val="1"/>
      </rPr>
      <t xml:space="preserve"> yuca</t>
    </r>
    <r>
      <rPr>
        <sz val="12"/>
        <rFont val="Cambria"/>
        <family val="1"/>
      </rPr>
      <t xml:space="preserve"> con un grupo de mujeres de CONAMUCA</t>
    </r>
  </si>
  <si>
    <r>
      <t>Transferencia de tecnología en el cultivo de</t>
    </r>
    <r>
      <rPr>
        <b/>
        <sz val="12"/>
        <rFont val="Cambria"/>
        <family val="1"/>
      </rPr>
      <t xml:space="preserve"> yuca</t>
    </r>
    <r>
      <rPr>
        <sz val="12"/>
        <rFont val="Cambria"/>
        <family val="1"/>
      </rPr>
      <t xml:space="preserve">. Se realizó la siembra (instalación) de la parcela de yuca de procesamiento en el Centro CONAMUCA. </t>
    </r>
  </si>
  <si>
    <r>
      <t xml:space="preserve">Transferencia tecnológica en la parcela demostrativa de </t>
    </r>
    <r>
      <rPr>
        <b/>
        <sz val="12"/>
        <color theme="1"/>
        <rFont val="Cambria"/>
        <family val="1"/>
      </rPr>
      <t>leche y carne</t>
    </r>
    <r>
      <rPr>
        <sz val="12"/>
        <color theme="1"/>
        <rFont val="Cambria"/>
        <family val="1"/>
      </rPr>
      <t xml:space="preserve"> (parcela de Sanidad). Se realizo la primera desparasitación de los animales con noramectina.</t>
    </r>
  </si>
  <si>
    <t>Neiba</t>
  </si>
  <si>
    <t>TOTAL</t>
  </si>
  <si>
    <t>DEPARTAMENTO DE ACCESO A LAS CIENCIAS MODERNAS</t>
  </si>
  <si>
    <t xml:space="preserve"> FACILITADORES</t>
  </si>
  <si>
    <t xml:space="preserve">Johuan Santos </t>
  </si>
  <si>
    <r>
      <t>Viaje de coordinación para la instalación de parcelas de mostrativas de</t>
    </r>
    <r>
      <rPr>
        <b/>
        <sz val="12"/>
        <color theme="1"/>
        <rFont val="Cambria"/>
        <family val="1"/>
      </rPr>
      <t xml:space="preserve"> maíz</t>
    </r>
    <r>
      <rPr>
        <sz val="12"/>
        <color theme="1"/>
        <rFont val="Cambria"/>
        <family val="1"/>
      </rPr>
      <t>. Se llegó a un acuerdo con el productor José Manuel García, quien accedió a colaborar en su finca. El Ingeniero agrónomo Johuan Santos será el facilitador de la parcela y sus eventos, representando a los extensionistas del Ministerio de Agricultura.</t>
    </r>
  </si>
  <si>
    <t>José Cepeda</t>
  </si>
  <si>
    <t xml:space="preserve"> La Vega</t>
  </si>
  <si>
    <r>
      <t>Viaje de coordinación para la instalación de</t>
    </r>
    <r>
      <rPr>
        <b/>
        <sz val="12"/>
        <color theme="1"/>
        <rFont val="Cambria"/>
        <family val="1"/>
      </rPr>
      <t xml:space="preserve"> maíz</t>
    </r>
    <r>
      <rPr>
        <sz val="12"/>
        <color theme="1"/>
        <rFont val="Cambria"/>
        <family val="1"/>
      </rPr>
      <t xml:space="preserve"> en La Vega. Se adquirieron en la Estación eExperimental Loyola, en San Cristóbal, las semillas de maíz (variedad Loyola 86) que serán utilizadas en las dos (2) parcelas demostrativas.</t>
    </r>
  </si>
  <si>
    <t>San Cristóbal</t>
  </si>
  <si>
    <t>Johuan Santos y Laura García</t>
  </si>
  <si>
    <r>
      <t xml:space="preserve">Viaje de coordinación para la instalación de </t>
    </r>
    <r>
      <rPr>
        <b/>
        <sz val="12"/>
        <rFont val="Cambria"/>
        <family val="1"/>
      </rPr>
      <t>maíz,</t>
    </r>
    <r>
      <rPr>
        <sz val="12"/>
        <rFont val="Cambria"/>
        <family val="1"/>
      </rPr>
      <t xml:space="preserve"> mediante una reunión de inducción con los extensionistas del Ministerio de Agricultura en el Centro Norte del IDIAF. Allí se explicaron los objetivos de la parcela y se les pidió que hicieran sugerencias al plan de trabajo. </t>
    </r>
  </si>
  <si>
    <t>20-21/10/2025</t>
  </si>
  <si>
    <t>La Vega</t>
  </si>
  <si>
    <r>
      <t xml:space="preserve">Viaje de coordinación para la instalación de </t>
    </r>
    <r>
      <rPr>
        <b/>
        <sz val="12"/>
        <rFont val="Cambria"/>
        <family val="1"/>
      </rPr>
      <t>maíz</t>
    </r>
    <r>
      <rPr>
        <sz val="12"/>
        <rFont val="Cambria"/>
        <family val="1"/>
      </rPr>
      <t xml:space="preserve"> para terminar la elaboración del presupuesto de las dos (2) parcelas de maíz. Esto se hizo en reunión con el facilitador Ing. Johuan Santos, además, se cotizaron los nuevos insumos.</t>
    </r>
  </si>
  <si>
    <t>30-31/10/2025</t>
  </si>
  <si>
    <t xml:space="preserve">DEPARTAMENTO DE MEDIO AMBIENTE Y RECURSOS NATURALES         </t>
  </si>
  <si>
    <t>HORAS TRANSFE-RENCIA</t>
  </si>
  <si>
    <t>COSTO TOTAL</t>
  </si>
  <si>
    <r>
      <t xml:space="preserve">Adquisición de insumos para la coordinación e instalación de la parcela de </t>
    </r>
    <r>
      <rPr>
        <b/>
        <sz val="12"/>
        <color theme="1"/>
        <rFont val="Cambria"/>
        <family val="1"/>
      </rPr>
      <t>batata</t>
    </r>
    <r>
      <rPr>
        <sz val="12"/>
        <color theme="1"/>
        <rFont val="Cambria"/>
        <family val="1"/>
      </rPr>
      <t>.</t>
    </r>
  </si>
  <si>
    <t>José Nova</t>
  </si>
  <si>
    <t>Batey Baigua, San Rafael de Yuma. La Altagracia</t>
  </si>
  <si>
    <t xml:space="preserve">PROGRAMACION INDICADORES </t>
  </si>
  <si>
    <t>EJECUCION EN VALORES $RD.  NETO</t>
  </si>
  <si>
    <t>PROGRAMACION OCTUBRE  2025</t>
  </si>
  <si>
    <t xml:space="preserve">RESUMEN PROGRAMACIÓN </t>
  </si>
  <si>
    <t>PRESUPUESTO OCTUBRE  2025</t>
  </si>
  <si>
    <t>EJECUCION OCTUBRE  2025</t>
  </si>
  <si>
    <t>DPTO</t>
  </si>
  <si>
    <t>Agric. Competitiva</t>
  </si>
  <si>
    <t>Ciencias Modernas</t>
  </si>
  <si>
    <t>Pobreza Rural</t>
  </si>
  <si>
    <t>Medio Amb. Y Rec. Nat.</t>
  </si>
  <si>
    <t>PRESUPUESTO TOTAL</t>
  </si>
  <si>
    <t>TRANSFERENCIAS</t>
  </si>
  <si>
    <t>COMBUST.</t>
  </si>
  <si>
    <t>INSTALACIÓN Y VISITAS A PARCELAS DE VALIDACIÓN</t>
  </si>
  <si>
    <t>PROYECTOS</t>
  </si>
  <si>
    <t>TECNICOS BENEFICIADOS</t>
  </si>
  <si>
    <t>HORAS DE ACTIVIDAD</t>
  </si>
  <si>
    <t xml:space="preserve">EJECUCION PORCENTUAL </t>
  </si>
  <si>
    <t>PROGRAMACION  INDICADORES OCTUBRE  2025</t>
  </si>
  <si>
    <t xml:space="preserve">COSTO LOGÍSTICO         (RD$) </t>
  </si>
  <si>
    <t xml:space="preserve">COSTO FACILITADORES (RD$) </t>
  </si>
  <si>
    <t>OTROS COSTOS (Ley ISR)</t>
  </si>
  <si>
    <t>SEGUIMIENTO</t>
  </si>
  <si>
    <t xml:space="preserve">COSTO TOTAL      (RD$) </t>
  </si>
  <si>
    <t>BENEFICIARIOS</t>
  </si>
  <si>
    <t>HORAS/ACTV.</t>
  </si>
  <si>
    <t>COSTO LOG.</t>
  </si>
  <si>
    <t>EJECUCION %  INDICADORES POR DEPARTAMENTOS</t>
  </si>
  <si>
    <t xml:space="preserve"> COSTOFACIL.</t>
  </si>
  <si>
    <t>Preparado por:</t>
  </si>
  <si>
    <t>Aprobado por:</t>
  </si>
  <si>
    <t>Lic. Terina Feliz Lockhart</t>
  </si>
  <si>
    <t>Dra. Ana Maria Barcelo Larocca</t>
  </si>
  <si>
    <t>FACILITADORES</t>
  </si>
  <si>
    <t>Analista Departamento de Planificacion y Desarrollo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</si>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</sst>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-* #,##0.00\ _€_-;\-* #,##0.00\ _€_-;_-* &quot;-&quot;??\ _€_-;_-@_-"/>
    <numFmt numFmtId="166" formatCode="_-* #,##0_-;\-* #,##0_-;_-* &quot;-&quot;??_-;_-@_-"/>
    <numFmt numFmtId="167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ambria"/>
      <family val="1"/>
    </font>
    <font>
      <sz val="12"/>
      <color theme="1"/>
      <name val="Cambria"/>
      <family val="1"/>
    </font>
    <font>
      <b/>
      <u/>
      <sz val="12"/>
      <name val="Cambria"/>
      <family val="1"/>
    </font>
    <font>
      <sz val="12"/>
      <color rgb="FFFF0000"/>
      <name val="Cambria"/>
      <family val="1"/>
    </font>
    <font>
      <sz val="12"/>
      <name val="Cambria"/>
      <family val="1"/>
    </font>
    <font>
      <sz val="11"/>
      <name val="Cambria"/>
      <family val="1"/>
    </font>
    <font>
      <b/>
      <sz val="12"/>
      <color rgb="FFFF0000"/>
      <name val="Cambria"/>
      <family val="1"/>
    </font>
    <font>
      <b/>
      <sz val="12"/>
      <color theme="1"/>
      <name val="Cambria"/>
      <family val="1"/>
    </font>
    <font>
      <b/>
      <u/>
      <sz val="12"/>
      <color rgb="FFFF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2" fillId="0" borderId="0" xfId="1" applyFont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 wrapText="1"/>
    </xf>
    <xf numFmtId="14" fontId="6" fillId="4" borderId="15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44" fontId="6" fillId="0" borderId="15" xfId="2" applyFont="1" applyBorder="1" applyAlignment="1">
      <alignment horizontal="center" vertical="center"/>
    </xf>
    <xf numFmtId="44" fontId="7" fillId="4" borderId="6" xfId="2" applyFont="1" applyFill="1" applyBorder="1" applyAlignment="1">
      <alignment horizontal="center" vertical="center"/>
    </xf>
    <xf numFmtId="44" fontId="7" fillId="0" borderId="6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15" xfId="0" applyFont="1" applyBorder="1" applyAlignment="1">
      <alignment horizontal="center" vertical="center" wrapText="1"/>
    </xf>
    <xf numFmtId="44" fontId="6" fillId="0" borderId="16" xfId="2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43" fontId="2" fillId="4" borderId="12" xfId="1" applyFont="1" applyFill="1" applyBorder="1" applyAlignment="1">
      <alignment horizontal="center"/>
    </xf>
    <xf numFmtId="165" fontId="3" fillId="0" borderId="0" xfId="0" applyNumberFormat="1" applyFont="1"/>
    <xf numFmtId="9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3" fontId="4" fillId="0" borderId="2" xfId="1" applyFont="1" applyBorder="1" applyAlignment="1">
      <alignment horizontal="right" vertical="center" wrapText="1"/>
    </xf>
    <xf numFmtId="43" fontId="2" fillId="0" borderId="2" xfId="1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43" fontId="6" fillId="0" borderId="2" xfId="1" applyFont="1" applyBorder="1" applyAlignment="1">
      <alignment horizontal="right" wrapText="1"/>
    </xf>
    <xf numFmtId="0" fontId="8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wrapText="1"/>
    </xf>
    <xf numFmtId="4" fontId="8" fillId="4" borderId="0" xfId="0" applyNumberFormat="1" applyFont="1" applyFill="1" applyAlignment="1">
      <alignment horizontal="right" vertical="center" wrapText="1"/>
    </xf>
    <xf numFmtId="43" fontId="8" fillId="4" borderId="0" xfId="0" applyNumberFormat="1" applyFont="1" applyFill="1" applyAlignment="1">
      <alignment horizontal="right"/>
    </xf>
    <xf numFmtId="0" fontId="2" fillId="4" borderId="0" xfId="0" applyFont="1" applyFill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 wrapText="1"/>
    </xf>
    <xf numFmtId="14" fontId="6" fillId="4" borderId="22" xfId="0" applyNumberFormat="1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4" fontId="6" fillId="0" borderId="6" xfId="2" applyFont="1" applyBorder="1" applyAlignment="1">
      <alignment horizontal="center" vertical="center"/>
    </xf>
    <xf numFmtId="44" fontId="6" fillId="0" borderId="6" xfId="2" applyFont="1" applyBorder="1" applyAlignment="1">
      <alignment horizontal="center" vertical="center" wrapText="1"/>
    </xf>
    <xf numFmtId="14" fontId="6" fillId="4" borderId="6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44" fontId="6" fillId="0" borderId="15" xfId="2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6" fillId="4" borderId="15" xfId="0" applyFont="1" applyFill="1" applyBorder="1" applyAlignment="1">
      <alignment horizontal="center" vertical="center" wrapText="1"/>
    </xf>
    <xf numFmtId="43" fontId="6" fillId="0" borderId="6" xfId="4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4" fontId="6" fillId="0" borderId="15" xfId="0" applyNumberFormat="1" applyFont="1" applyBorder="1" applyAlignment="1">
      <alignment horizontal="center" vertical="center"/>
    </xf>
    <xf numFmtId="43" fontId="6" fillId="0" borderId="0" xfId="4" applyFont="1" applyFill="1" applyBorder="1" applyAlignment="1">
      <alignment horizontal="center" vertical="center" wrapText="1"/>
    </xf>
    <xf numFmtId="43" fontId="6" fillId="0" borderId="15" xfId="4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3" fontId="2" fillId="4" borderId="6" xfId="1" applyFont="1" applyFill="1" applyBorder="1" applyAlignment="1">
      <alignment horizontal="center" vertical="center" wrapText="1"/>
    </xf>
    <xf numFmtId="43" fontId="2" fillId="4" borderId="24" xfId="1" applyFont="1" applyFill="1" applyBorder="1" applyAlignment="1">
      <alignment horizontal="center" vertical="center" wrapText="1"/>
    </xf>
    <xf numFmtId="9" fontId="2" fillId="4" borderId="23" xfId="0" applyNumberFormat="1" applyFont="1" applyFill="1" applyBorder="1" applyAlignment="1">
      <alignment horizontal="center" vertical="center" wrapText="1"/>
    </xf>
    <xf numFmtId="9" fontId="2" fillId="4" borderId="6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right" vertical="center" wrapText="1"/>
    </xf>
    <xf numFmtId="43" fontId="2" fillId="4" borderId="6" xfId="1" applyFont="1" applyFill="1" applyBorder="1" applyAlignment="1">
      <alignment horizontal="right" vertical="center" wrapText="1"/>
    </xf>
    <xf numFmtId="43" fontId="2" fillId="4" borderId="24" xfId="1" applyFont="1" applyFill="1" applyBorder="1" applyAlignment="1">
      <alignment horizontal="right"/>
    </xf>
    <xf numFmtId="0" fontId="2" fillId="4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wrapText="1"/>
    </xf>
    <xf numFmtId="4" fontId="2" fillId="4" borderId="12" xfId="0" applyNumberFormat="1" applyFont="1" applyFill="1" applyBorder="1" applyAlignment="1">
      <alignment horizontal="right" vertical="center" wrapText="1"/>
    </xf>
    <xf numFmtId="43" fontId="2" fillId="4" borderId="12" xfId="1" applyFont="1" applyFill="1" applyBorder="1" applyAlignment="1">
      <alignment horizontal="right" vertical="center" wrapText="1"/>
    </xf>
    <xf numFmtId="43" fontId="2" fillId="0" borderId="12" xfId="1" applyFont="1" applyBorder="1" applyAlignment="1">
      <alignment horizontal="right" wrapText="1"/>
    </xf>
    <xf numFmtId="0" fontId="2" fillId="4" borderId="1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/>
    </xf>
    <xf numFmtId="44" fontId="6" fillId="0" borderId="6" xfId="2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14" fontId="6" fillId="0" borderId="15" xfId="0" applyNumberFormat="1" applyFont="1" applyBorder="1" applyAlignment="1">
      <alignment horizontal="center" vertical="center" wrapText="1"/>
    </xf>
    <xf numFmtId="44" fontId="6" fillId="0" borderId="15" xfId="2" applyFont="1" applyFill="1" applyBorder="1" applyAlignment="1">
      <alignment horizontal="center" vertical="center" wrapText="1"/>
    </xf>
    <xf numFmtId="44" fontId="3" fillId="0" borderId="6" xfId="2" applyFont="1" applyFill="1" applyBorder="1" applyAlignment="1">
      <alignment horizontal="center" vertical="center" wrapText="1"/>
    </xf>
    <xf numFmtId="166" fontId="2" fillId="4" borderId="6" xfId="1" applyNumberFormat="1" applyFont="1" applyFill="1" applyBorder="1" applyAlignment="1">
      <alignment horizontal="center" vertical="center"/>
    </xf>
    <xf numFmtId="43" fontId="2" fillId="4" borderId="6" xfId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right" vertical="center" wrapText="1"/>
    </xf>
    <xf numFmtId="0" fontId="5" fillId="4" borderId="12" xfId="0" applyFont="1" applyFill="1" applyBorder="1" applyAlignment="1">
      <alignment wrapText="1"/>
    </xf>
    <xf numFmtId="4" fontId="8" fillId="4" borderId="12" xfId="0" applyNumberFormat="1" applyFont="1" applyFill="1" applyBorder="1" applyAlignment="1">
      <alignment horizontal="right" vertical="center" wrapText="1"/>
    </xf>
    <xf numFmtId="0" fontId="2" fillId="4" borderId="0" xfId="0" applyFont="1" applyFill="1" applyAlignment="1">
      <alignment horizontal="center" vertical="center" wrapText="1"/>
    </xf>
    <xf numFmtId="4" fontId="2" fillId="4" borderId="0" xfId="0" applyNumberFormat="1" applyFont="1" applyFill="1" applyAlignment="1">
      <alignment horizontal="right" vertical="center" wrapText="1"/>
    </xf>
    <xf numFmtId="0" fontId="6" fillId="4" borderId="0" xfId="0" applyFont="1" applyFill="1" applyAlignment="1">
      <alignment wrapText="1"/>
    </xf>
    <xf numFmtId="43" fontId="2" fillId="4" borderId="0" xfId="0" applyNumberFormat="1" applyFont="1" applyFill="1" applyAlignment="1">
      <alignment horizontal="right"/>
    </xf>
    <xf numFmtId="0" fontId="2" fillId="3" borderId="1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>
      <alignment horizontal="center" vertical="center"/>
    </xf>
    <xf numFmtId="4" fontId="6" fillId="4" borderId="24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2" fillId="3" borderId="3" xfId="0" applyFont="1" applyFill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2" fillId="3" borderId="6" xfId="0" applyFont="1" applyFill="1" applyBorder="1" applyAlignment="1">
      <alignment horizont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2" fillId="3" borderId="28" xfId="0" applyFont="1" applyFill="1" applyBorder="1" applyAlignment="1">
      <alignment wrapText="1"/>
    </xf>
    <xf numFmtId="0" fontId="2" fillId="3" borderId="29" xfId="0" applyFont="1" applyFill="1" applyBorder="1" applyAlignment="1">
      <alignment horizontal="center" vertical="top" wrapText="1"/>
    </xf>
    <xf numFmtId="4" fontId="2" fillId="3" borderId="30" xfId="0" applyNumberFormat="1" applyFont="1" applyFill="1" applyBorder="1" applyAlignment="1">
      <alignment horizontal="center" vertical="top" wrapText="1"/>
    </xf>
    <xf numFmtId="4" fontId="2" fillId="3" borderId="2" xfId="0" applyNumberFormat="1" applyFont="1" applyFill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4" fontId="2" fillId="0" borderId="33" xfId="0" applyNumberFormat="1" applyFont="1" applyBorder="1" applyAlignment="1">
      <alignment horizontal="center" vertical="top" wrapText="1"/>
    </xf>
    <xf numFmtId="4" fontId="2" fillId="0" borderId="1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4" fontId="2" fillId="0" borderId="11" xfId="0" applyNumberFormat="1" applyFont="1" applyBorder="1" applyAlignment="1">
      <alignment horizontal="center" wrapText="1"/>
    </xf>
    <xf numFmtId="4" fontId="2" fillId="0" borderId="27" xfId="0" applyNumberFormat="1" applyFont="1" applyBorder="1" applyAlignment="1">
      <alignment horizontal="center" wrapText="1"/>
    </xf>
    <xf numFmtId="0" fontId="2" fillId="3" borderId="34" xfId="0" applyFont="1" applyFill="1" applyBorder="1" applyAlignment="1">
      <alignment wrapText="1"/>
    </xf>
    <xf numFmtId="43" fontId="6" fillId="0" borderId="15" xfId="0" applyNumberFormat="1" applyFont="1" applyBorder="1" applyAlignment="1">
      <alignment horizontal="right" wrapText="1"/>
    </xf>
    <xf numFmtId="4" fontId="6" fillId="0" borderId="16" xfId="0" applyNumberFormat="1" applyFont="1" applyBorder="1" applyAlignment="1">
      <alignment horizontal="right" wrapText="1"/>
    </xf>
    <xf numFmtId="4" fontId="2" fillId="0" borderId="35" xfId="0" applyNumberFormat="1" applyFont="1" applyBorder="1" applyAlignment="1">
      <alignment horizontal="right" wrapText="1"/>
    </xf>
    <xf numFmtId="9" fontId="2" fillId="0" borderId="0" xfId="0" applyNumberFormat="1" applyFont="1" applyAlignment="1">
      <alignment horizontal="right" wrapText="1"/>
    </xf>
    <xf numFmtId="0" fontId="2" fillId="0" borderId="34" xfId="0" applyFont="1" applyBorder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0" fontId="6" fillId="4" borderId="0" xfId="0" applyNumberFormat="1" applyFont="1" applyFill="1" applyAlignment="1">
      <alignment wrapText="1"/>
    </xf>
    <xf numFmtId="0" fontId="2" fillId="3" borderId="36" xfId="0" applyFont="1" applyFill="1" applyBorder="1" applyAlignment="1">
      <alignment horizontal="center" wrapText="1"/>
    </xf>
    <xf numFmtId="4" fontId="6" fillId="4" borderId="22" xfId="0" applyNumberFormat="1" applyFont="1" applyFill="1" applyBorder="1" applyAlignment="1">
      <alignment horizontal="right" vertical="center" wrapText="1"/>
    </xf>
    <xf numFmtId="4" fontId="6" fillId="4" borderId="37" xfId="0" applyNumberFormat="1" applyFont="1" applyFill="1" applyBorder="1" applyAlignment="1">
      <alignment horizontal="right" vertical="center" wrapText="1"/>
    </xf>
    <xf numFmtId="4" fontId="2" fillId="0" borderId="24" xfId="0" applyNumberFormat="1" applyFont="1" applyBorder="1" applyAlignment="1">
      <alignment horizontal="right" wrapText="1"/>
    </xf>
    <xf numFmtId="0" fontId="2" fillId="0" borderId="36" xfId="0" applyFont="1" applyBorder="1" applyAlignment="1">
      <alignment horizontal="center" wrapText="1"/>
    </xf>
    <xf numFmtId="4" fontId="6" fillId="0" borderId="22" xfId="0" applyNumberFormat="1" applyFont="1" applyBorder="1" applyAlignment="1">
      <alignment horizontal="right" vertical="center" wrapText="1"/>
    </xf>
    <xf numFmtId="4" fontId="6" fillId="0" borderId="37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wrapText="1"/>
    </xf>
    <xf numFmtId="0" fontId="2" fillId="0" borderId="26" xfId="0" applyFont="1" applyBorder="1" applyAlignment="1">
      <alignment horizontal="left" wrapText="1"/>
    </xf>
    <xf numFmtId="0" fontId="2" fillId="0" borderId="27" xfId="0" applyFont="1" applyBorder="1" applyAlignment="1">
      <alignment horizontal="left" wrapText="1"/>
    </xf>
    <xf numFmtId="0" fontId="2" fillId="3" borderId="23" xfId="0" applyFont="1" applyFill="1" applyBorder="1" applyAlignment="1">
      <alignment wrapText="1"/>
    </xf>
    <xf numFmtId="4" fontId="6" fillId="4" borderId="6" xfId="0" applyNumberFormat="1" applyFont="1" applyFill="1" applyBorder="1" applyAlignment="1">
      <alignment horizontal="right" vertical="center" wrapText="1"/>
    </xf>
    <xf numFmtId="4" fontId="6" fillId="4" borderId="38" xfId="0" applyNumberFormat="1" applyFont="1" applyFill="1" applyBorder="1" applyAlignment="1">
      <alignment horizontal="right" vertical="center" wrapText="1"/>
    </xf>
    <xf numFmtId="4" fontId="2" fillId="5" borderId="24" xfId="0" applyNumberFormat="1" applyFont="1" applyFill="1" applyBorder="1" applyAlignment="1">
      <alignment horizontal="right" wrapText="1"/>
    </xf>
    <xf numFmtId="0" fontId="2" fillId="0" borderId="23" xfId="0" applyFont="1" applyBorder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0" borderId="38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167" fontId="2" fillId="0" borderId="11" xfId="0" applyNumberFormat="1" applyFont="1" applyBorder="1" applyAlignment="1">
      <alignment horizontal="center" wrapText="1"/>
    </xf>
    <xf numFmtId="167" fontId="2" fillId="0" borderId="27" xfId="0" applyNumberFormat="1" applyFont="1" applyBorder="1" applyAlignment="1">
      <alignment horizontal="center" wrapText="1"/>
    </xf>
    <xf numFmtId="0" fontId="2" fillId="3" borderId="39" xfId="0" applyFont="1" applyFill="1" applyBorder="1" applyAlignment="1">
      <alignment wrapText="1"/>
    </xf>
    <xf numFmtId="4" fontId="2" fillId="3" borderId="13" xfId="0" applyNumberFormat="1" applyFont="1" applyFill="1" applyBorder="1" applyAlignment="1">
      <alignment horizontal="right" vertical="center" wrapText="1"/>
    </xf>
    <xf numFmtId="4" fontId="2" fillId="3" borderId="40" xfId="0" applyNumberFormat="1" applyFont="1" applyFill="1" applyBorder="1" applyAlignment="1">
      <alignment horizontal="right" vertical="center" wrapText="1"/>
    </xf>
    <xf numFmtId="4" fontId="2" fillId="3" borderId="41" xfId="0" applyNumberFormat="1" applyFont="1" applyFill="1" applyBorder="1" applyAlignment="1">
      <alignment horizontal="right" wrapText="1"/>
    </xf>
    <xf numFmtId="43" fontId="2" fillId="0" borderId="0" xfId="0" applyNumberFormat="1" applyFont="1" applyAlignment="1">
      <alignment horizontal="right"/>
    </xf>
    <xf numFmtId="0" fontId="2" fillId="0" borderId="39" xfId="0" applyFont="1" applyBorder="1" applyAlignment="1">
      <alignment wrapText="1"/>
    </xf>
    <xf numFmtId="4" fontId="2" fillId="0" borderId="13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center" wrapText="1"/>
    </xf>
    <xf numFmtId="3" fontId="2" fillId="0" borderId="27" xfId="0" applyNumberFormat="1" applyFont="1" applyBorder="1" applyAlignment="1">
      <alignment horizont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wrapText="1"/>
    </xf>
    <xf numFmtId="4" fontId="9" fillId="0" borderId="11" xfId="0" applyNumberFormat="1" applyFont="1" applyBorder="1" applyAlignment="1">
      <alignment horizontal="center"/>
    </xf>
    <xf numFmtId="4" fontId="9" fillId="0" borderId="26" xfId="0" applyNumberFormat="1" applyFont="1" applyBorder="1" applyAlignment="1">
      <alignment horizontal="center"/>
    </xf>
    <xf numFmtId="4" fontId="9" fillId="0" borderId="27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left" wrapText="1"/>
    </xf>
    <xf numFmtId="0" fontId="2" fillId="3" borderId="29" xfId="0" applyFont="1" applyFill="1" applyBorder="1" applyAlignment="1">
      <alignment wrapText="1"/>
    </xf>
    <xf numFmtId="4" fontId="2" fillId="3" borderId="30" xfId="0" applyNumberFormat="1" applyFont="1" applyFill="1" applyBorder="1" applyAlignment="1">
      <alignment horizontal="left" wrapText="1"/>
    </xf>
    <xf numFmtId="4" fontId="2" fillId="3" borderId="2" xfId="0" applyNumberFormat="1" applyFont="1" applyFill="1" applyBorder="1" applyAlignment="1">
      <alignment horizontal="left" wrapText="1"/>
    </xf>
    <xf numFmtId="0" fontId="2" fillId="0" borderId="28" xfId="0" applyFont="1" applyBorder="1" applyAlignment="1">
      <alignment horizontal="center" vertical="top" wrapText="1"/>
    </xf>
    <xf numFmtId="4" fontId="2" fillId="0" borderId="30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9" fontId="6" fillId="0" borderId="15" xfId="0" applyNumberFormat="1" applyFont="1" applyBorder="1" applyAlignment="1">
      <alignment horizontal="right" wrapText="1"/>
    </xf>
    <xf numFmtId="9" fontId="2" fillId="0" borderId="15" xfId="0" applyNumberFormat="1" applyFont="1" applyBorder="1" applyAlignment="1">
      <alignment horizontal="right" wrapText="1"/>
    </xf>
    <xf numFmtId="0" fontId="2" fillId="0" borderId="34" xfId="0" applyFont="1" applyBorder="1"/>
    <xf numFmtId="0" fontId="6" fillId="0" borderId="15" xfId="0" applyFont="1" applyBorder="1" applyAlignment="1">
      <alignment horizontal="right" wrapText="1"/>
    </xf>
    <xf numFmtId="167" fontId="6" fillId="0" borderId="15" xfId="0" applyNumberFormat="1" applyFont="1" applyBorder="1" applyAlignment="1">
      <alignment horizontal="right" wrapText="1"/>
    </xf>
    <xf numFmtId="3" fontId="6" fillId="0" borderId="16" xfId="0" applyNumberFormat="1" applyFont="1" applyBorder="1" applyAlignment="1">
      <alignment horizontal="right" wrapText="1"/>
    </xf>
    <xf numFmtId="3" fontId="2" fillId="0" borderId="35" xfId="0" applyNumberFormat="1" applyFont="1" applyBorder="1" applyAlignment="1">
      <alignment horizontal="right" wrapText="1"/>
    </xf>
    <xf numFmtId="0" fontId="2" fillId="0" borderId="36" xfId="0" applyFont="1" applyBorder="1" applyAlignment="1">
      <alignment horizontal="left"/>
    </xf>
    <xf numFmtId="0" fontId="6" fillId="0" borderId="22" xfId="0" applyFont="1" applyBorder="1" applyAlignment="1">
      <alignment horizontal="right" vertical="center" wrapText="1"/>
    </xf>
    <xf numFmtId="167" fontId="6" fillId="0" borderId="22" xfId="0" applyNumberFormat="1" applyFont="1" applyBorder="1" applyAlignment="1">
      <alignment horizontal="right" vertical="center" wrapText="1"/>
    </xf>
    <xf numFmtId="3" fontId="6" fillId="0" borderId="37" xfId="0" applyNumberFormat="1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4" fontId="2" fillId="3" borderId="11" xfId="0" applyNumberFormat="1" applyFont="1" applyFill="1" applyBorder="1" applyAlignment="1">
      <alignment horizontal="center" wrapText="1"/>
    </xf>
    <xf numFmtId="4" fontId="2" fillId="3" borderId="27" xfId="0" applyNumberFormat="1" applyFont="1" applyFill="1" applyBorder="1" applyAlignment="1">
      <alignment horizontal="center" wrapText="1"/>
    </xf>
    <xf numFmtId="4" fontId="2" fillId="3" borderId="2" xfId="0" applyNumberFormat="1" applyFont="1" applyFill="1" applyBorder="1" applyAlignment="1">
      <alignment horizontal="center" wrapText="1"/>
    </xf>
    <xf numFmtId="10" fontId="6" fillId="0" borderId="0" xfId="0" applyNumberFormat="1" applyFont="1"/>
    <xf numFmtId="0" fontId="6" fillId="0" borderId="0" xfId="0" applyFont="1"/>
    <xf numFmtId="9" fontId="2" fillId="3" borderId="13" xfId="0" applyNumberFormat="1" applyFont="1" applyFill="1" applyBorder="1" applyAlignment="1">
      <alignment horizontal="right" vertical="center" wrapText="1"/>
    </xf>
    <xf numFmtId="9" fontId="2" fillId="3" borderId="40" xfId="0" applyNumberFormat="1" applyFont="1" applyFill="1" applyBorder="1" applyAlignment="1">
      <alignment horizontal="right" vertical="center" wrapText="1"/>
    </xf>
    <xf numFmtId="9" fontId="2" fillId="3" borderId="41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6" fillId="0" borderId="22" xfId="4" applyFont="1" applyFill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43" fontId="6" fillId="0" borderId="6" xfId="4" applyFont="1" applyFill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0" fontId="2" fillId="3" borderId="34" xfId="0" applyFont="1" applyFill="1" applyBorder="1"/>
    <xf numFmtId="9" fontId="6" fillId="0" borderId="15" xfId="3" applyFont="1" applyBorder="1" applyAlignment="1">
      <alignment horizontal="right" wrapText="1"/>
    </xf>
    <xf numFmtId="9" fontId="6" fillId="0" borderId="16" xfId="3" applyFont="1" applyBorder="1" applyAlignment="1">
      <alignment horizontal="right" wrapText="1"/>
    </xf>
    <xf numFmtId="9" fontId="2" fillId="0" borderId="35" xfId="0" applyNumberFormat="1" applyFont="1" applyBorder="1" applyAlignment="1">
      <alignment horizontal="right" wrapText="1"/>
    </xf>
    <xf numFmtId="0" fontId="2" fillId="3" borderId="36" xfId="0" applyFont="1" applyFill="1" applyBorder="1" applyAlignment="1">
      <alignment horizontal="left"/>
    </xf>
    <xf numFmtId="10" fontId="6" fillId="4" borderId="22" xfId="0" applyNumberFormat="1" applyFont="1" applyFill="1" applyBorder="1" applyAlignment="1">
      <alignment horizontal="right" vertical="center" wrapText="1"/>
    </xf>
    <xf numFmtId="9" fontId="6" fillId="4" borderId="22" xfId="0" applyNumberFormat="1" applyFont="1" applyFill="1" applyBorder="1" applyAlignment="1">
      <alignment horizontal="right" vertical="center" wrapText="1"/>
    </xf>
    <xf numFmtId="9" fontId="6" fillId="4" borderId="37" xfId="0" applyNumberFormat="1" applyFont="1" applyFill="1" applyBorder="1" applyAlignment="1">
      <alignment horizontal="right" vertical="center" wrapText="1"/>
    </xf>
    <xf numFmtId="9" fontId="2" fillId="0" borderId="24" xfId="0" applyNumberFormat="1" applyFont="1" applyBorder="1" applyAlignment="1">
      <alignment horizontal="right" wrapText="1" indent="1"/>
    </xf>
    <xf numFmtId="0" fontId="6" fillId="4" borderId="22" xfId="0" applyFont="1" applyFill="1" applyBorder="1" applyAlignment="1">
      <alignment horizontal="right" vertical="center" wrapText="1"/>
    </xf>
    <xf numFmtId="9" fontId="6" fillId="4" borderId="22" xfId="3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0" fontId="6" fillId="4" borderId="6" xfId="0" applyNumberFormat="1" applyFont="1" applyFill="1" applyBorder="1" applyAlignment="1">
      <alignment horizontal="right" vertical="center" wrapText="1"/>
    </xf>
    <xf numFmtId="9" fontId="6" fillId="4" borderId="6" xfId="3" applyFont="1" applyFill="1" applyBorder="1" applyAlignment="1">
      <alignment horizontal="right" vertical="center" wrapText="1"/>
    </xf>
    <xf numFmtId="9" fontId="6" fillId="4" borderId="38" xfId="0" applyNumberFormat="1" applyFont="1" applyFill="1" applyBorder="1" applyAlignment="1">
      <alignment horizontal="right" vertical="center" wrapText="1"/>
    </xf>
    <xf numFmtId="10" fontId="2" fillId="3" borderId="13" xfId="0" applyNumberFormat="1" applyFont="1" applyFill="1" applyBorder="1" applyAlignment="1">
      <alignment horizontal="right" vertical="center" wrapText="1"/>
    </xf>
    <xf numFmtId="10" fontId="2" fillId="3" borderId="40" xfId="0" applyNumberFormat="1" applyFont="1" applyFill="1" applyBorder="1" applyAlignment="1">
      <alignment horizontal="right" vertical="center" wrapText="1"/>
    </xf>
    <xf numFmtId="10" fontId="2" fillId="3" borderId="41" xfId="0" applyNumberFormat="1" applyFont="1" applyFill="1" applyBorder="1" applyAlignment="1">
      <alignment horizontal="right" wrapText="1"/>
    </xf>
    <xf numFmtId="4" fontId="6" fillId="0" borderId="0" xfId="0" applyNumberFormat="1" applyFont="1"/>
  </cellXfs>
  <cellStyles count="5">
    <cellStyle name="Millares" xfId="1" builtinId="3"/>
    <cellStyle name="Millares 2" xfId="4" xr:uid="{2B05A675-17EA-445A-9FB7-06A21DDD450D}"/>
    <cellStyle name="Moneda" xfId="2" builtinId="4"/>
    <cellStyle name="Normal" xfId="0" builtinId="0"/>
    <cellStyle name="Porcentaje" xfId="3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71736</xdr:colOff>
      <xdr:row>0</xdr:row>
      <xdr:rowOff>33226</xdr:rowOff>
    </xdr:from>
    <xdr:to>
      <xdr:col>2</xdr:col>
      <xdr:colOff>99190</xdr:colOff>
      <xdr:row>5</xdr:row>
      <xdr:rowOff>28535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8C5175CE-95FB-43F0-8D53-3F7746A45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736" y="33226"/>
          <a:ext cx="1627654" cy="7573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E8D47-F7A4-42BF-BFD9-F884C1FC1F57}">
  <dimension ref="A1:V152"/>
  <sheetViews>
    <sheetView tabSelected="1" zoomScale="77" zoomScaleNormal="77" workbookViewId="0">
      <selection sqref="A1:XFD1048576"/>
    </sheetView>
  </sheetViews>
  <sheetFormatPr baseColWidth="10" defaultColWidth="11.5703125" defaultRowHeight="15.75" x14ac:dyDescent="0.25"/>
  <cols>
    <col min="1" max="1" width="4" style="2" customWidth="1"/>
    <col min="2" max="2" width="20" style="2" customWidth="1"/>
    <col min="3" max="3" width="56.42578125" style="2" customWidth="1"/>
    <col min="4" max="4" width="19.140625" style="2" customWidth="1"/>
    <col min="5" max="5" width="16.85546875" style="2" customWidth="1"/>
    <col min="6" max="6" width="13.140625" style="2" customWidth="1"/>
    <col min="7" max="7" width="14.28515625" style="2" customWidth="1"/>
    <col min="8" max="8" width="17" style="2" customWidth="1"/>
    <col min="9" max="9" width="26.28515625" style="2" customWidth="1"/>
    <col min="10" max="10" width="19.28515625" style="2" customWidth="1"/>
    <col min="11" max="11" width="21.5703125" style="2" customWidth="1"/>
    <col min="12" max="12" width="20.42578125" style="2" customWidth="1"/>
    <col min="13" max="13" width="20.5703125" style="2" customWidth="1"/>
    <col min="14" max="14" width="20.42578125" style="2" customWidth="1"/>
    <col min="15" max="15" width="21.28515625" style="2" customWidth="1"/>
    <col min="16" max="16" width="20.28515625" style="2" customWidth="1"/>
    <col min="17" max="17" width="17.28515625" style="2" customWidth="1"/>
    <col min="18" max="18" width="19.28515625" style="2" customWidth="1"/>
    <col min="19" max="19" width="17.5703125" style="2" customWidth="1"/>
    <col min="20" max="20" width="19" style="2" customWidth="1"/>
    <col min="21" max="21" width="20" style="2" customWidth="1"/>
    <col min="22" max="16384" width="11.5703125" style="2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6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6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8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8" customHeight="1" x14ac:dyDescent="0.25">
      <c r="A8" s="6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1:15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1:15" ht="18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ht="18" customHeight="1" x14ac:dyDescent="0.25">
      <c r="A11" s="8" t="s">
        <v>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9"/>
    </row>
    <row r="12" spans="1:1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0"/>
    </row>
    <row r="14" spans="1:15" ht="15.75" customHeight="1" thickBot="1" x14ac:dyDescent="0.3">
      <c r="A14" s="12" t="s">
        <v>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/>
    </row>
    <row r="15" spans="1:15" ht="27" customHeight="1" thickBot="1" x14ac:dyDescent="0.3">
      <c r="A15" s="14" t="s">
        <v>7</v>
      </c>
      <c r="B15" s="15" t="s">
        <v>8</v>
      </c>
      <c r="C15" s="16"/>
      <c r="D15" s="17" t="s">
        <v>9</v>
      </c>
      <c r="E15" s="17" t="s">
        <v>10</v>
      </c>
      <c r="F15" s="17" t="s">
        <v>11</v>
      </c>
      <c r="G15" s="17" t="s">
        <v>12</v>
      </c>
      <c r="H15" s="15" t="s">
        <v>13</v>
      </c>
      <c r="I15" s="16"/>
      <c r="J15" s="17" t="s">
        <v>14</v>
      </c>
      <c r="K15" s="18"/>
      <c r="L15" s="18"/>
      <c r="M15" s="17" t="s">
        <v>15</v>
      </c>
      <c r="N15" s="15" t="s">
        <v>16</v>
      </c>
      <c r="O15" s="19" t="s">
        <v>17</v>
      </c>
    </row>
    <row r="16" spans="1:15" ht="16.5" thickBot="1" x14ac:dyDescent="0.3">
      <c r="A16" s="20"/>
      <c r="B16" s="21"/>
      <c r="C16" s="22"/>
      <c r="D16" s="23"/>
      <c r="E16" s="23"/>
      <c r="F16" s="23"/>
      <c r="G16" s="24"/>
      <c r="H16" s="25" t="s">
        <v>18</v>
      </c>
      <c r="I16" s="26" t="s">
        <v>19</v>
      </c>
      <c r="J16" s="27"/>
      <c r="K16" s="28"/>
      <c r="L16" s="28"/>
      <c r="M16" s="27"/>
      <c r="N16" s="29"/>
      <c r="O16" s="30"/>
    </row>
    <row r="17" spans="1:19" ht="55.5" customHeight="1" thickBot="1" x14ac:dyDescent="0.3">
      <c r="A17" s="20"/>
      <c r="B17" s="31" t="s">
        <v>20</v>
      </c>
      <c r="C17" s="32" t="s">
        <v>21</v>
      </c>
      <c r="D17" s="33"/>
      <c r="E17" s="33"/>
      <c r="F17" s="33"/>
      <c r="G17" s="34"/>
      <c r="H17" s="35"/>
      <c r="I17" s="36"/>
      <c r="J17" s="37"/>
      <c r="K17" s="38" t="s">
        <v>22</v>
      </c>
      <c r="L17" s="38" t="s">
        <v>23</v>
      </c>
      <c r="M17" s="37"/>
      <c r="N17" s="21"/>
      <c r="O17" s="39"/>
    </row>
    <row r="18" spans="1:19" ht="165" customHeight="1" x14ac:dyDescent="0.25">
      <c r="A18" s="40">
        <v>1</v>
      </c>
      <c r="B18" s="41" t="s">
        <v>24</v>
      </c>
      <c r="C18" s="42" t="s">
        <v>25</v>
      </c>
      <c r="D18" s="43" t="s">
        <v>26</v>
      </c>
      <c r="E18" s="44" t="s">
        <v>27</v>
      </c>
      <c r="F18" s="41" t="s">
        <v>28</v>
      </c>
      <c r="G18" s="45">
        <v>8</v>
      </c>
      <c r="H18" s="45"/>
      <c r="I18" s="45"/>
      <c r="J18" s="46"/>
      <c r="K18" s="47">
        <v>2500</v>
      </c>
      <c r="L18" s="47">
        <v>4456.25</v>
      </c>
      <c r="M18" s="48"/>
      <c r="N18" s="48">
        <v>11200</v>
      </c>
      <c r="O18" s="46">
        <f>SUM(M18+N18)</f>
        <v>11200</v>
      </c>
      <c r="P18" s="49"/>
      <c r="Q18" s="50"/>
      <c r="S18" s="50"/>
    </row>
    <row r="19" spans="1:19" ht="154.5" customHeight="1" x14ac:dyDescent="0.25">
      <c r="A19" s="40">
        <v>1</v>
      </c>
      <c r="B19" s="41" t="s">
        <v>29</v>
      </c>
      <c r="C19" s="42" t="s">
        <v>30</v>
      </c>
      <c r="D19" s="43" t="s">
        <v>26</v>
      </c>
      <c r="E19" s="44">
        <v>45945</v>
      </c>
      <c r="F19" s="51" t="s">
        <v>31</v>
      </c>
      <c r="G19" s="45">
        <v>8</v>
      </c>
      <c r="H19" s="45"/>
      <c r="I19" s="45"/>
      <c r="J19" s="46"/>
      <c r="K19" s="47">
        <v>2500</v>
      </c>
      <c r="L19" s="47">
        <v>4456.25</v>
      </c>
      <c r="M19" s="48"/>
      <c r="N19" s="48">
        <v>11200</v>
      </c>
      <c r="O19" s="46">
        <f t="shared" ref="O19:O23" si="0">SUM(M19+N19)</f>
        <v>11200</v>
      </c>
      <c r="P19" s="49"/>
      <c r="Q19" s="50"/>
      <c r="S19" s="50"/>
    </row>
    <row r="20" spans="1:19" x14ac:dyDescent="0.25">
      <c r="A20" s="40"/>
      <c r="B20" s="41"/>
      <c r="C20" s="42"/>
      <c r="D20" s="51"/>
      <c r="E20" s="44"/>
      <c r="F20" s="51"/>
      <c r="G20" s="45"/>
      <c r="H20" s="45"/>
      <c r="I20" s="45"/>
      <c r="J20" s="46"/>
      <c r="K20" s="46"/>
      <c r="L20" s="46"/>
      <c r="M20" s="46"/>
      <c r="N20" s="52"/>
      <c r="O20" s="46">
        <f t="shared" si="0"/>
        <v>0</v>
      </c>
      <c r="P20" s="49"/>
      <c r="Q20" s="50"/>
      <c r="S20" s="50"/>
    </row>
    <row r="21" spans="1:19" x14ac:dyDescent="0.25">
      <c r="A21" s="40"/>
      <c r="B21" s="41"/>
      <c r="C21" s="42"/>
      <c r="D21" s="51"/>
      <c r="E21" s="44"/>
      <c r="F21" s="51"/>
      <c r="G21" s="45"/>
      <c r="H21" s="45"/>
      <c r="I21" s="45"/>
      <c r="J21" s="46"/>
      <c r="K21" s="46"/>
      <c r="L21" s="46"/>
      <c r="M21" s="46"/>
      <c r="N21" s="52"/>
      <c r="O21" s="46">
        <f t="shared" si="0"/>
        <v>0</v>
      </c>
      <c r="P21" s="49"/>
      <c r="Q21" s="50"/>
      <c r="S21" s="50"/>
    </row>
    <row r="22" spans="1:19" x14ac:dyDescent="0.25">
      <c r="A22" s="40">
        <v>0</v>
      </c>
      <c r="B22" s="41"/>
      <c r="C22" s="42"/>
      <c r="D22" s="51"/>
      <c r="E22" s="44"/>
      <c r="F22" s="41"/>
      <c r="G22" s="45"/>
      <c r="H22" s="45"/>
      <c r="I22" s="45"/>
      <c r="J22" s="46"/>
      <c r="K22" s="46"/>
      <c r="L22" s="46"/>
      <c r="M22" s="46"/>
      <c r="N22" s="52"/>
      <c r="O22" s="46">
        <f t="shared" si="0"/>
        <v>0</v>
      </c>
      <c r="P22" s="49"/>
      <c r="Q22" s="50"/>
      <c r="S22" s="50"/>
    </row>
    <row r="23" spans="1:19" x14ac:dyDescent="0.25">
      <c r="A23" s="40"/>
      <c r="B23" s="41"/>
      <c r="C23" s="42"/>
      <c r="D23" s="51"/>
      <c r="E23" s="44"/>
      <c r="F23" s="51"/>
      <c r="G23" s="45"/>
      <c r="H23" s="45"/>
      <c r="I23" s="45"/>
      <c r="J23" s="46"/>
      <c r="K23" s="46"/>
      <c r="L23" s="46"/>
      <c r="M23" s="46"/>
      <c r="N23" s="52"/>
      <c r="O23" s="46">
        <f t="shared" si="0"/>
        <v>0</v>
      </c>
      <c r="Q23" s="50"/>
      <c r="S23" s="50"/>
    </row>
    <row r="24" spans="1:19" ht="15.75" customHeight="1" thickBot="1" x14ac:dyDescent="0.3">
      <c r="A24" s="53">
        <f>SUM(A18:A23)</f>
        <v>2</v>
      </c>
      <c r="B24" s="54" t="s">
        <v>32</v>
      </c>
      <c r="C24" s="54"/>
      <c r="D24" s="54"/>
      <c r="E24" s="54"/>
      <c r="F24" s="54"/>
      <c r="G24" s="55">
        <f>SUM(G18:G23)</f>
        <v>16</v>
      </c>
      <c r="H24" s="55">
        <f>SUM(H18:H23)</f>
        <v>0</v>
      </c>
      <c r="I24" s="55">
        <f>SUM(I18:I23)</f>
        <v>0</v>
      </c>
      <c r="J24" s="55"/>
      <c r="K24" s="55">
        <f>SUM(K18:K23)</f>
        <v>5000</v>
      </c>
      <c r="L24" s="55">
        <f>SUM(L18:L23)</f>
        <v>8912.5</v>
      </c>
      <c r="M24" s="55">
        <f>SUM(M18:M23)</f>
        <v>0</v>
      </c>
      <c r="N24" s="55">
        <f>SUM(N18:N23)</f>
        <v>22400</v>
      </c>
      <c r="O24" s="55">
        <f>SUM(O18:O23)</f>
        <v>22400</v>
      </c>
      <c r="P24" s="56"/>
    </row>
    <row r="25" spans="1:19" ht="15.75" customHeight="1" thickBot="1" x14ac:dyDescent="0.3">
      <c r="A25" s="57" t="s">
        <v>33</v>
      </c>
      <c r="B25" s="58"/>
      <c r="C25" s="58"/>
      <c r="D25" s="58"/>
      <c r="E25" s="58"/>
      <c r="F25" s="58"/>
      <c r="G25" s="58"/>
      <c r="H25" s="59"/>
      <c r="I25" s="59"/>
      <c r="J25" s="60"/>
      <c r="K25" s="60"/>
      <c r="L25" s="60"/>
      <c r="M25" s="61">
        <v>0</v>
      </c>
      <c r="N25" s="61">
        <f>N24*-0.1</f>
        <v>-2240</v>
      </c>
      <c r="O25" s="61">
        <f>N25</f>
        <v>-2240</v>
      </c>
    </row>
    <row r="26" spans="1:19" ht="15.75" customHeight="1" thickBot="1" x14ac:dyDescent="0.3">
      <c r="A26" s="62" t="s">
        <v>34</v>
      </c>
      <c r="B26" s="62"/>
      <c r="C26" s="62"/>
      <c r="D26" s="62"/>
      <c r="E26" s="62"/>
      <c r="F26" s="62"/>
      <c r="G26" s="62"/>
      <c r="H26" s="63"/>
      <c r="I26" s="63"/>
      <c r="J26" s="64"/>
      <c r="K26" s="64"/>
      <c r="L26" s="64"/>
      <c r="M26" s="61">
        <f>+M24+M25</f>
        <v>0</v>
      </c>
      <c r="N26" s="61">
        <f>+N24+N25</f>
        <v>20160</v>
      </c>
      <c r="O26" s="61">
        <f>+O24+O25</f>
        <v>20160</v>
      </c>
    </row>
    <row r="27" spans="1:19" x14ac:dyDescent="0.25">
      <c r="A27" s="65"/>
      <c r="B27" s="65"/>
      <c r="C27" s="65"/>
      <c r="D27" s="65"/>
      <c r="E27" s="65"/>
      <c r="F27" s="65"/>
      <c r="G27" s="65"/>
      <c r="H27" s="66"/>
      <c r="I27" s="66"/>
      <c r="J27" s="67"/>
      <c r="K27" s="67"/>
      <c r="L27" s="67"/>
      <c r="M27" s="67"/>
      <c r="N27" s="67"/>
      <c r="O27" s="68"/>
    </row>
    <row r="28" spans="1:19" ht="16.5" customHeight="1" thickBot="1" x14ac:dyDescent="0.3">
      <c r="A28" s="69" t="s">
        <v>35</v>
      </c>
      <c r="B28" s="69"/>
      <c r="C28" s="69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  <c r="O28" s="71"/>
    </row>
    <row r="29" spans="1:19" ht="23.25" customHeight="1" thickBot="1" x14ac:dyDescent="0.3">
      <c r="A29" s="19" t="s">
        <v>7</v>
      </c>
      <c r="B29" s="19" t="s">
        <v>8</v>
      </c>
      <c r="C29" s="19"/>
      <c r="D29" s="16" t="s">
        <v>9</v>
      </c>
      <c r="E29" s="17" t="s">
        <v>10</v>
      </c>
      <c r="F29" s="17" t="s">
        <v>11</v>
      </c>
      <c r="G29" s="17" t="s">
        <v>12</v>
      </c>
      <c r="H29" s="15" t="s">
        <v>13</v>
      </c>
      <c r="I29" s="16"/>
      <c r="J29" s="17" t="s">
        <v>14</v>
      </c>
      <c r="K29" s="18"/>
      <c r="L29" s="18"/>
      <c r="M29" s="17" t="s">
        <v>15</v>
      </c>
      <c r="N29" s="17" t="s">
        <v>16</v>
      </c>
      <c r="O29" s="72" t="s">
        <v>17</v>
      </c>
    </row>
    <row r="30" spans="1:19" ht="0.75" customHeight="1" x14ac:dyDescent="0.25">
      <c r="A30" s="30"/>
      <c r="B30" s="19"/>
      <c r="C30" s="19"/>
      <c r="D30" s="73"/>
      <c r="E30" s="23"/>
      <c r="F30" s="23"/>
      <c r="G30" s="24"/>
      <c r="H30" s="17" t="s">
        <v>36</v>
      </c>
      <c r="I30" s="17" t="s">
        <v>19</v>
      </c>
      <c r="J30" s="27"/>
      <c r="K30" s="28"/>
      <c r="L30" s="28"/>
      <c r="M30" s="27"/>
      <c r="N30" s="23"/>
      <c r="O30" s="74"/>
    </row>
    <row r="31" spans="1:19" ht="40.5" customHeight="1" x14ac:dyDescent="0.25">
      <c r="A31" s="30"/>
      <c r="B31" s="75" t="s">
        <v>20</v>
      </c>
      <c r="C31" s="76" t="s">
        <v>21</v>
      </c>
      <c r="D31" s="73"/>
      <c r="E31" s="23"/>
      <c r="F31" s="23"/>
      <c r="G31" s="24"/>
      <c r="H31" s="23"/>
      <c r="I31" s="23"/>
      <c r="J31" s="27"/>
      <c r="K31" s="77" t="s">
        <v>22</v>
      </c>
      <c r="L31" s="77" t="s">
        <v>23</v>
      </c>
      <c r="M31" s="78"/>
      <c r="N31" s="23"/>
      <c r="O31" s="79"/>
    </row>
    <row r="32" spans="1:19" ht="17.25" hidden="1" customHeight="1" x14ac:dyDescent="0.25">
      <c r="A32" s="80"/>
      <c r="B32" s="81"/>
      <c r="C32" s="42"/>
      <c r="D32" s="41"/>
      <c r="E32" s="82"/>
      <c r="F32" s="83"/>
      <c r="G32" s="41"/>
      <c r="H32" s="84"/>
      <c r="I32" s="84"/>
      <c r="J32" s="41"/>
      <c r="K32" s="85"/>
      <c r="L32" s="86"/>
      <c r="M32" s="51"/>
      <c r="N32" s="84"/>
      <c r="O32" s="41">
        <f>SUM(M32+N32)</f>
        <v>0</v>
      </c>
    </row>
    <row r="33" spans="1:18" ht="204.75" customHeight="1" x14ac:dyDescent="0.25">
      <c r="A33" s="80">
        <v>1</v>
      </c>
      <c r="B33" s="51" t="s">
        <v>37</v>
      </c>
      <c r="C33" s="42" t="s">
        <v>38</v>
      </c>
      <c r="D33" s="83" t="s">
        <v>39</v>
      </c>
      <c r="E33" s="87">
        <v>45951</v>
      </c>
      <c r="F33" s="88" t="s">
        <v>40</v>
      </c>
      <c r="G33" s="89">
        <v>8</v>
      </c>
      <c r="H33" s="90"/>
      <c r="I33" s="84"/>
      <c r="J33" s="41"/>
      <c r="K33" s="91">
        <v>3800</v>
      </c>
      <c r="L33" s="92">
        <v>5775</v>
      </c>
      <c r="M33" s="92"/>
      <c r="N33" s="92">
        <v>10400</v>
      </c>
      <c r="O33" s="92">
        <f t="shared" ref="O33:O42" si="1">SUM(M33+N33)</f>
        <v>10400</v>
      </c>
    </row>
    <row r="34" spans="1:18" ht="96.6" customHeight="1" x14ac:dyDescent="0.25">
      <c r="A34" s="80"/>
      <c r="B34" s="41"/>
      <c r="C34" s="42" t="s">
        <v>41</v>
      </c>
      <c r="D34" s="41" t="s">
        <v>39</v>
      </c>
      <c r="E34" s="93">
        <v>45945</v>
      </c>
      <c r="F34" s="94" t="s">
        <v>42</v>
      </c>
      <c r="G34" s="41"/>
      <c r="H34" s="41"/>
      <c r="I34" s="41"/>
      <c r="J34" s="41"/>
      <c r="K34" s="85"/>
      <c r="L34" s="86"/>
      <c r="M34" s="95">
        <f>10873.02+43159.54</f>
        <v>54032.56</v>
      </c>
      <c r="N34" s="41"/>
      <c r="O34" s="96">
        <f t="shared" si="1"/>
        <v>54032.56</v>
      </c>
    </row>
    <row r="35" spans="1:18" ht="82.9" hidden="1" customHeight="1" x14ac:dyDescent="0.25">
      <c r="A35" s="80"/>
      <c r="B35" s="41" t="s">
        <v>37</v>
      </c>
      <c r="C35" s="97" t="s">
        <v>43</v>
      </c>
      <c r="D35" s="41" t="s">
        <v>39</v>
      </c>
      <c r="E35" s="44"/>
      <c r="F35" s="98"/>
      <c r="G35" s="51"/>
      <c r="H35" s="51"/>
      <c r="I35" s="41"/>
      <c r="J35" s="41"/>
      <c r="K35" s="85"/>
      <c r="L35" s="99"/>
      <c r="M35" s="85"/>
      <c r="N35" s="85"/>
      <c r="O35" s="41">
        <f t="shared" si="1"/>
        <v>0</v>
      </c>
    </row>
    <row r="36" spans="1:18" ht="131.25" hidden="1" customHeight="1" x14ac:dyDescent="0.25">
      <c r="A36" s="80"/>
      <c r="B36" s="100" t="s">
        <v>44</v>
      </c>
      <c r="C36" s="42" t="s">
        <v>45</v>
      </c>
      <c r="D36" s="41" t="s">
        <v>39</v>
      </c>
      <c r="E36" s="82"/>
      <c r="F36" s="83"/>
      <c r="G36" s="41"/>
      <c r="H36" s="84"/>
      <c r="I36" s="84"/>
      <c r="J36" s="41"/>
      <c r="K36" s="85"/>
      <c r="L36" s="86"/>
      <c r="M36" s="51"/>
      <c r="N36" s="41"/>
      <c r="O36" s="41">
        <f>SUM(M36+N36)</f>
        <v>0</v>
      </c>
    </row>
    <row r="37" spans="1:18" ht="62.25" hidden="1" customHeight="1" x14ac:dyDescent="0.25">
      <c r="A37" s="76"/>
      <c r="B37" s="41" t="s">
        <v>46</v>
      </c>
      <c r="C37" s="101" t="s">
        <v>47</v>
      </c>
      <c r="D37" s="89" t="s">
        <v>39</v>
      </c>
      <c r="E37" s="82"/>
      <c r="F37" s="41"/>
      <c r="G37" s="102"/>
      <c r="H37" s="102"/>
      <c r="I37" s="102"/>
      <c r="J37" s="85"/>
      <c r="K37" s="85"/>
      <c r="L37" s="85"/>
      <c r="M37" s="85"/>
      <c r="N37" s="85"/>
      <c r="O37" s="41">
        <f t="shared" si="1"/>
        <v>0</v>
      </c>
    </row>
    <row r="38" spans="1:18" ht="54" hidden="1" customHeight="1" x14ac:dyDescent="0.25">
      <c r="A38" s="76"/>
      <c r="B38" s="41"/>
      <c r="C38" s="103" t="s">
        <v>48</v>
      </c>
      <c r="D38" s="89" t="s">
        <v>39</v>
      </c>
      <c r="E38" s="82"/>
      <c r="F38" s="41"/>
      <c r="G38" s="51"/>
      <c r="H38" s="45"/>
      <c r="I38" s="45"/>
      <c r="J38" s="104"/>
      <c r="K38" s="85"/>
      <c r="L38" s="85"/>
      <c r="M38" s="99"/>
      <c r="N38" s="99"/>
      <c r="O38" s="41">
        <f t="shared" si="1"/>
        <v>0</v>
      </c>
      <c r="R38" s="105"/>
    </row>
    <row r="39" spans="1:18" ht="75.75" hidden="1" customHeight="1" x14ac:dyDescent="0.25">
      <c r="A39" s="76"/>
      <c r="B39" s="41"/>
      <c r="C39" s="103" t="s">
        <v>49</v>
      </c>
      <c r="D39" s="89" t="s">
        <v>39</v>
      </c>
      <c r="E39" s="82"/>
      <c r="F39" s="41"/>
      <c r="G39" s="51"/>
      <c r="H39" s="45"/>
      <c r="I39" s="45"/>
      <c r="J39" s="104"/>
      <c r="K39" s="85"/>
      <c r="L39" s="85"/>
      <c r="M39" s="99"/>
      <c r="N39" s="99"/>
      <c r="O39" s="41">
        <f t="shared" si="1"/>
        <v>0</v>
      </c>
      <c r="P39" s="105"/>
      <c r="Q39" s="105"/>
    </row>
    <row r="40" spans="1:18" ht="74.25" hidden="1" customHeight="1" x14ac:dyDescent="0.25">
      <c r="A40" s="76"/>
      <c r="B40" s="41" t="s">
        <v>50</v>
      </c>
      <c r="C40" s="103" t="s">
        <v>51</v>
      </c>
      <c r="D40" s="89" t="s">
        <v>39</v>
      </c>
      <c r="E40" s="82"/>
      <c r="F40" s="41"/>
      <c r="G40" s="51"/>
      <c r="H40" s="45"/>
      <c r="I40" s="45"/>
      <c r="J40" s="104"/>
      <c r="K40" s="85"/>
      <c r="L40" s="85"/>
      <c r="M40" s="106"/>
      <c r="N40" s="106"/>
      <c r="O40" s="41">
        <f t="shared" si="1"/>
        <v>0</v>
      </c>
      <c r="P40" s="105"/>
      <c r="Q40" s="105"/>
    </row>
    <row r="41" spans="1:18" ht="70.5" hidden="1" customHeight="1" x14ac:dyDescent="0.25">
      <c r="A41" s="107"/>
      <c r="B41" s="41" t="s">
        <v>50</v>
      </c>
      <c r="C41" s="103" t="s">
        <v>52</v>
      </c>
      <c r="D41" s="89" t="s">
        <v>39</v>
      </c>
      <c r="E41" s="82"/>
      <c r="F41" s="51"/>
      <c r="G41" s="51"/>
      <c r="H41" s="45"/>
      <c r="I41" s="45"/>
      <c r="J41" s="104"/>
      <c r="K41" s="85"/>
      <c r="L41" s="85"/>
      <c r="M41" s="106"/>
      <c r="N41" s="99"/>
      <c r="O41" s="41">
        <f t="shared" si="1"/>
        <v>0</v>
      </c>
      <c r="P41" s="105"/>
      <c r="Q41" s="105"/>
    </row>
    <row r="42" spans="1:18" ht="47.25" hidden="1" x14ac:dyDescent="0.25">
      <c r="A42" s="107"/>
      <c r="B42" s="41" t="s">
        <v>50</v>
      </c>
      <c r="C42" s="103" t="s">
        <v>53</v>
      </c>
      <c r="D42" s="89" t="s">
        <v>39</v>
      </c>
      <c r="E42" s="82"/>
      <c r="F42" s="51"/>
      <c r="G42" s="45"/>
      <c r="H42" s="45"/>
      <c r="I42" s="45"/>
      <c r="J42" s="104"/>
      <c r="K42" s="85"/>
      <c r="L42" s="85"/>
      <c r="M42" s="104"/>
      <c r="N42" s="99"/>
      <c r="O42" s="41">
        <f t="shared" si="1"/>
        <v>0</v>
      </c>
      <c r="P42" s="108"/>
      <c r="Q42" s="50"/>
      <c r="R42" s="50"/>
    </row>
    <row r="43" spans="1:18" ht="78" hidden="1" customHeight="1" x14ac:dyDescent="0.25">
      <c r="A43" s="107"/>
      <c r="B43" s="41" t="s">
        <v>46</v>
      </c>
      <c r="C43" s="109" t="s">
        <v>54</v>
      </c>
      <c r="D43" s="89" t="s">
        <v>39</v>
      </c>
      <c r="E43" s="82">
        <v>45400</v>
      </c>
      <c r="F43" s="41" t="s">
        <v>55</v>
      </c>
      <c r="G43" s="102"/>
      <c r="H43" s="102"/>
      <c r="I43" s="102"/>
      <c r="J43" s="85">
        <v>600000</v>
      </c>
      <c r="K43" s="85"/>
      <c r="L43" s="85"/>
      <c r="M43" s="85"/>
      <c r="N43" s="85"/>
      <c r="O43" s="86">
        <f>SUM(M43:N43)</f>
        <v>0</v>
      </c>
      <c r="P43" s="50"/>
    </row>
    <row r="44" spans="1:18" x14ac:dyDescent="0.25">
      <c r="A44" s="107">
        <f>SUM(A32:A43)</f>
        <v>1</v>
      </c>
      <c r="B44" s="110" t="s">
        <v>32</v>
      </c>
      <c r="C44" s="110"/>
      <c r="D44" s="110"/>
      <c r="E44" s="110"/>
      <c r="F44" s="110"/>
      <c r="G44" s="111">
        <f>SUM(G32:G43)</f>
        <v>8</v>
      </c>
      <c r="H44" s="111">
        <f>SUM(H32:H43)</f>
        <v>0</v>
      </c>
      <c r="I44" s="111">
        <f>SUM(I32:I43)</f>
        <v>0</v>
      </c>
      <c r="J44" s="112">
        <f>SUM(J36:J43)</f>
        <v>600000</v>
      </c>
      <c r="K44" s="112">
        <f>SUM(K32:K42)</f>
        <v>3800</v>
      </c>
      <c r="L44" s="112">
        <f>SUM(L32:L43)</f>
        <v>5775</v>
      </c>
      <c r="M44" s="112">
        <f>SUM(M32:M43)</f>
        <v>54032.56</v>
      </c>
      <c r="N44" s="112">
        <f>SUM(N32:N43)</f>
        <v>10400</v>
      </c>
      <c r="O44" s="113">
        <f>SUM(O32:O43)</f>
        <v>64432.56</v>
      </c>
    </row>
    <row r="45" spans="1:18" x14ac:dyDescent="0.25">
      <c r="A45" s="114" t="s">
        <v>33</v>
      </c>
      <c r="B45" s="115"/>
      <c r="C45" s="115"/>
      <c r="D45" s="115"/>
      <c r="E45" s="115"/>
      <c r="F45" s="115"/>
      <c r="G45" s="115"/>
      <c r="H45" s="116"/>
      <c r="I45" s="116"/>
      <c r="J45" s="117"/>
      <c r="K45" s="118"/>
      <c r="L45" s="118"/>
      <c r="M45" s="118">
        <v>0</v>
      </c>
      <c r="N45" s="118">
        <f>0.1*-N44</f>
        <v>-1040</v>
      </c>
      <c r="O45" s="119">
        <f>SUM(N45:N45)</f>
        <v>-1040</v>
      </c>
    </row>
    <row r="46" spans="1:18" ht="16.5" thickBot="1" x14ac:dyDescent="0.3">
      <c r="A46" s="120" t="s">
        <v>56</v>
      </c>
      <c r="B46" s="121"/>
      <c r="C46" s="121"/>
      <c r="D46" s="121"/>
      <c r="E46" s="121"/>
      <c r="F46" s="121"/>
      <c r="G46" s="122"/>
      <c r="H46" s="123"/>
      <c r="I46" s="123"/>
      <c r="J46" s="124"/>
      <c r="K46" s="125"/>
      <c r="L46" s="125"/>
      <c r="M46" s="125">
        <f>SUM(M44:M45)</f>
        <v>54032.56</v>
      </c>
      <c r="N46" s="126">
        <f>+N44+N45</f>
        <v>9360</v>
      </c>
      <c r="O46" s="126">
        <f>+O44+O45</f>
        <v>63392.56</v>
      </c>
      <c r="Q46" s="56"/>
    </row>
    <row r="47" spans="1:18" x14ac:dyDescent="0.25">
      <c r="A47" s="65"/>
      <c r="B47" s="65"/>
      <c r="C47" s="65"/>
      <c r="D47" s="65"/>
      <c r="E47" s="65"/>
      <c r="F47" s="65"/>
      <c r="G47" s="65"/>
      <c r="H47" s="66"/>
      <c r="I47" s="66"/>
      <c r="J47" s="67"/>
      <c r="K47" s="67"/>
      <c r="L47" s="67"/>
      <c r="M47" s="67"/>
      <c r="N47" s="67"/>
      <c r="O47" s="68"/>
    </row>
    <row r="48" spans="1:18" ht="15.75" customHeight="1" thickBot="1" x14ac:dyDescent="0.3">
      <c r="A48" s="70" t="s">
        <v>57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127"/>
      <c r="O48" s="127"/>
    </row>
    <row r="49" spans="1:15" ht="23.25" customHeight="1" thickBot="1" x14ac:dyDescent="0.3">
      <c r="A49" s="14" t="s">
        <v>7</v>
      </c>
      <c r="B49" s="15" t="s">
        <v>8</v>
      </c>
      <c r="C49" s="16"/>
      <c r="D49" s="17" t="s">
        <v>9</v>
      </c>
      <c r="E49" s="17" t="s">
        <v>10</v>
      </c>
      <c r="F49" s="17" t="s">
        <v>11</v>
      </c>
      <c r="G49" s="17" t="s">
        <v>12</v>
      </c>
      <c r="H49" s="15" t="s">
        <v>13</v>
      </c>
      <c r="I49" s="16"/>
      <c r="J49" s="17" t="s">
        <v>14</v>
      </c>
      <c r="K49" s="18"/>
      <c r="L49" s="18"/>
      <c r="M49" s="17" t="s">
        <v>15</v>
      </c>
      <c r="N49" s="17" t="s">
        <v>16</v>
      </c>
      <c r="O49" s="72" t="s">
        <v>17</v>
      </c>
    </row>
    <row r="50" spans="1:15" ht="2.25" customHeight="1" thickBot="1" x14ac:dyDescent="0.3">
      <c r="A50" s="20"/>
      <c r="B50" s="21"/>
      <c r="C50" s="22"/>
      <c r="D50" s="24"/>
      <c r="E50" s="24"/>
      <c r="F50" s="24"/>
      <c r="G50" s="24"/>
      <c r="H50" s="17" t="s">
        <v>36</v>
      </c>
      <c r="I50" s="17" t="s">
        <v>19</v>
      </c>
      <c r="J50" s="27"/>
      <c r="K50" s="28"/>
      <c r="L50" s="28"/>
      <c r="M50" s="27"/>
      <c r="N50" s="23"/>
      <c r="O50" s="74"/>
    </row>
    <row r="51" spans="1:15" ht="28.5" customHeight="1" x14ac:dyDescent="0.25">
      <c r="A51" s="128"/>
      <c r="B51" s="18" t="s">
        <v>58</v>
      </c>
      <c r="C51" s="129" t="s">
        <v>21</v>
      </c>
      <c r="D51" s="24"/>
      <c r="E51" s="24"/>
      <c r="F51" s="24"/>
      <c r="G51" s="24"/>
      <c r="H51" s="23"/>
      <c r="I51" s="23"/>
      <c r="J51" s="27"/>
      <c r="K51" s="77" t="s">
        <v>22</v>
      </c>
      <c r="L51" s="77" t="s">
        <v>23</v>
      </c>
      <c r="M51" s="27"/>
      <c r="N51" s="23"/>
      <c r="O51" s="79"/>
    </row>
    <row r="52" spans="1:15" ht="123" customHeight="1" x14ac:dyDescent="0.25">
      <c r="A52" s="41">
        <v>1</v>
      </c>
      <c r="B52" s="41" t="s">
        <v>59</v>
      </c>
      <c r="C52" s="130" t="s">
        <v>60</v>
      </c>
      <c r="D52" s="41" t="s">
        <v>61</v>
      </c>
      <c r="E52" s="82">
        <v>45939</v>
      </c>
      <c r="F52" s="41" t="s">
        <v>62</v>
      </c>
      <c r="G52" s="41">
        <v>8</v>
      </c>
      <c r="H52" s="84"/>
      <c r="I52" s="84"/>
      <c r="J52" s="41"/>
      <c r="K52" s="131">
        <v>2900</v>
      </c>
      <c r="L52" s="131">
        <v>3162.5</v>
      </c>
      <c r="M52" s="131"/>
      <c r="N52" s="131">
        <v>7200</v>
      </c>
      <c r="O52" s="92">
        <f>SUM(M52+N52)</f>
        <v>7200</v>
      </c>
    </row>
    <row r="53" spans="1:15" ht="93.75" customHeight="1" x14ac:dyDescent="0.25">
      <c r="A53" s="41">
        <v>1</v>
      </c>
      <c r="B53" s="132"/>
      <c r="C53" s="133" t="s">
        <v>63</v>
      </c>
      <c r="D53" s="41" t="s">
        <v>61</v>
      </c>
      <c r="E53" s="134">
        <v>45944</v>
      </c>
      <c r="F53" s="51" t="s">
        <v>64</v>
      </c>
      <c r="G53" s="51">
        <v>6</v>
      </c>
      <c r="H53" s="132"/>
      <c r="I53" s="132"/>
      <c r="J53" s="51"/>
      <c r="K53" s="135">
        <v>700</v>
      </c>
      <c r="L53" s="135">
        <v>1437.5</v>
      </c>
      <c r="M53" s="135">
        <f>38035.93+23855.73</f>
        <v>61891.66</v>
      </c>
      <c r="N53" s="135"/>
      <c r="O53" s="92">
        <f t="shared" ref="O53:O55" si="2">SUM(M53+N53)</f>
        <v>61891.66</v>
      </c>
    </row>
    <row r="54" spans="1:15" ht="131.25" customHeight="1" x14ac:dyDescent="0.25">
      <c r="A54" s="41">
        <v>1</v>
      </c>
      <c r="B54" s="41" t="s">
        <v>65</v>
      </c>
      <c r="C54" s="100" t="s">
        <v>66</v>
      </c>
      <c r="D54" s="41" t="s">
        <v>61</v>
      </c>
      <c r="E54" s="41" t="s">
        <v>67</v>
      </c>
      <c r="F54" s="51" t="s">
        <v>68</v>
      </c>
      <c r="G54" s="41">
        <v>16</v>
      </c>
      <c r="H54" s="41">
        <v>14</v>
      </c>
      <c r="I54" s="41">
        <v>8</v>
      </c>
      <c r="J54" s="41"/>
      <c r="K54" s="131">
        <v>2900</v>
      </c>
      <c r="L54" s="131">
        <v>5462.5</v>
      </c>
      <c r="M54" s="136">
        <v>17310.599999999999</v>
      </c>
      <c r="N54" s="131">
        <v>19200</v>
      </c>
      <c r="O54" s="92">
        <f t="shared" si="2"/>
        <v>36510.6</v>
      </c>
    </row>
    <row r="55" spans="1:15" ht="91.5" customHeight="1" x14ac:dyDescent="0.25">
      <c r="A55" s="41">
        <v>1</v>
      </c>
      <c r="B55" s="41" t="s">
        <v>59</v>
      </c>
      <c r="C55" s="100" t="s">
        <v>69</v>
      </c>
      <c r="D55" s="41" t="s">
        <v>61</v>
      </c>
      <c r="E55" s="41" t="s">
        <v>70</v>
      </c>
      <c r="F55" s="51" t="s">
        <v>68</v>
      </c>
      <c r="G55" s="41">
        <v>16</v>
      </c>
      <c r="H55" s="84"/>
      <c r="I55" s="84"/>
      <c r="J55" s="41"/>
      <c r="K55" s="92">
        <v>2900</v>
      </c>
      <c r="L55" s="92">
        <v>8912.5</v>
      </c>
      <c r="M55" s="92"/>
      <c r="N55" s="92">
        <v>9600</v>
      </c>
      <c r="O55" s="92">
        <f t="shared" si="2"/>
        <v>9600</v>
      </c>
    </row>
    <row r="56" spans="1:15" ht="20.25" customHeight="1" x14ac:dyDescent="0.25">
      <c r="A56" s="107">
        <f>A52+A53+A54+A55</f>
        <v>4</v>
      </c>
      <c r="B56" s="110" t="s">
        <v>32</v>
      </c>
      <c r="C56" s="110"/>
      <c r="D56" s="110"/>
      <c r="E56" s="110"/>
      <c r="F56" s="110"/>
      <c r="G56" s="137">
        <f>G55+G54+G53+G52</f>
        <v>46</v>
      </c>
      <c r="H56" s="138">
        <f>H52+H53+H54+H55</f>
        <v>14</v>
      </c>
      <c r="I56" s="138">
        <f>I52+I53+I54+I55</f>
        <v>8</v>
      </c>
      <c r="J56" s="138"/>
      <c r="K56" s="112">
        <f>SUM(K52:K55)</f>
        <v>9400</v>
      </c>
      <c r="L56" s="112">
        <f>SUM(L52:L55)</f>
        <v>18975</v>
      </c>
      <c r="M56" s="112">
        <f>SUM(M52:M55)</f>
        <v>79202.260000000009</v>
      </c>
      <c r="N56" s="112">
        <f>SUM(N52:N55)</f>
        <v>36000</v>
      </c>
      <c r="O56" s="113">
        <f>SUM(O52:O55)</f>
        <v>115202.26000000001</v>
      </c>
    </row>
    <row r="57" spans="1:15" ht="22.9" customHeight="1" x14ac:dyDescent="0.25">
      <c r="A57" s="114" t="s">
        <v>33</v>
      </c>
      <c r="B57" s="115"/>
      <c r="C57" s="115"/>
      <c r="D57" s="115"/>
      <c r="E57" s="115"/>
      <c r="F57" s="115"/>
      <c r="G57" s="115"/>
      <c r="H57" s="139"/>
      <c r="I57" s="139"/>
      <c r="J57" s="140"/>
      <c r="K57" s="118"/>
      <c r="L57" s="118"/>
      <c r="M57" s="118">
        <v>0</v>
      </c>
      <c r="N57" s="118">
        <f>0.1*-N56</f>
        <v>-3600</v>
      </c>
      <c r="O57" s="119">
        <f>SUM(N57:N57)</f>
        <v>-3600</v>
      </c>
    </row>
    <row r="58" spans="1:15" ht="22.9" customHeight="1" thickBot="1" x14ac:dyDescent="0.3">
      <c r="A58" s="120" t="s">
        <v>56</v>
      </c>
      <c r="B58" s="121"/>
      <c r="C58" s="121"/>
      <c r="D58" s="121"/>
      <c r="E58" s="121"/>
      <c r="F58" s="121"/>
      <c r="G58" s="122"/>
      <c r="H58" s="141"/>
      <c r="I58" s="141"/>
      <c r="J58" s="142"/>
      <c r="K58" s="125"/>
      <c r="L58" s="125"/>
      <c r="M58" s="125">
        <f>SUM(M56:M57)</f>
        <v>79202.260000000009</v>
      </c>
      <c r="N58" s="126">
        <f>+N56+N57</f>
        <v>32400</v>
      </c>
      <c r="O58" s="126">
        <f>+O56+O57</f>
        <v>111602.26000000001</v>
      </c>
    </row>
    <row r="59" spans="1:15" ht="14.25" customHeight="1" x14ac:dyDescent="0.25">
      <c r="A59" s="143"/>
      <c r="B59" s="143"/>
      <c r="C59" s="143"/>
      <c r="D59" s="143"/>
      <c r="E59" s="143"/>
      <c r="F59" s="143"/>
      <c r="G59" s="143"/>
      <c r="H59" s="66"/>
      <c r="I59" s="66"/>
      <c r="J59" s="67"/>
      <c r="K59" s="67"/>
      <c r="L59" s="67"/>
      <c r="M59" s="144"/>
      <c r="N59" s="144"/>
      <c r="O59" s="144"/>
    </row>
    <row r="60" spans="1:15" x14ac:dyDescent="0.25">
      <c r="A60" s="143"/>
      <c r="B60" s="143"/>
      <c r="C60" s="143"/>
      <c r="D60" s="143"/>
      <c r="E60" s="143"/>
      <c r="F60" s="143"/>
      <c r="G60" s="143"/>
      <c r="H60" s="145"/>
      <c r="I60" s="145"/>
      <c r="J60" s="144"/>
      <c r="K60" s="144"/>
      <c r="L60" s="144"/>
      <c r="M60" s="144"/>
      <c r="N60" s="144"/>
      <c r="O60" s="146"/>
    </row>
    <row r="61" spans="1:15" ht="16.5" thickBot="1" x14ac:dyDescent="0.3">
      <c r="A61" s="12" t="s">
        <v>71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1:15" ht="24.75" customHeight="1" thickBot="1" x14ac:dyDescent="0.3">
      <c r="A62" s="14" t="s">
        <v>7</v>
      </c>
      <c r="B62" s="15" t="s">
        <v>8</v>
      </c>
      <c r="C62" s="16"/>
      <c r="D62" s="17" t="s">
        <v>9</v>
      </c>
      <c r="E62" s="17" t="s">
        <v>10</v>
      </c>
      <c r="F62" s="17" t="s">
        <v>11</v>
      </c>
      <c r="G62" s="17" t="s">
        <v>72</v>
      </c>
      <c r="H62" s="15" t="s">
        <v>13</v>
      </c>
      <c r="I62" s="16"/>
      <c r="J62" s="17" t="s">
        <v>14</v>
      </c>
      <c r="K62" s="18"/>
      <c r="L62" s="18"/>
      <c r="M62" s="17" t="s">
        <v>15</v>
      </c>
      <c r="N62" s="17" t="s">
        <v>16</v>
      </c>
      <c r="O62" s="72" t="s">
        <v>73</v>
      </c>
    </row>
    <row r="63" spans="1:15" ht="16.5" thickBot="1" x14ac:dyDescent="0.3">
      <c r="A63" s="20"/>
      <c r="B63" s="21"/>
      <c r="C63" s="22"/>
      <c r="D63" s="23"/>
      <c r="E63" s="23"/>
      <c r="F63" s="23"/>
      <c r="G63" s="24"/>
      <c r="H63" s="17" t="s">
        <v>36</v>
      </c>
      <c r="I63" s="17" t="s">
        <v>19</v>
      </c>
      <c r="J63" s="27"/>
      <c r="K63" s="28"/>
      <c r="L63" s="28"/>
      <c r="M63" s="27"/>
      <c r="N63" s="23"/>
      <c r="O63" s="74"/>
    </row>
    <row r="64" spans="1:15" ht="27.75" customHeight="1" thickBot="1" x14ac:dyDescent="0.3">
      <c r="A64" s="20"/>
      <c r="B64" s="147" t="s">
        <v>58</v>
      </c>
      <c r="C64" s="148" t="s">
        <v>21</v>
      </c>
      <c r="D64" s="149"/>
      <c r="E64" s="149"/>
      <c r="F64" s="149"/>
      <c r="G64" s="150"/>
      <c r="H64" s="149"/>
      <c r="I64" s="149"/>
      <c r="J64" s="78"/>
      <c r="K64" s="151" t="s">
        <v>22</v>
      </c>
      <c r="L64" s="151" t="s">
        <v>23</v>
      </c>
      <c r="M64" s="78"/>
      <c r="N64" s="149"/>
      <c r="O64" s="74"/>
    </row>
    <row r="65" spans="1:21" ht="16.5" hidden="1" thickBot="1" x14ac:dyDescent="0.3">
      <c r="A65" s="152"/>
      <c r="B65" s="83"/>
      <c r="C65" s="83"/>
      <c r="D65" s="83"/>
      <c r="E65" s="83"/>
      <c r="F65" s="83"/>
      <c r="G65" s="153"/>
      <c r="H65" s="153"/>
      <c r="I65" s="153"/>
      <c r="J65" s="154"/>
      <c r="K65" s="154">
        <v>0</v>
      </c>
      <c r="L65" s="154">
        <v>0</v>
      </c>
      <c r="M65" s="154"/>
      <c r="N65" s="154">
        <v>0</v>
      </c>
      <c r="O65" s="155">
        <f t="shared" ref="O65:O67" si="3">SUM(M65:N65)</f>
        <v>0</v>
      </c>
    </row>
    <row r="66" spans="1:21" ht="16.5" hidden="1" thickBot="1" x14ac:dyDescent="0.3">
      <c r="A66" s="152"/>
      <c r="B66" s="83"/>
      <c r="C66" s="156"/>
      <c r="D66" s="83"/>
      <c r="E66" s="83"/>
      <c r="F66" s="83"/>
      <c r="G66" s="153"/>
      <c r="H66" s="153"/>
      <c r="I66" s="153"/>
      <c r="J66" s="154"/>
      <c r="K66" s="154">
        <v>0</v>
      </c>
      <c r="L66" s="154">
        <v>0</v>
      </c>
      <c r="M66" s="154"/>
      <c r="N66" s="154">
        <v>0</v>
      </c>
      <c r="O66" s="155">
        <f t="shared" si="3"/>
        <v>0</v>
      </c>
      <c r="P66" s="50"/>
    </row>
    <row r="67" spans="1:21" ht="16.5" hidden="1" thickBot="1" x14ac:dyDescent="0.3">
      <c r="A67" s="152"/>
      <c r="B67" s="83"/>
      <c r="C67" s="83"/>
      <c r="D67" s="83"/>
      <c r="E67" s="93"/>
      <c r="F67" s="83"/>
      <c r="G67" s="153"/>
      <c r="H67" s="153"/>
      <c r="I67" s="153"/>
      <c r="J67" s="154"/>
      <c r="K67" s="154">
        <v>0</v>
      </c>
      <c r="L67" s="154">
        <v>0</v>
      </c>
      <c r="M67" s="154"/>
      <c r="N67" s="154">
        <v>0</v>
      </c>
      <c r="O67" s="155">
        <f t="shared" si="3"/>
        <v>0</v>
      </c>
      <c r="P67" s="50"/>
    </row>
    <row r="68" spans="1:21" ht="94.5" customHeight="1" x14ac:dyDescent="0.25">
      <c r="A68" s="157">
        <v>1</v>
      </c>
      <c r="B68" s="41"/>
      <c r="C68" s="158" t="s">
        <v>74</v>
      </c>
      <c r="D68" s="41" t="s">
        <v>75</v>
      </c>
      <c r="E68" s="82">
        <v>45940</v>
      </c>
      <c r="F68" s="43" t="s">
        <v>76</v>
      </c>
      <c r="G68" s="102"/>
      <c r="H68" s="102"/>
      <c r="I68" s="102"/>
      <c r="J68" s="85"/>
      <c r="K68" s="85"/>
      <c r="L68" s="85"/>
      <c r="M68" s="85">
        <f>16852.56+911.37+5588.37+589.66</f>
        <v>23941.96</v>
      </c>
      <c r="N68" s="85"/>
      <c r="O68" s="85">
        <f>SUM(M68:N68)</f>
        <v>23941.96</v>
      </c>
      <c r="P68" s="50"/>
    </row>
    <row r="69" spans="1:21" hidden="1" x14ac:dyDescent="0.25">
      <c r="A69" s="159"/>
      <c r="B69" s="41"/>
      <c r="C69" s="42"/>
      <c r="D69" s="41"/>
      <c r="E69" s="160"/>
      <c r="F69" s="161"/>
      <c r="G69" s="102"/>
      <c r="H69" s="102"/>
      <c r="I69" s="102"/>
      <c r="J69" s="85"/>
      <c r="K69" s="85"/>
      <c r="L69" s="85"/>
      <c r="M69" s="85"/>
      <c r="N69" s="85"/>
      <c r="O69" s="85">
        <f>SUM(M69:N69)</f>
        <v>0</v>
      </c>
      <c r="P69" s="50"/>
    </row>
    <row r="70" spans="1:21" hidden="1" x14ac:dyDescent="0.25">
      <c r="A70" s="159"/>
      <c r="B70" s="41"/>
      <c r="C70" s="42"/>
      <c r="D70" s="41"/>
      <c r="E70" s="160"/>
      <c r="F70" s="161"/>
      <c r="G70" s="102"/>
      <c r="H70" s="102"/>
      <c r="I70" s="102"/>
      <c r="J70" s="85"/>
      <c r="K70" s="85"/>
      <c r="L70" s="85"/>
      <c r="M70" s="85"/>
      <c r="N70" s="85"/>
      <c r="O70" s="85">
        <f>SUM(M70:N70)</f>
        <v>0</v>
      </c>
      <c r="P70" s="50"/>
    </row>
    <row r="71" spans="1:21" ht="18.75" customHeight="1" thickBot="1" x14ac:dyDescent="0.3">
      <c r="A71" s="53">
        <f>SUM(A65:A70)</f>
        <v>1</v>
      </c>
      <c r="B71" s="54" t="s">
        <v>32</v>
      </c>
      <c r="C71" s="54"/>
      <c r="D71" s="54"/>
      <c r="E71" s="54"/>
      <c r="F71" s="54"/>
      <c r="G71" s="162">
        <f>SUM(G65:G70)</f>
        <v>0</v>
      </c>
      <c r="H71" s="162">
        <f>SUM(H65:H70)</f>
        <v>0</v>
      </c>
      <c r="I71" s="162">
        <f>SUM(I65:I69)</f>
        <v>0</v>
      </c>
      <c r="J71" s="162">
        <f>SUM(J65:J69)</f>
        <v>0</v>
      </c>
      <c r="K71" s="162">
        <f>SUM(K65:K70)</f>
        <v>0</v>
      </c>
      <c r="L71" s="162">
        <f>SUM(L65:L70)</f>
        <v>0</v>
      </c>
      <c r="M71" s="162">
        <f>SUM(M65:M69)</f>
        <v>23941.96</v>
      </c>
      <c r="N71" s="162">
        <f>SUM(N65:N70)</f>
        <v>0</v>
      </c>
      <c r="O71" s="162">
        <f>SUM(O65:O70)</f>
        <v>23941.96</v>
      </c>
    </row>
    <row r="72" spans="1:21" ht="15" customHeight="1" thickBot="1" x14ac:dyDescent="0.3">
      <c r="A72" s="57" t="s">
        <v>33</v>
      </c>
      <c r="B72" s="58"/>
      <c r="C72" s="58"/>
      <c r="D72" s="58"/>
      <c r="E72" s="58"/>
      <c r="F72" s="58"/>
      <c r="G72" s="58"/>
      <c r="H72" s="163"/>
      <c r="I72" s="163"/>
      <c r="J72" s="164"/>
      <c r="K72" s="164"/>
      <c r="L72" s="164"/>
      <c r="M72" s="165">
        <v>0</v>
      </c>
      <c r="N72" s="165">
        <f>N71*-0.1</f>
        <v>0</v>
      </c>
      <c r="O72" s="165">
        <f>N72</f>
        <v>0</v>
      </c>
    </row>
    <row r="73" spans="1:21" ht="17.25" customHeight="1" thickBot="1" x14ac:dyDescent="0.3">
      <c r="A73" s="62" t="s">
        <v>34</v>
      </c>
      <c r="B73" s="62"/>
      <c r="C73" s="62"/>
      <c r="D73" s="62"/>
      <c r="E73" s="62"/>
      <c r="F73" s="62"/>
      <c r="G73" s="62"/>
      <c r="H73" s="166"/>
      <c r="I73" s="166"/>
      <c r="J73" s="167"/>
      <c r="K73" s="167"/>
      <c r="L73" s="167"/>
      <c r="M73" s="165">
        <f>SUM(M71:M72)</f>
        <v>23941.96</v>
      </c>
      <c r="N73" s="165">
        <f>N71 +(N72)</f>
        <v>0</v>
      </c>
      <c r="O73" s="165">
        <f>O72+O71</f>
        <v>23941.96</v>
      </c>
    </row>
    <row r="74" spans="1:21" ht="17.25" customHeight="1" x14ac:dyDescent="0.25">
      <c r="A74" s="168"/>
      <c r="B74" s="168"/>
      <c r="C74" s="168"/>
      <c r="D74" s="168"/>
      <c r="E74" s="168"/>
      <c r="F74" s="168"/>
      <c r="G74" s="168"/>
      <c r="H74" s="169"/>
      <c r="I74" s="169"/>
      <c r="J74" s="170"/>
      <c r="K74" s="170"/>
      <c r="L74" s="170"/>
      <c r="M74" s="171"/>
      <c r="N74" s="171"/>
      <c r="O74" s="171"/>
      <c r="P74" s="172"/>
      <c r="Q74" s="172"/>
      <c r="R74" s="172"/>
      <c r="S74" s="173"/>
      <c r="T74" s="172"/>
      <c r="U74" s="172"/>
    </row>
    <row r="75" spans="1:21" ht="17.25" customHeight="1" thickBot="1" x14ac:dyDescent="0.3">
      <c r="A75" s="168"/>
      <c r="B75" s="174" t="s">
        <v>77</v>
      </c>
      <c r="C75" s="174"/>
      <c r="D75" s="174"/>
      <c r="E75" s="174"/>
      <c r="F75" s="174"/>
      <c r="G75" s="174"/>
      <c r="H75" s="169"/>
      <c r="I75" s="4" t="s">
        <v>78</v>
      </c>
      <c r="J75" s="4"/>
      <c r="K75" s="4"/>
      <c r="L75" s="4"/>
      <c r="M75" s="4"/>
      <c r="N75" s="4"/>
      <c r="O75" s="171"/>
      <c r="P75" s="173"/>
      <c r="Q75" s="173"/>
      <c r="R75" s="173"/>
      <c r="T75" s="173"/>
      <c r="U75" s="173"/>
    </row>
    <row r="76" spans="1:21" ht="17.25" customHeight="1" thickBot="1" x14ac:dyDescent="0.3">
      <c r="A76" s="145"/>
      <c r="B76" s="175"/>
      <c r="C76" s="175"/>
      <c r="D76" s="175"/>
      <c r="E76" s="175"/>
      <c r="F76" s="175"/>
      <c r="G76" s="175"/>
      <c r="H76" s="169"/>
      <c r="I76" s="169"/>
      <c r="J76" s="170"/>
      <c r="K76" s="170"/>
      <c r="L76" s="170"/>
      <c r="M76" s="171"/>
      <c r="N76" s="171"/>
      <c r="O76" s="171"/>
      <c r="P76" s="176" t="s">
        <v>79</v>
      </c>
      <c r="Q76" s="177"/>
      <c r="R76" s="177"/>
      <c r="S76" s="177"/>
      <c r="T76" s="177"/>
      <c r="U76" s="178"/>
    </row>
    <row r="77" spans="1:21" ht="32.25" thickBot="1" x14ac:dyDescent="0.3">
      <c r="A77" s="14" t="s">
        <v>80</v>
      </c>
      <c r="B77" s="14"/>
      <c r="C77" s="14"/>
      <c r="D77" s="14" t="s">
        <v>81</v>
      </c>
      <c r="E77" s="14"/>
      <c r="F77" s="14" t="s">
        <v>82</v>
      </c>
      <c r="G77" s="14"/>
      <c r="H77" s="169"/>
      <c r="I77" s="179" t="s">
        <v>83</v>
      </c>
      <c r="J77" s="180" t="s">
        <v>84</v>
      </c>
      <c r="K77" s="180" t="s">
        <v>85</v>
      </c>
      <c r="L77" s="180" t="s">
        <v>86</v>
      </c>
      <c r="M77" s="181" t="s">
        <v>87</v>
      </c>
      <c r="N77" s="182" t="s">
        <v>56</v>
      </c>
      <c r="O77" s="171"/>
      <c r="P77" s="183" t="s">
        <v>83</v>
      </c>
      <c r="Q77" s="184" t="s">
        <v>84</v>
      </c>
      <c r="R77" s="184" t="s">
        <v>85</v>
      </c>
      <c r="S77" s="185" t="s">
        <v>86</v>
      </c>
      <c r="T77" s="186" t="s">
        <v>87</v>
      </c>
      <c r="U77" s="187" t="s">
        <v>56</v>
      </c>
    </row>
    <row r="78" spans="1:21" ht="27.75" customHeight="1" thickBot="1" x14ac:dyDescent="0.3">
      <c r="A78" s="188" t="s">
        <v>88</v>
      </c>
      <c r="B78" s="188"/>
      <c r="C78" s="188"/>
      <c r="D78" s="189">
        <v>222204.08</v>
      </c>
      <c r="E78" s="190"/>
      <c r="F78" s="189">
        <f>F86</f>
        <v>219096.78</v>
      </c>
      <c r="G78" s="190"/>
      <c r="H78" s="169"/>
      <c r="I78" s="191" t="s">
        <v>23</v>
      </c>
      <c r="J78" s="192">
        <f>L24</f>
        <v>8912.5</v>
      </c>
      <c r="K78" s="192">
        <f>L56</f>
        <v>18975</v>
      </c>
      <c r="L78" s="192">
        <f>L44</f>
        <v>5775</v>
      </c>
      <c r="M78" s="193">
        <f>L71</f>
        <v>0</v>
      </c>
      <c r="N78" s="194">
        <f>SUM(J78:M78)</f>
        <v>33662.5</v>
      </c>
      <c r="O78" s="195"/>
      <c r="P78" s="196" t="s">
        <v>23</v>
      </c>
      <c r="Q78" s="192">
        <v>8912.5</v>
      </c>
      <c r="R78" s="192">
        <v>18975</v>
      </c>
      <c r="S78" s="192">
        <v>5800</v>
      </c>
      <c r="T78" s="193">
        <v>0</v>
      </c>
      <c r="U78" s="194">
        <v>33687.5</v>
      </c>
    </row>
    <row r="79" spans="1:21" ht="20.100000000000001" customHeight="1" thickBot="1" x14ac:dyDescent="0.3">
      <c r="A79" s="188" t="s">
        <v>89</v>
      </c>
      <c r="B79" s="188"/>
      <c r="C79" s="188"/>
      <c r="D79" s="189">
        <v>2</v>
      </c>
      <c r="E79" s="190"/>
      <c r="F79" s="197">
        <f>A33+A22</f>
        <v>1</v>
      </c>
      <c r="G79" s="198"/>
      <c r="H79" s="199"/>
      <c r="I79" s="200" t="s">
        <v>90</v>
      </c>
      <c r="J79" s="201">
        <f>K24</f>
        <v>5000</v>
      </c>
      <c r="K79" s="192">
        <f>K56</f>
        <v>9400</v>
      </c>
      <c r="L79" s="201">
        <f>K44</f>
        <v>3800</v>
      </c>
      <c r="M79" s="202">
        <f>K71</f>
        <v>0</v>
      </c>
      <c r="N79" s="203">
        <f t="shared" ref="N79" si="4">SUM(J79:M79)</f>
        <v>18200</v>
      </c>
      <c r="O79" s="195"/>
      <c r="P79" s="204" t="s">
        <v>90</v>
      </c>
      <c r="Q79" s="205">
        <v>5000</v>
      </c>
      <c r="R79" s="192">
        <v>9400</v>
      </c>
      <c r="S79" s="205">
        <v>3800</v>
      </c>
      <c r="T79" s="206">
        <v>0</v>
      </c>
      <c r="U79" s="194">
        <v>18200</v>
      </c>
    </row>
    <row r="80" spans="1:21" ht="31.5" customHeight="1" thickBot="1" x14ac:dyDescent="0.3">
      <c r="A80" s="207" t="s">
        <v>91</v>
      </c>
      <c r="B80" s="208"/>
      <c r="C80" s="209"/>
      <c r="D80" s="197">
        <v>7</v>
      </c>
      <c r="E80" s="198"/>
      <c r="F80" s="197">
        <f>(A71+A56+A44+A24)</f>
        <v>8</v>
      </c>
      <c r="G80" s="198"/>
      <c r="H80" s="199"/>
      <c r="I80" s="210" t="s">
        <v>92</v>
      </c>
      <c r="J80" s="211">
        <f>O26</f>
        <v>20160</v>
      </c>
      <c r="K80" s="211">
        <f>O58</f>
        <v>111602.26000000001</v>
      </c>
      <c r="L80" s="211">
        <f>O46</f>
        <v>63392.56</v>
      </c>
      <c r="M80" s="212">
        <f>O73</f>
        <v>23941.96</v>
      </c>
      <c r="N80" s="213">
        <f>SUM(J80:M80)</f>
        <v>219096.78</v>
      </c>
      <c r="O80" s="195"/>
      <c r="P80" s="214" t="s">
        <v>92</v>
      </c>
      <c r="Q80" s="215">
        <v>20160</v>
      </c>
      <c r="R80" s="215">
        <v>114709.56</v>
      </c>
      <c r="S80" s="215">
        <v>63392.56</v>
      </c>
      <c r="T80" s="216">
        <v>23941.96</v>
      </c>
      <c r="U80" s="194">
        <v>222204.08</v>
      </c>
    </row>
    <row r="81" spans="1:22" ht="20.100000000000001" customHeight="1" thickBot="1" x14ac:dyDescent="0.3">
      <c r="A81" s="188" t="s">
        <v>93</v>
      </c>
      <c r="B81" s="188"/>
      <c r="C81" s="188"/>
      <c r="D81" s="217">
        <v>22</v>
      </c>
      <c r="E81" s="218"/>
      <c r="F81" s="219">
        <f>(H24+I24)+(H44+I44)+(H56+I56)+(H71+I71)</f>
        <v>22</v>
      </c>
      <c r="G81" s="220"/>
      <c r="H81" s="145"/>
      <c r="I81" s="221" t="s">
        <v>56</v>
      </c>
      <c r="J81" s="222">
        <f>SUM(J78:J80)</f>
        <v>34072.5</v>
      </c>
      <c r="K81" s="222">
        <f t="shared" ref="K81:M81" si="5">SUM(K78:K80)</f>
        <v>139977.26</v>
      </c>
      <c r="L81" s="222">
        <f t="shared" si="5"/>
        <v>72967.56</v>
      </c>
      <c r="M81" s="223">
        <f t="shared" si="5"/>
        <v>23941.96</v>
      </c>
      <c r="N81" s="224">
        <f>SUM(J81:M81)</f>
        <v>270959.28000000003</v>
      </c>
      <c r="O81" s="225"/>
      <c r="P81" s="226" t="s">
        <v>56</v>
      </c>
      <c r="Q81" s="227">
        <v>34072.5</v>
      </c>
      <c r="R81" s="227">
        <v>143084.56</v>
      </c>
      <c r="S81" s="227">
        <v>72992.56</v>
      </c>
      <c r="T81" s="227">
        <v>23941.96</v>
      </c>
      <c r="U81" s="227">
        <v>274091.58</v>
      </c>
    </row>
    <row r="82" spans="1:22" ht="20.100000000000001" customHeight="1" thickBot="1" x14ac:dyDescent="0.3">
      <c r="A82" s="188" t="s">
        <v>94</v>
      </c>
      <c r="B82" s="188"/>
      <c r="C82" s="188"/>
      <c r="D82" s="228">
        <v>94</v>
      </c>
      <c r="E82" s="229"/>
      <c r="F82" s="230">
        <f>G24+G44+G56+G71</f>
        <v>70</v>
      </c>
      <c r="G82" s="231"/>
      <c r="H82" s="145"/>
      <c r="I82" s="232" t="s">
        <v>95</v>
      </c>
      <c r="J82" s="232"/>
      <c r="K82" s="232"/>
      <c r="L82" s="232"/>
      <c r="M82" s="232"/>
      <c r="N82" s="232"/>
      <c r="O82" s="225"/>
      <c r="P82" s="233" t="s">
        <v>96</v>
      </c>
      <c r="Q82" s="234"/>
      <c r="R82" s="234"/>
      <c r="S82" s="234"/>
      <c r="T82" s="234"/>
      <c r="U82" s="235"/>
    </row>
    <row r="83" spans="1:22" ht="35.25" customHeight="1" thickBot="1" x14ac:dyDescent="0.3">
      <c r="A83" s="236" t="s">
        <v>97</v>
      </c>
      <c r="B83" s="236"/>
      <c r="C83" s="236"/>
      <c r="D83" s="189">
        <v>160284.07999999999</v>
      </c>
      <c r="E83" s="190"/>
      <c r="F83" s="237">
        <f>M73+M58+M46+M26</f>
        <v>157176.78</v>
      </c>
      <c r="G83" s="238"/>
      <c r="H83" s="199"/>
      <c r="I83" s="179" t="s">
        <v>83</v>
      </c>
      <c r="J83" s="239" t="s">
        <v>84</v>
      </c>
      <c r="K83" s="240" t="s">
        <v>85</v>
      </c>
      <c r="L83" s="240" t="s">
        <v>86</v>
      </c>
      <c r="M83" s="241" t="s">
        <v>87</v>
      </c>
      <c r="N83" s="242" t="s">
        <v>56</v>
      </c>
      <c r="O83" s="225"/>
      <c r="P83" s="243" t="s">
        <v>83</v>
      </c>
      <c r="Q83" s="185" t="s">
        <v>84</v>
      </c>
      <c r="R83" s="185" t="s">
        <v>85</v>
      </c>
      <c r="S83" s="185" t="s">
        <v>86</v>
      </c>
      <c r="T83" s="244" t="s">
        <v>87</v>
      </c>
      <c r="U83" s="245" t="s">
        <v>56</v>
      </c>
    </row>
    <row r="84" spans="1:22" ht="20.100000000000001" customHeight="1" thickBot="1" x14ac:dyDescent="0.3">
      <c r="A84" s="236" t="s">
        <v>98</v>
      </c>
      <c r="B84" s="236"/>
      <c r="C84" s="236"/>
      <c r="D84" s="189">
        <v>68800</v>
      </c>
      <c r="E84" s="190"/>
      <c r="F84" s="237">
        <f>N71+N56+N44+N24</f>
        <v>68800</v>
      </c>
      <c r="G84" s="238"/>
      <c r="H84" s="199"/>
      <c r="I84" s="191" t="s">
        <v>23</v>
      </c>
      <c r="J84" s="246">
        <f>J78/Q78</f>
        <v>1</v>
      </c>
      <c r="K84" s="246">
        <f>K78/R78</f>
        <v>1</v>
      </c>
      <c r="L84" s="246">
        <f>L78/S78</f>
        <v>0.99568965517241381</v>
      </c>
      <c r="M84" s="246" t="e">
        <f>M78/T78</f>
        <v>#DIV/0!</v>
      </c>
      <c r="N84" s="247">
        <f>N78/U78</f>
        <v>0.99925788497217072</v>
      </c>
      <c r="O84" s="225"/>
      <c r="P84" s="248" t="s">
        <v>89</v>
      </c>
      <c r="Q84" s="249">
        <v>0</v>
      </c>
      <c r="R84" s="250">
        <v>1</v>
      </c>
      <c r="S84" s="250">
        <v>0</v>
      </c>
      <c r="T84" s="251">
        <v>0</v>
      </c>
      <c r="U84" s="252">
        <v>1</v>
      </c>
    </row>
    <row r="85" spans="1:22" ht="20.100000000000001" customHeight="1" thickBot="1" x14ac:dyDescent="0.3">
      <c r="A85" s="236" t="s">
        <v>99</v>
      </c>
      <c r="B85" s="236"/>
      <c r="C85" s="236"/>
      <c r="D85" s="189">
        <v>-6880</v>
      </c>
      <c r="E85" s="190"/>
      <c r="F85" s="237">
        <f>(N72+N57+N45+N25)</f>
        <v>-6880</v>
      </c>
      <c r="G85" s="238"/>
      <c r="H85" s="199"/>
      <c r="I85" s="200" t="s">
        <v>90</v>
      </c>
      <c r="J85" s="246">
        <f>J79/Q79</f>
        <v>1</v>
      </c>
      <c r="K85" s="246">
        <f t="shared" ref="K85:N87" si="6">K79/R79</f>
        <v>1</v>
      </c>
      <c r="L85" s="246">
        <f t="shared" si="6"/>
        <v>1</v>
      </c>
      <c r="M85" s="246" t="e">
        <f>M79/T79</f>
        <v>#DIV/0!</v>
      </c>
      <c r="N85" s="247">
        <f t="shared" si="6"/>
        <v>1</v>
      </c>
      <c r="O85" s="225"/>
      <c r="P85" s="253" t="s">
        <v>100</v>
      </c>
      <c r="Q85" s="254">
        <v>2</v>
      </c>
      <c r="R85" s="250">
        <v>4</v>
      </c>
      <c r="S85" s="255">
        <v>1</v>
      </c>
      <c r="T85" s="256">
        <v>0</v>
      </c>
      <c r="U85" s="252">
        <v>7</v>
      </c>
    </row>
    <row r="86" spans="1:22" ht="20.100000000000001" customHeight="1" thickBot="1" x14ac:dyDescent="0.3">
      <c r="A86" s="257" t="s">
        <v>101</v>
      </c>
      <c r="B86" s="257"/>
      <c r="C86" s="257"/>
      <c r="D86" s="258">
        <v>222204.08</v>
      </c>
      <c r="E86" s="259"/>
      <c r="F86" s="260">
        <f>F83+F84+F85</f>
        <v>219096.78</v>
      </c>
      <c r="G86" s="260"/>
      <c r="H86" s="261"/>
      <c r="I86" s="210" t="s">
        <v>92</v>
      </c>
      <c r="J86" s="246">
        <f>J80/Q80</f>
        <v>1</v>
      </c>
      <c r="K86" s="246">
        <f>K80/R80</f>
        <v>0.97291158644493114</v>
      </c>
      <c r="L86" s="246">
        <f t="shared" si="6"/>
        <v>1</v>
      </c>
      <c r="M86" s="246">
        <f t="shared" si="6"/>
        <v>1</v>
      </c>
      <c r="N86" s="247">
        <f t="shared" si="6"/>
        <v>0.98601600834692149</v>
      </c>
      <c r="O86" s="225"/>
      <c r="P86" s="214" t="s">
        <v>102</v>
      </c>
      <c r="Q86" s="254">
        <v>0</v>
      </c>
      <c r="R86" s="250">
        <v>22</v>
      </c>
      <c r="S86" s="255">
        <v>0</v>
      </c>
      <c r="T86" s="256">
        <v>0</v>
      </c>
      <c r="U86" s="252">
        <v>22</v>
      </c>
    </row>
    <row r="87" spans="1:22" ht="20.100000000000001" customHeight="1" thickBot="1" x14ac:dyDescent="0.3">
      <c r="A87" s="262"/>
      <c r="B87" s="262"/>
      <c r="C87" s="262"/>
      <c r="D87" s="262"/>
      <c r="E87" s="262"/>
      <c r="F87" s="262"/>
      <c r="G87" s="261"/>
      <c r="H87" s="261"/>
      <c r="I87" s="221" t="s">
        <v>56</v>
      </c>
      <c r="J87" s="263">
        <f>J81/Q81</f>
        <v>1</v>
      </c>
      <c r="K87" s="263">
        <f>K81/R81</f>
        <v>0.97828347097688251</v>
      </c>
      <c r="L87" s="263">
        <f t="shared" si="6"/>
        <v>0.99965749933965875</v>
      </c>
      <c r="M87" s="264">
        <f>M81/T81</f>
        <v>1</v>
      </c>
      <c r="N87" s="265">
        <f t="shared" si="6"/>
        <v>0.9885720677738441</v>
      </c>
      <c r="O87" s="262"/>
      <c r="P87" s="214" t="s">
        <v>103</v>
      </c>
      <c r="Q87" s="254">
        <v>16</v>
      </c>
      <c r="R87" s="250">
        <v>38</v>
      </c>
      <c r="S87" s="255">
        <v>40</v>
      </c>
      <c r="T87" s="256">
        <v>0</v>
      </c>
      <c r="U87" s="252">
        <v>94</v>
      </c>
    </row>
    <row r="88" spans="1:22" x14ac:dyDescent="0.25">
      <c r="A88" s="262"/>
      <c r="B88" s="266"/>
      <c r="C88" s="266"/>
      <c r="D88" s="266"/>
      <c r="E88" s="267"/>
      <c r="F88" s="267"/>
      <c r="G88" s="268"/>
      <c r="I88" s="262"/>
      <c r="J88" s="262"/>
      <c r="K88" s="262"/>
      <c r="L88" s="262"/>
      <c r="M88" s="262"/>
      <c r="N88" s="262"/>
      <c r="O88" s="262"/>
      <c r="P88" s="214" t="s">
        <v>104</v>
      </c>
      <c r="Q88" s="269">
        <v>0</v>
      </c>
      <c r="R88" s="250">
        <v>82309.56</v>
      </c>
      <c r="S88" s="255">
        <v>54032.56</v>
      </c>
      <c r="T88" s="206">
        <v>23941.96</v>
      </c>
      <c r="U88" s="252">
        <v>160284.07999999999</v>
      </c>
    </row>
    <row r="89" spans="1:22" ht="16.5" thickBot="1" x14ac:dyDescent="0.3">
      <c r="A89" s="262"/>
      <c r="E89" s="270"/>
      <c r="G89" s="271"/>
      <c r="I89" s="272" t="s">
        <v>105</v>
      </c>
      <c r="J89" s="272"/>
      <c r="K89" s="272"/>
      <c r="L89" s="272"/>
      <c r="M89" s="272"/>
      <c r="N89" s="272"/>
      <c r="O89" s="262"/>
      <c r="P89" s="214" t="s">
        <v>106</v>
      </c>
      <c r="Q89" s="273">
        <v>20160</v>
      </c>
      <c r="R89" s="215">
        <v>32400</v>
      </c>
      <c r="S89" s="215">
        <v>9360</v>
      </c>
      <c r="T89" s="216">
        <v>0</v>
      </c>
      <c r="U89" s="252">
        <v>61920</v>
      </c>
      <c r="V89" s="10"/>
    </row>
    <row r="90" spans="1:22" ht="32.25" thickBot="1" x14ac:dyDescent="0.3">
      <c r="A90" s="262"/>
      <c r="B90" s="262"/>
      <c r="C90" s="262"/>
      <c r="D90" s="262"/>
      <c r="E90" s="262"/>
      <c r="F90" s="262"/>
      <c r="G90" s="262"/>
      <c r="I90" s="179" t="s">
        <v>83</v>
      </c>
      <c r="J90" s="180" t="s">
        <v>84</v>
      </c>
      <c r="K90" s="180" t="s">
        <v>85</v>
      </c>
      <c r="L90" s="180" t="s">
        <v>86</v>
      </c>
      <c r="M90" s="181" t="s">
        <v>87</v>
      </c>
      <c r="N90" s="182" t="s">
        <v>56</v>
      </c>
      <c r="O90" s="262"/>
      <c r="P90" s="226" t="s">
        <v>56</v>
      </c>
      <c r="Q90" s="274">
        <v>20160</v>
      </c>
      <c r="R90" s="274">
        <v>114709.56</v>
      </c>
      <c r="S90" s="274">
        <v>63392.56</v>
      </c>
      <c r="T90" s="274">
        <v>23941.96</v>
      </c>
      <c r="U90" s="274">
        <v>222204.08</v>
      </c>
    </row>
    <row r="91" spans="1:22" x14ac:dyDescent="0.25">
      <c r="A91" s="262"/>
      <c r="B91" s="270" t="s">
        <v>107</v>
      </c>
      <c r="C91" s="270"/>
      <c r="D91" s="270"/>
      <c r="E91" s="267" t="s">
        <v>108</v>
      </c>
      <c r="F91" s="262"/>
      <c r="G91" s="262"/>
      <c r="H91" s="173"/>
      <c r="I91" s="275" t="s">
        <v>89</v>
      </c>
      <c r="J91" s="276" t="e">
        <f>0/Q84</f>
        <v>#DIV/0!</v>
      </c>
      <c r="K91" s="276">
        <f>1/R84</f>
        <v>1</v>
      </c>
      <c r="L91" s="276" t="e">
        <f>A33/S84</f>
        <v>#DIV/0!</v>
      </c>
      <c r="M91" s="277" t="e">
        <f>0/T84</f>
        <v>#DIV/0!</v>
      </c>
      <c r="N91" s="278">
        <f t="shared" ref="N91:N96" si="7">F79/D79</f>
        <v>0.5</v>
      </c>
      <c r="O91" s="262"/>
    </row>
    <row r="92" spans="1:22" x14ac:dyDescent="0.25">
      <c r="A92" s="262"/>
      <c r="E92" s="270"/>
      <c r="F92" s="267"/>
      <c r="G92" s="262"/>
      <c r="I92" s="279" t="s">
        <v>100</v>
      </c>
      <c r="J92" s="280">
        <f>A24/Q85</f>
        <v>1</v>
      </c>
      <c r="K92" s="276">
        <f>A56/R85</f>
        <v>1</v>
      </c>
      <c r="L92" s="281">
        <f>A44/S85</f>
        <v>1</v>
      </c>
      <c r="M92" s="282" t="e">
        <f>A71/T85</f>
        <v>#DIV/0!</v>
      </c>
      <c r="N92" s="283">
        <f t="shared" si="7"/>
        <v>1.1428571428571428</v>
      </c>
      <c r="O92" s="262"/>
    </row>
    <row r="93" spans="1:22" x14ac:dyDescent="0.25">
      <c r="A93" s="262"/>
      <c r="E93" s="270"/>
      <c r="G93" s="262"/>
      <c r="H93" s="262"/>
      <c r="I93" s="210" t="s">
        <v>102</v>
      </c>
      <c r="J93" s="284" t="e">
        <f>H24+I24/Q86</f>
        <v>#DIV/0!</v>
      </c>
      <c r="K93" s="276">
        <f>22/R86</f>
        <v>1</v>
      </c>
      <c r="L93" s="285" t="e">
        <f>H44+I44/S86</f>
        <v>#DIV/0!</v>
      </c>
      <c r="M93" s="282" t="e">
        <f>(H71+I71)/T86</f>
        <v>#DIV/0!</v>
      </c>
      <c r="N93" s="283">
        <f t="shared" si="7"/>
        <v>1</v>
      </c>
      <c r="O93" s="262"/>
      <c r="R93" s="286"/>
      <c r="S93" s="286"/>
    </row>
    <row r="94" spans="1:22" x14ac:dyDescent="0.25">
      <c r="A94" s="262"/>
      <c r="E94" s="270"/>
      <c r="G94" s="262"/>
      <c r="H94" s="262"/>
      <c r="I94" s="210" t="s">
        <v>103</v>
      </c>
      <c r="J94" s="280">
        <f>G24/Q87</f>
        <v>1</v>
      </c>
      <c r="K94" s="276">
        <f>G56/R87</f>
        <v>1.2105263157894737</v>
      </c>
      <c r="L94" s="280">
        <f>G44/S87</f>
        <v>0.2</v>
      </c>
      <c r="M94" s="282" t="e">
        <f>G71/T87</f>
        <v>#DIV/0!</v>
      </c>
      <c r="N94" s="283">
        <f t="shared" si="7"/>
        <v>0.74468085106382975</v>
      </c>
      <c r="O94" s="262"/>
    </row>
    <row r="95" spans="1:22" x14ac:dyDescent="0.25">
      <c r="A95" s="262"/>
      <c r="E95" s="270"/>
      <c r="G95" s="262"/>
      <c r="H95" s="262"/>
      <c r="I95" s="210" t="s">
        <v>104</v>
      </c>
      <c r="J95" s="280" t="e">
        <f>M24/Q88</f>
        <v>#DIV/0!</v>
      </c>
      <c r="K95" s="276">
        <f>M56/R88</f>
        <v>0.96224861364828107</v>
      </c>
      <c r="L95" s="280">
        <f>M44/S88</f>
        <v>1</v>
      </c>
      <c r="M95" s="282">
        <f>M73/T88</f>
        <v>1</v>
      </c>
      <c r="N95" s="283">
        <f t="shared" si="7"/>
        <v>0.98061379520661074</v>
      </c>
      <c r="O95" s="262"/>
    </row>
    <row r="96" spans="1:22" x14ac:dyDescent="0.25">
      <c r="A96" s="262"/>
      <c r="B96" s="287" t="s">
        <v>109</v>
      </c>
      <c r="C96" s="287"/>
      <c r="D96" s="288"/>
      <c r="E96" s="172" t="s">
        <v>110</v>
      </c>
      <c r="G96" s="262"/>
      <c r="H96" s="262"/>
      <c r="I96" s="210" t="s">
        <v>111</v>
      </c>
      <c r="J96" s="289">
        <f>N26/Q89</f>
        <v>1</v>
      </c>
      <c r="K96" s="290">
        <f>N58/R89</f>
        <v>1</v>
      </c>
      <c r="L96" s="289">
        <f>N46/S89</f>
        <v>1</v>
      </c>
      <c r="M96" s="291" t="e">
        <f>N73/T89</f>
        <v>#DIV/0!</v>
      </c>
      <c r="N96" s="283">
        <f t="shared" si="7"/>
        <v>1</v>
      </c>
      <c r="O96" s="262"/>
    </row>
    <row r="97" spans="1:15" ht="16.5" thickBot="1" x14ac:dyDescent="0.3">
      <c r="A97" s="262"/>
      <c r="B97" s="262" t="s">
        <v>112</v>
      </c>
      <c r="C97" s="262"/>
      <c r="E97" s="267" t="s">
        <v>113</v>
      </c>
      <c r="F97" s="172"/>
      <c r="G97" s="262"/>
      <c r="H97" s="262"/>
      <c r="I97" s="221" t="s">
        <v>56</v>
      </c>
      <c r="J97" s="292">
        <f>J80/Q80</f>
        <v>1</v>
      </c>
      <c r="K97" s="292">
        <f>K80/R80</f>
        <v>0.97291158644493114</v>
      </c>
      <c r="L97" s="292">
        <f>L80/S80</f>
        <v>1</v>
      </c>
      <c r="M97" s="293">
        <f>M80/T80</f>
        <v>1</v>
      </c>
      <c r="N97" s="294">
        <f>N80/U80</f>
        <v>0.98601600834692149</v>
      </c>
      <c r="O97" s="262"/>
    </row>
    <row r="98" spans="1:15" x14ac:dyDescent="0.25">
      <c r="A98" s="262"/>
      <c r="B98" s="262"/>
      <c r="C98" s="262"/>
      <c r="D98" s="262"/>
      <c r="E98" s="262"/>
      <c r="F98" s="262"/>
      <c r="G98" s="262"/>
      <c r="H98" s="262"/>
      <c r="I98" s="262"/>
      <c r="J98" s="262"/>
      <c r="K98" s="262"/>
      <c r="L98" s="262"/>
      <c r="M98" s="262"/>
      <c r="N98" s="262"/>
      <c r="O98" s="262"/>
    </row>
    <row r="99" spans="1:15" x14ac:dyDescent="0.25">
      <c r="A99" s="262"/>
      <c r="B99" s="10"/>
      <c r="C99" s="10"/>
      <c r="D99" s="10"/>
      <c r="E99" s="10"/>
      <c r="F99" s="10"/>
      <c r="G99" s="262"/>
      <c r="H99" s="262"/>
    </row>
    <row r="100" spans="1:15" x14ac:dyDescent="0.25">
      <c r="A100" s="262"/>
      <c r="C100" s="10"/>
      <c r="D100" s="10"/>
      <c r="E100" s="10"/>
      <c r="F100" s="10"/>
      <c r="G100" s="295"/>
      <c r="H100" s="262"/>
    </row>
    <row r="101" spans="1:15" x14ac:dyDescent="0.25">
      <c r="A101" s="262"/>
      <c r="B101" s="10"/>
      <c r="C101" s="10"/>
      <c r="D101" s="10"/>
      <c r="E101" s="10"/>
      <c r="F101" s="10"/>
      <c r="G101" s="262"/>
      <c r="H101" s="262"/>
    </row>
    <row r="102" spans="1:15" x14ac:dyDescent="0.25">
      <c r="A102" s="262"/>
      <c r="B102" s="10"/>
      <c r="C102" s="10"/>
      <c r="D102" s="10"/>
      <c r="E102" s="10"/>
      <c r="F102" s="10"/>
      <c r="G102" s="262"/>
      <c r="H102" s="262"/>
    </row>
    <row r="103" spans="1:15" x14ac:dyDescent="0.25">
      <c r="A103" s="262"/>
      <c r="B103" s="10"/>
      <c r="C103" s="10"/>
      <c r="D103" s="10"/>
      <c r="E103" s="10"/>
      <c r="F103" s="10"/>
      <c r="G103" s="262"/>
      <c r="H103" s="262"/>
    </row>
    <row r="104" spans="1:15" x14ac:dyDescent="0.25">
      <c r="A104" s="262"/>
      <c r="B104" s="10"/>
      <c r="C104" s="10"/>
      <c r="D104" s="10"/>
      <c r="E104" s="10"/>
      <c r="F104" s="10"/>
      <c r="G104" s="262"/>
      <c r="H104" s="262"/>
    </row>
    <row r="105" spans="1:15" x14ac:dyDescent="0.25">
      <c r="A105" s="262"/>
      <c r="B105" s="10"/>
      <c r="C105" s="10"/>
      <c r="D105" s="10"/>
      <c r="E105" s="10"/>
      <c r="F105" s="10"/>
      <c r="G105" s="10"/>
      <c r="H105" s="262"/>
    </row>
    <row r="106" spans="1:15" x14ac:dyDescent="0.25">
      <c r="A106" s="262"/>
      <c r="B106" s="10"/>
      <c r="C106" s="10"/>
      <c r="D106" s="10"/>
      <c r="E106" s="10"/>
      <c r="F106" s="10"/>
      <c r="G106" s="10"/>
      <c r="H106" s="262"/>
    </row>
    <row r="107" spans="1:15" x14ac:dyDescent="0.25">
      <c r="A107" s="262"/>
      <c r="B107" s="10"/>
      <c r="C107" s="10"/>
      <c r="D107" s="10"/>
      <c r="E107" s="10"/>
      <c r="F107" s="10"/>
      <c r="G107" s="10"/>
      <c r="H107" s="262"/>
    </row>
    <row r="108" spans="1:15" x14ac:dyDescent="0.25">
      <c r="A108" s="10"/>
      <c r="B108" s="10"/>
      <c r="C108" s="10"/>
      <c r="D108" s="10"/>
      <c r="E108" s="10"/>
      <c r="F108" s="10"/>
      <c r="G108" s="10"/>
      <c r="H108" s="10"/>
    </row>
    <row r="109" spans="1:15" x14ac:dyDescent="0.25">
      <c r="A109" s="10"/>
      <c r="B109" s="10"/>
      <c r="C109" s="10"/>
      <c r="D109" s="10"/>
      <c r="E109" s="10"/>
      <c r="F109" s="10"/>
      <c r="G109" s="10"/>
      <c r="H109" s="10"/>
    </row>
    <row r="110" spans="1:15" x14ac:dyDescent="0.25">
      <c r="A110" s="10"/>
      <c r="B110" s="10"/>
      <c r="C110" s="10"/>
      <c r="D110" s="10"/>
      <c r="E110" s="10"/>
      <c r="F110" s="10"/>
      <c r="G110" s="10"/>
      <c r="H110" s="10"/>
    </row>
    <row r="111" spans="1:15" x14ac:dyDescent="0.25">
      <c r="A111" s="10"/>
      <c r="B111" s="10"/>
      <c r="C111" s="10"/>
      <c r="D111" s="10"/>
      <c r="E111" s="10"/>
      <c r="F111" s="10"/>
      <c r="G111" s="10"/>
      <c r="H111" s="10"/>
    </row>
    <row r="112" spans="1:15" x14ac:dyDescent="0.25">
      <c r="A112" s="10"/>
      <c r="B112" s="10"/>
      <c r="C112" s="10"/>
      <c r="D112" s="10"/>
      <c r="E112" s="10"/>
      <c r="F112" s="10"/>
      <c r="G112" s="10"/>
      <c r="H112" s="10"/>
    </row>
    <row r="113" spans="1:15" x14ac:dyDescent="0.25">
      <c r="A113" s="10"/>
      <c r="B113" s="10"/>
      <c r="C113" s="10"/>
      <c r="D113" s="10"/>
      <c r="E113" s="10"/>
      <c r="F113" s="10"/>
      <c r="G113" s="10"/>
      <c r="H113" s="10"/>
    </row>
    <row r="114" spans="1:15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1:15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1:15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5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</row>
    <row r="118" spans="1:15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1:15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5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5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5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x14ac:dyDescent="0.25">
      <c r="A123" s="10"/>
      <c r="B123" s="10"/>
      <c r="C123" s="10"/>
      <c r="D123" s="10"/>
      <c r="E123" s="10"/>
      <c r="F123" s="10"/>
      <c r="G123" s="10"/>
      <c r="H123" s="10"/>
      <c r="O123" s="10"/>
    </row>
    <row r="124" spans="1:15" x14ac:dyDescent="0.25">
      <c r="A124" s="10"/>
      <c r="B124" s="10"/>
      <c r="C124" s="10"/>
      <c r="D124" s="10"/>
      <c r="E124" s="10"/>
      <c r="F124" s="10"/>
      <c r="G124" s="10"/>
      <c r="H124" s="10"/>
      <c r="O124" s="10"/>
    </row>
    <row r="125" spans="1:15" x14ac:dyDescent="0.25">
      <c r="A125" s="10"/>
      <c r="B125" s="10"/>
      <c r="C125" s="10"/>
      <c r="D125" s="10"/>
      <c r="E125" s="10"/>
      <c r="F125" s="10"/>
      <c r="G125" s="10"/>
      <c r="H125" s="10"/>
      <c r="O125" s="10"/>
    </row>
    <row r="126" spans="1:15" x14ac:dyDescent="0.25">
      <c r="A126" s="10"/>
      <c r="B126" s="10"/>
      <c r="C126" s="10"/>
      <c r="D126" s="10"/>
      <c r="E126" s="10"/>
      <c r="F126" s="10"/>
      <c r="G126" s="10"/>
      <c r="H126" s="10"/>
      <c r="O126" s="10"/>
    </row>
    <row r="127" spans="1:15" x14ac:dyDescent="0.25">
      <c r="A127" s="10"/>
      <c r="B127" s="10"/>
      <c r="C127" s="10"/>
      <c r="D127" s="10"/>
      <c r="E127" s="10"/>
      <c r="F127" s="10"/>
      <c r="G127" s="10"/>
      <c r="H127" s="10"/>
      <c r="O127" s="10"/>
    </row>
    <row r="128" spans="1:15" x14ac:dyDescent="0.25">
      <c r="A128" s="10"/>
      <c r="B128" s="10"/>
      <c r="C128" s="10"/>
      <c r="D128" s="10"/>
      <c r="E128" s="10"/>
      <c r="F128" s="10"/>
      <c r="G128" s="10"/>
      <c r="H128" s="10"/>
      <c r="O128" s="10"/>
    </row>
    <row r="129" spans="1:15" x14ac:dyDescent="0.25">
      <c r="A129" s="10"/>
      <c r="B129" s="10"/>
      <c r="C129" s="10"/>
      <c r="D129" s="10"/>
      <c r="E129" s="10"/>
      <c r="F129" s="10"/>
      <c r="G129" s="10"/>
      <c r="H129" s="10"/>
      <c r="O129" s="10"/>
    </row>
    <row r="130" spans="1:15" x14ac:dyDescent="0.25">
      <c r="A130" s="10"/>
      <c r="B130" s="10"/>
      <c r="C130" s="10"/>
      <c r="D130" s="10"/>
      <c r="E130" s="10"/>
      <c r="F130" s="10"/>
      <c r="G130" s="10"/>
      <c r="H130" s="10"/>
      <c r="O130" s="10"/>
    </row>
    <row r="131" spans="1:15" x14ac:dyDescent="0.25">
      <c r="A131" s="10"/>
      <c r="B131" s="10"/>
      <c r="C131" s="10"/>
      <c r="D131" s="10"/>
      <c r="E131" s="10"/>
      <c r="F131" s="10"/>
      <c r="G131" s="10"/>
      <c r="H131" s="10"/>
      <c r="O131" s="10"/>
    </row>
    <row r="132" spans="1:15" x14ac:dyDescent="0.25">
      <c r="A132" s="10"/>
      <c r="B132" s="10"/>
      <c r="C132" s="10"/>
      <c r="D132" s="10"/>
      <c r="E132" s="10"/>
      <c r="F132" s="10"/>
      <c r="G132" s="10"/>
      <c r="H132" s="10"/>
      <c r="O132" s="10"/>
    </row>
    <row r="133" spans="1:15" x14ac:dyDescent="0.25">
      <c r="A133" s="10"/>
      <c r="B133" s="10"/>
      <c r="C133" s="10"/>
      <c r="D133" s="10"/>
      <c r="E133" s="10"/>
      <c r="F133" s="10"/>
      <c r="G133" s="10"/>
      <c r="H133" s="10"/>
      <c r="O133" s="10"/>
    </row>
    <row r="134" spans="1:15" x14ac:dyDescent="0.25">
      <c r="A134" s="10"/>
      <c r="B134" s="10"/>
      <c r="C134" s="10"/>
      <c r="D134" s="10"/>
      <c r="E134" s="10"/>
      <c r="F134" s="10"/>
      <c r="G134" s="10"/>
      <c r="H134" s="10"/>
      <c r="O134" s="10"/>
    </row>
    <row r="135" spans="1:15" x14ac:dyDescent="0.25">
      <c r="A135" s="10"/>
      <c r="B135" s="10"/>
      <c r="C135" s="10"/>
      <c r="D135" s="10"/>
      <c r="E135" s="10"/>
      <c r="F135" s="10"/>
      <c r="G135" s="10"/>
      <c r="H135" s="10"/>
      <c r="O135" s="10"/>
    </row>
    <row r="136" spans="1:15" x14ac:dyDescent="0.25">
      <c r="A136" s="10"/>
      <c r="B136" s="10"/>
      <c r="C136" s="10"/>
      <c r="D136" s="10"/>
      <c r="E136" s="10"/>
      <c r="F136" s="10"/>
      <c r="G136" s="10"/>
      <c r="H136" s="10"/>
      <c r="O136" s="10"/>
    </row>
    <row r="137" spans="1:15" x14ac:dyDescent="0.25">
      <c r="A137" s="10"/>
      <c r="B137" s="10"/>
      <c r="C137" s="10"/>
      <c r="D137" s="10"/>
      <c r="E137" s="10"/>
      <c r="F137" s="10"/>
      <c r="G137" s="10"/>
      <c r="H137" s="10"/>
      <c r="O137" s="10"/>
    </row>
    <row r="138" spans="1:15" x14ac:dyDescent="0.25">
      <c r="A138" s="10"/>
      <c r="B138" s="10"/>
      <c r="C138" s="10"/>
      <c r="D138" s="10"/>
      <c r="E138" s="10"/>
      <c r="F138" s="10"/>
      <c r="G138" s="10"/>
      <c r="H138" s="10"/>
      <c r="O138" s="10"/>
    </row>
    <row r="139" spans="1:15" x14ac:dyDescent="0.25">
      <c r="A139" s="10"/>
      <c r="B139" s="10"/>
      <c r="C139" s="10"/>
      <c r="D139" s="10"/>
      <c r="E139" s="10"/>
      <c r="F139" s="10"/>
      <c r="G139" s="10"/>
      <c r="H139" s="10"/>
      <c r="O139" s="10"/>
    </row>
    <row r="140" spans="1:15" x14ac:dyDescent="0.25">
      <c r="A140" s="10"/>
      <c r="G140" s="10"/>
      <c r="H140" s="10"/>
      <c r="O140" s="10"/>
    </row>
    <row r="141" spans="1:15" x14ac:dyDescent="0.25">
      <c r="A141" s="10"/>
      <c r="G141" s="10"/>
      <c r="H141" s="10"/>
      <c r="O141" s="10"/>
    </row>
    <row r="142" spans="1:15" x14ac:dyDescent="0.25">
      <c r="A142" s="10"/>
      <c r="G142" s="10"/>
      <c r="H142" s="10"/>
      <c r="O142" s="10"/>
    </row>
    <row r="143" spans="1:15" x14ac:dyDescent="0.25">
      <c r="A143" s="10"/>
      <c r="G143" s="10"/>
      <c r="H143" s="10"/>
      <c r="O143" s="10"/>
    </row>
    <row r="144" spans="1:15" x14ac:dyDescent="0.25">
      <c r="A144" s="10"/>
      <c r="G144" s="10"/>
      <c r="H144" s="10"/>
      <c r="O144" s="10"/>
    </row>
    <row r="145" spans="1:15" x14ac:dyDescent="0.25">
      <c r="A145" s="10"/>
      <c r="G145" s="10"/>
      <c r="H145" s="10"/>
      <c r="O145" s="10"/>
    </row>
    <row r="146" spans="1:15" x14ac:dyDescent="0.25">
      <c r="A146" s="10"/>
      <c r="G146" s="10"/>
      <c r="H146" s="10"/>
      <c r="O146" s="10"/>
    </row>
    <row r="147" spans="1:15" x14ac:dyDescent="0.25">
      <c r="A147" s="10"/>
      <c r="G147" s="10"/>
      <c r="H147" s="10"/>
      <c r="O147" s="10"/>
    </row>
    <row r="148" spans="1:15" x14ac:dyDescent="0.25">
      <c r="A148" s="10"/>
      <c r="G148" s="10"/>
      <c r="H148" s="10"/>
      <c r="O148" s="10"/>
    </row>
    <row r="149" spans="1:15" x14ac:dyDescent="0.25">
      <c r="A149" s="10"/>
      <c r="G149" s="10"/>
      <c r="H149" s="10"/>
      <c r="O149" s="10"/>
    </row>
    <row r="150" spans="1:15" x14ac:dyDescent="0.25">
      <c r="A150" s="10"/>
      <c r="H150" s="10"/>
      <c r="O150" s="10"/>
    </row>
    <row r="151" spans="1:15" x14ac:dyDescent="0.25">
      <c r="A151" s="10"/>
      <c r="H151" s="10"/>
      <c r="O151" s="10"/>
    </row>
    <row r="152" spans="1:15" x14ac:dyDescent="0.25">
      <c r="A152" s="10"/>
      <c r="H152" s="10"/>
      <c r="O152" s="10"/>
    </row>
  </sheetData>
  <mergeCells count="111">
    <mergeCell ref="B88:D88"/>
    <mergeCell ref="I89:N89"/>
    <mergeCell ref="R93:S93"/>
    <mergeCell ref="A85:C85"/>
    <mergeCell ref="D85:E85"/>
    <mergeCell ref="F85:G85"/>
    <mergeCell ref="A86:C86"/>
    <mergeCell ref="D86:E86"/>
    <mergeCell ref="F86:G86"/>
    <mergeCell ref="I82:N82"/>
    <mergeCell ref="P82:U82"/>
    <mergeCell ref="A83:C83"/>
    <mergeCell ref="D83:E83"/>
    <mergeCell ref="F83:G83"/>
    <mergeCell ref="A84:C84"/>
    <mergeCell ref="D84:E84"/>
    <mergeCell ref="F84:G84"/>
    <mergeCell ref="A81:C81"/>
    <mergeCell ref="D81:E81"/>
    <mergeCell ref="F81:G81"/>
    <mergeCell ref="A82:C82"/>
    <mergeCell ref="D82:E82"/>
    <mergeCell ref="F82:G82"/>
    <mergeCell ref="A79:C79"/>
    <mergeCell ref="D79:E79"/>
    <mergeCell ref="F79:G79"/>
    <mergeCell ref="A80:C80"/>
    <mergeCell ref="D80:E80"/>
    <mergeCell ref="F80:G80"/>
    <mergeCell ref="A77:C77"/>
    <mergeCell ref="D77:E77"/>
    <mergeCell ref="F77:G77"/>
    <mergeCell ref="A78:C78"/>
    <mergeCell ref="D78:E78"/>
    <mergeCell ref="F78:G78"/>
    <mergeCell ref="B71:F71"/>
    <mergeCell ref="A72:G72"/>
    <mergeCell ref="A73:G73"/>
    <mergeCell ref="B75:G76"/>
    <mergeCell ref="I75:N75"/>
    <mergeCell ref="P76:U76"/>
    <mergeCell ref="J62:J64"/>
    <mergeCell ref="M62:M64"/>
    <mergeCell ref="N62:N64"/>
    <mergeCell ref="O62:O64"/>
    <mergeCell ref="H63:H64"/>
    <mergeCell ref="I63:I64"/>
    <mergeCell ref="A57:G57"/>
    <mergeCell ref="A58:G58"/>
    <mergeCell ref="A61:O61"/>
    <mergeCell ref="A62:A64"/>
    <mergeCell ref="B62:C63"/>
    <mergeCell ref="D62:D64"/>
    <mergeCell ref="E62:E64"/>
    <mergeCell ref="F62:F64"/>
    <mergeCell ref="G62:G64"/>
    <mergeCell ref="H62:I62"/>
    <mergeCell ref="M49:M51"/>
    <mergeCell ref="N49:N51"/>
    <mergeCell ref="O49:O51"/>
    <mergeCell ref="H50:H51"/>
    <mergeCell ref="I50:I51"/>
    <mergeCell ref="B56:F56"/>
    <mergeCell ref="A46:G46"/>
    <mergeCell ref="A48:M48"/>
    <mergeCell ref="A49:A51"/>
    <mergeCell ref="B49:C50"/>
    <mergeCell ref="D49:D51"/>
    <mergeCell ref="E49:E51"/>
    <mergeCell ref="F49:F51"/>
    <mergeCell ref="G49:G51"/>
    <mergeCell ref="H49:I49"/>
    <mergeCell ref="J49:J51"/>
    <mergeCell ref="N29:N31"/>
    <mergeCell ref="O29:O31"/>
    <mergeCell ref="H30:H31"/>
    <mergeCell ref="I30:I31"/>
    <mergeCell ref="B44:F44"/>
    <mergeCell ref="A45:G45"/>
    <mergeCell ref="A28:M28"/>
    <mergeCell ref="A29:A31"/>
    <mergeCell ref="B29:C30"/>
    <mergeCell ref="D29:D31"/>
    <mergeCell ref="E29:E31"/>
    <mergeCell ref="F29:F31"/>
    <mergeCell ref="G29:G31"/>
    <mergeCell ref="H29:I29"/>
    <mergeCell ref="J29:J31"/>
    <mergeCell ref="M29:M31"/>
    <mergeCell ref="N15:N17"/>
    <mergeCell ref="O15:O17"/>
    <mergeCell ref="I16:I17"/>
    <mergeCell ref="B24:F24"/>
    <mergeCell ref="A25:G25"/>
    <mergeCell ref="A26:G26"/>
    <mergeCell ref="A14:O14"/>
    <mergeCell ref="A15:A17"/>
    <mergeCell ref="B15:C16"/>
    <mergeCell ref="D15:D17"/>
    <mergeCell ref="E15:E17"/>
    <mergeCell ref="F15:F17"/>
    <mergeCell ref="G15:G17"/>
    <mergeCell ref="H15:I15"/>
    <mergeCell ref="J15:J17"/>
    <mergeCell ref="M15:M17"/>
    <mergeCell ref="A1:O1"/>
    <mergeCell ref="A3:O3"/>
    <mergeCell ref="A4:O4"/>
    <mergeCell ref="A6:O6"/>
    <mergeCell ref="A8:N9"/>
    <mergeCell ref="A11:N11"/>
  </mergeCells>
  <conditionalFormatting sqref="J78:M80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{2239714F-09CB-4C82-B7EC-F240C2646872}</x14:id>
        </ext>
      </extLst>
    </cfRule>
  </conditionalFormatting>
  <conditionalFormatting sqref="J91:M96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{046B6BFC-7952-4BAB-A55C-889301108BDE}</x14:id>
        </ext>
      </extLst>
    </cfRule>
  </conditionalFormatting>
  <conditionalFormatting sqref="J78:N80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{6051C463-D2FC-4159-85C2-B323B1B8FED3}</x14:id>
        </ext>
      </extLst>
    </cfRule>
    <cfRule type="colorScale" priority="8">
      <colorScale>
        <cfvo type="min"/>
        <cfvo type="max"/>
        <color rgb="FFFCFCFF"/>
        <color rgb="FF63BE7B"/>
      </colorScale>
    </cfRule>
    <cfRule type="top10" dxfId="0" priority="9" rank="5"/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4:N86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{52145B75-958B-4A19-9FA9-54BEC9580C32}</x14:id>
        </ext>
      </extLst>
    </cfRule>
  </conditionalFormatting>
  <conditionalFormatting sqref="J91:N96">
    <cfRule type="colorScale" priority="4">
      <colorScale>
        <cfvo type="min"/>
        <cfvo type="max"/>
        <color rgb="FFFCFCFF"/>
        <color rgb="FF63BE7B"/>
      </colorScale>
    </cfRule>
  </conditionalFormatting>
  <conditionalFormatting sqref="K79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{19780961-AF95-492A-B696-3C5F8E2E0B3C}</x14:id>
        </ext>
      </extLst>
    </cfRule>
  </conditionalFormatting>
  <conditionalFormatting sqref="Q78:T80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{655AABA8-383F-4154-8D5C-DF4963F3A3D9}</x14:id>
        </ext>
      </extLst>
    </cfRule>
  </conditionalFormatting>
  <conditionalFormatting sqref="Q84:T89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{214C124D-CA33-4021-BDFE-B0CEF37563A2}</x14:id>
        </ext>
      </extLst>
    </cfRule>
  </conditionalFormatting>
  <conditionalFormatting sqref="Q90:U9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39714F-09CB-4C82-B7EC-F240C264687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J78:M80</xm:sqref>
        </x14:conditionalFormatting>
        <x14:conditionalFormatting xmlns:xm="http://schemas.microsoft.com/office/excel/2006/main">
          <x14:cfRule type="dataBar" id="{046B6BFC-7952-4BAB-A55C-889301108BD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J91:M96</xm:sqref>
        </x14:conditionalFormatting>
        <x14:conditionalFormatting xmlns:xm="http://schemas.microsoft.com/office/excel/2006/main">
          <x14:cfRule type="dataBar" id="{6051C463-D2FC-4159-85C2-B323B1B8FED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J78:N80</xm:sqref>
        </x14:conditionalFormatting>
        <x14:conditionalFormatting xmlns:xm="http://schemas.microsoft.com/office/excel/2006/main">
          <x14:cfRule type="dataBar" id="{52145B75-958B-4A19-9FA9-54BEC9580C3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J84:N86</xm:sqref>
        </x14:conditionalFormatting>
        <x14:conditionalFormatting xmlns:xm="http://schemas.microsoft.com/office/excel/2006/main">
          <x14:cfRule type="dataBar" id="{19780961-AF95-492A-B696-3C5F8E2E0B3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K79</xm:sqref>
        </x14:conditionalFormatting>
        <x14:conditionalFormatting xmlns:xm="http://schemas.microsoft.com/office/excel/2006/main">
          <x14:cfRule type="dataBar" id="{655AABA8-383F-4154-8D5C-DF4963F3A3D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Q78:T80</xm:sqref>
        </x14:conditionalFormatting>
        <x14:conditionalFormatting xmlns:xm="http://schemas.microsoft.com/office/excel/2006/main">
          <x14:cfRule type="dataBar" id="{214C124D-CA33-4021-BDFE-B0CEF37563A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Q84:T89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Terina Feliz</dc:creator>
  <cp:lastModifiedBy>Terina Feliz</cp:lastModifiedBy>
  <dcterms:created xsi:type="dcterms:W3CDTF">2025-11-21T16:00:20Z</dcterms:created>
  <dcterms:modified xsi:type="dcterms:W3CDTF">2025-11-21T16:00:56Z</dcterms:modified>
</cp:coreProperties>
</file>