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5/JULIO 2025/"/>
    </mc:Choice>
  </mc:AlternateContent>
  <xr:revisionPtr revIDLastSave="0" documentId="8_{B00750E8-21B8-43EA-ADBD-9FE86B6A2C2B}" xr6:coauthVersionLast="47" xr6:coauthVersionMax="47" xr10:uidLastSave="{00000000-0000-0000-0000-000000000000}"/>
  <bookViews>
    <workbookView xWindow="-120" yWindow="-120" windowWidth="29040" windowHeight="15720" xr2:uid="{74350B17-6660-44F5-8610-0A2B5854DAB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1" l="1"/>
  <c r="L90" i="1"/>
  <c r="K90" i="1"/>
  <c r="K89" i="1"/>
  <c r="J89" i="1"/>
  <c r="K88" i="1"/>
  <c r="N87" i="1"/>
  <c r="M87" i="1"/>
  <c r="L87" i="1"/>
  <c r="K87" i="1"/>
  <c r="J87" i="1"/>
  <c r="K81" i="1"/>
  <c r="K80" i="1"/>
  <c r="M75" i="1"/>
  <c r="M81" i="1" s="1"/>
  <c r="L75" i="1"/>
  <c r="L81" i="1" s="1"/>
  <c r="K75" i="1"/>
  <c r="F75" i="1"/>
  <c r="M74" i="1"/>
  <c r="M80" i="1" s="1"/>
  <c r="L74" i="1"/>
  <c r="K74" i="1"/>
  <c r="N67" i="1"/>
  <c r="F80" i="1" s="1"/>
  <c r="N92" i="1" s="1"/>
  <c r="M67" i="1"/>
  <c r="M69" i="1" s="1"/>
  <c r="L67" i="1"/>
  <c r="K67" i="1"/>
  <c r="J67" i="1"/>
  <c r="I67" i="1"/>
  <c r="H67" i="1"/>
  <c r="M89" i="1" s="1"/>
  <c r="G67" i="1"/>
  <c r="M90" i="1" s="1"/>
  <c r="A67" i="1"/>
  <c r="M88" i="1" s="1"/>
  <c r="O66" i="1"/>
  <c r="O65" i="1"/>
  <c r="O64" i="1"/>
  <c r="O63" i="1"/>
  <c r="O62" i="1"/>
  <c r="O61" i="1"/>
  <c r="O67" i="1" s="1"/>
  <c r="M54" i="1"/>
  <c r="N53" i="1"/>
  <c r="N54" i="1" s="1"/>
  <c r="K92" i="1" s="1"/>
  <c r="N44" i="1"/>
  <c r="L44" i="1"/>
  <c r="K44" i="1"/>
  <c r="J44" i="1"/>
  <c r="I44" i="1"/>
  <c r="H44" i="1"/>
  <c r="L89" i="1" s="1"/>
  <c r="G44" i="1"/>
  <c r="A44" i="1"/>
  <c r="L88" i="1" s="1"/>
  <c r="O43" i="1"/>
  <c r="O42" i="1"/>
  <c r="O41" i="1"/>
  <c r="O40" i="1"/>
  <c r="O39" i="1"/>
  <c r="O38" i="1"/>
  <c r="O37" i="1"/>
  <c r="O36" i="1"/>
  <c r="O35" i="1"/>
  <c r="O34" i="1"/>
  <c r="M33" i="1"/>
  <c r="M44" i="1" s="1"/>
  <c r="O32" i="1"/>
  <c r="N24" i="1"/>
  <c r="N25" i="1" s="1"/>
  <c r="M24" i="1"/>
  <c r="J91" i="1" s="1"/>
  <c r="L24" i="1"/>
  <c r="J74" i="1" s="1"/>
  <c r="K24" i="1"/>
  <c r="J75" i="1" s="1"/>
  <c r="I24" i="1"/>
  <c r="H24" i="1"/>
  <c r="F77" i="1" s="1"/>
  <c r="N89" i="1" s="1"/>
  <c r="G24" i="1"/>
  <c r="J90" i="1" s="1"/>
  <c r="A24" i="1"/>
  <c r="J88" i="1" s="1"/>
  <c r="O23" i="1"/>
  <c r="O22" i="1"/>
  <c r="O21" i="1"/>
  <c r="O20" i="1"/>
  <c r="O19" i="1"/>
  <c r="O18" i="1"/>
  <c r="O24" i="1" s="1"/>
  <c r="M18" i="1"/>
  <c r="O25" i="1" l="1"/>
  <c r="O26" i="1" s="1"/>
  <c r="J76" i="1" s="1"/>
  <c r="N26" i="1"/>
  <c r="J92" i="1" s="1"/>
  <c r="F79" i="1"/>
  <c r="M91" i="1"/>
  <c r="L91" i="1"/>
  <c r="M46" i="1"/>
  <c r="K77" i="1"/>
  <c r="K83" i="1" s="1"/>
  <c r="J80" i="1"/>
  <c r="N74" i="1"/>
  <c r="N80" i="1" s="1"/>
  <c r="J81" i="1"/>
  <c r="N75" i="1"/>
  <c r="N81" i="1" s="1"/>
  <c r="O53" i="1"/>
  <c r="O54" i="1" s="1"/>
  <c r="K76" i="1" s="1"/>
  <c r="F76" i="1"/>
  <c r="N88" i="1" s="1"/>
  <c r="F78" i="1"/>
  <c r="N90" i="1" s="1"/>
  <c r="N68" i="1"/>
  <c r="N45" i="1"/>
  <c r="O45" i="1" s="1"/>
  <c r="L80" i="1"/>
  <c r="O33" i="1"/>
  <c r="O44" i="1" s="1"/>
  <c r="M26" i="1"/>
  <c r="J82" i="1" l="1"/>
  <c r="N76" i="1"/>
  <c r="J93" i="1"/>
  <c r="J77" i="1"/>
  <c r="N46" i="1"/>
  <c r="L92" i="1" s="1"/>
  <c r="O46" i="1"/>
  <c r="L76" i="1" s="1"/>
  <c r="K93" i="1"/>
  <c r="K82" i="1"/>
  <c r="F82" i="1"/>
  <c r="F74" i="1" s="1"/>
  <c r="N91" i="1"/>
  <c r="F81" i="1"/>
  <c r="O68" i="1"/>
  <c r="O69" i="1" s="1"/>
  <c r="M76" i="1" s="1"/>
  <c r="N69" i="1"/>
  <c r="M92" i="1" s="1"/>
  <c r="J83" i="1" l="1"/>
  <c r="N93" i="1"/>
  <c r="N82" i="1"/>
  <c r="M93" i="1"/>
  <c r="M82" i="1"/>
  <c r="M77" i="1"/>
  <c r="M83" i="1" s="1"/>
  <c r="L93" i="1"/>
  <c r="L82" i="1"/>
  <c r="L77" i="1"/>
  <c r="L83" i="1" s="1"/>
  <c r="N77" i="1" l="1"/>
  <c r="N83" i="1" s="1"/>
</calcChain>
</file>

<file path=xl/sharedStrings.xml><?xml version="1.0" encoding="utf-8"?>
<sst xmlns="http://schemas.openxmlformats.org/spreadsheetml/2006/main" count="244" uniqueCount="121">
  <si>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</si>
  <si>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</si>
  <si>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</si>
  <si>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</si>
  <si>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</si>
  <si>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JULIO 2025</t>
  </si>
  <si>
    <t xml:space="preserve">DEPARTAMENTO DE AGRICULTURA COMPETITIVA           </t>
  </si>
  <si>
    <t>No.</t>
  </si>
  <si>
    <t>ACTIVIDADES</t>
  </si>
  <si>
    <t>COORDINADOR  CONIAF</t>
  </si>
  <si>
    <t>FECHA</t>
  </si>
  <si>
    <t>LUGAR</t>
  </si>
  <si>
    <t xml:space="preserve">HORAS </t>
  </si>
  <si>
    <t>TÉCNICOS BENEFICIADOS</t>
  </si>
  <si>
    <t>PRESUPUESTO TOTAL 2024 (RD$)</t>
  </si>
  <si>
    <t xml:space="preserve">COSTO LOGÍSTICO       </t>
  </si>
  <si>
    <t xml:space="preserve">COSTO FACILITADORES  </t>
  </si>
  <si>
    <t xml:space="preserve">COSTO TOTAL </t>
  </si>
  <si>
    <t xml:space="preserve"> HOMBRES</t>
  </si>
  <si>
    <t>MUJERES</t>
  </si>
  <si>
    <t xml:space="preserve"> FACILITADOR</t>
  </si>
  <si>
    <t>NOMBRE DE LA ACTIVIDAD</t>
  </si>
  <si>
    <t>COMBUSTIBLE</t>
  </si>
  <si>
    <t>VIATICOS</t>
  </si>
  <si>
    <t>Francisco Ceballos</t>
  </si>
  <si>
    <t>Visita de seguimiento a las parcelas de café. Se coordinaron las actividades de cara al cierre del proyecto de Café CATIDIAF Y CARIBE, estas consintieron en poner al día el manejo de sombra, control de malezas manual, fertilización y adecuación del salón para las presentaciones de resultados.</t>
  </si>
  <si>
    <t xml:space="preserve">Victor Payano </t>
  </si>
  <si>
    <t>9-11/07/2025</t>
  </si>
  <si>
    <t>La Lanza, Municipio de Polo, Provincia Barahona.</t>
  </si>
  <si>
    <t>Miguel Anguel Rodriguez</t>
  </si>
  <si>
    <t>Visita de seguimiento al cultivo de Plátano  con el propósito de continuar las mediaciones de las cosechas de esta, manteniéndose la productividad en unos 6.5 racimos por carga (200 unidades) lo cual está muy por encima de la media nacional.</t>
  </si>
  <si>
    <t>Municipio de Tamayo, Provincia Bahoruco</t>
  </si>
  <si>
    <t>Salomon Sosa</t>
  </si>
  <si>
    <t>Visita de seguimiento al cultivo de aguacate Hass se supervisaron las actividades programadas según el cronograma mismas estás consistentes en el control de malezas, fertilización, plagas y enfermedades.</t>
  </si>
  <si>
    <t>16-18/07/2025</t>
  </si>
  <si>
    <t>Municipio de Hondo Valle, provincia Elías Piña</t>
  </si>
  <si>
    <t>Visita de seguimiento al cultivo de café y supervisamos las actividades programadas según el cronograma mismas estás consistentes en el control de malezas, fertilización, plagas y enfermedades.</t>
  </si>
  <si>
    <t>Francisco Ceballos y Jose Miguel Romero</t>
  </si>
  <si>
    <t>Transferencia de tecnología en el cultivo de café (variedad CATIDIAF Y CARIBE) Los investigadores principales del proyecto hicieron sendas magistrales presentaciones contentivas de los datos e informaciones compiladas desde el inicio de la obtención de las variedades hace un poco más de 9 años, en tanto que los Ingenieros Francisco Ceballo y el encargado de la finca la Lanza propiedad de INDOCAFE, hicieron las explicaciones del manejo Agronómico de las parcelas en campo.</t>
  </si>
  <si>
    <t>21-22/07/2025</t>
  </si>
  <si>
    <t xml:space="preserve">Visita de coordinación a las dos parcelas de aguacate  con el propósito de hacer la planificación y gestión para la realización de un día de campo para el cierre del proyecto de transferencia de tecnología en el cultivo de Aguacate en dos parcelas, una en el sistema tradicional y la otra con tecnología de innovación, sembrada en muros, con sistema de riego presurizado y densidad media. Se harán las presentaciones de los resultados del proyecto el 20/08/2025. </t>
  </si>
  <si>
    <t>30-31/07/2025</t>
  </si>
  <si>
    <t>SUB-TOTAL</t>
  </si>
  <si>
    <t>Legislación  ISR (10% sobre costo  facilitadores)</t>
  </si>
  <si>
    <t xml:space="preserve">TOTAL </t>
  </si>
  <si>
    <t xml:space="preserve">DEPARTAMENTO DE REDUCCIÓN DE LA POBREZA RURAL </t>
  </si>
  <si>
    <t>HOMBRES</t>
  </si>
  <si>
    <t>Manuel Atiles Peguero</t>
  </si>
  <si>
    <t>Tranferencia de tecnología en leche y carne (parcela de pasto) en Santiago Rodríguez. Se realizó una transferencia de tecnologías en la parcela de pasto. Participaron 30 personas de los cuales hubo 20 técnicos y 10 productores. De estos 26 hombres y 4                                                                                                                                                                        mujeres.</t>
  </si>
  <si>
    <t xml:space="preserve"> César Montero y Bienvenido Carvajal</t>
  </si>
  <si>
    <t>Santiago Rodríguez.</t>
  </si>
  <si>
    <r>
      <t xml:space="preserve">Tranferencia de tecnología en leche y carne (parcela de </t>
    </r>
    <r>
      <rPr>
        <b/>
        <sz val="12"/>
        <rFont val="Cambria"/>
        <family val="1"/>
      </rPr>
      <t>pasto</t>
    </r>
    <r>
      <rPr>
        <sz val="12"/>
        <rFont val="Cambria"/>
        <family val="1"/>
      </rPr>
      <t>) en Batey 4, Neyba. Se observa un buen desarrollo de los animales nacidos, pero algunos presentan signo de diarrea.</t>
    </r>
  </si>
  <si>
    <t>Julio De Oleo</t>
  </si>
  <si>
    <r>
      <t xml:space="preserve">Transferencia de tecnología en el cultivo de </t>
    </r>
    <r>
      <rPr>
        <b/>
        <sz val="12"/>
        <color theme="1"/>
        <rFont val="Cambria"/>
        <family val="1"/>
      </rPr>
      <t>Mango</t>
    </r>
    <r>
      <rPr>
        <sz val="12"/>
        <color theme="1"/>
        <rFont val="Cambria"/>
        <family val="1"/>
      </rPr>
      <t xml:space="preserve"> en Neyba. Se realizó una visita de seguimiento a la parcela de Neyba ubicada en el Tanque.  Se obserbó una buena formación de los frutos, se recomendo la aplicación de un fungicida.</t>
    </r>
  </si>
  <si>
    <r>
      <t xml:space="preserve">Tranferencia de tecnología en leche y carne (parcela de </t>
    </r>
    <r>
      <rPr>
        <b/>
        <sz val="12"/>
        <rFont val="Cambria"/>
        <family val="1"/>
      </rPr>
      <t>pasto</t>
    </r>
    <r>
      <rPr>
        <sz val="12"/>
        <rFont val="Cambria"/>
        <family val="1"/>
      </rPr>
      <t>) en Santiago Rodríguez. Se realizó un seguimiento a la parcela de pasto. El cultivo de guacima se observa en muy buenas condiciones, se coordinó realizarle el primer corte y para esto el técino investigador Atiles Peguero realizó una demostración de como deb realizarle el corte. se cordino tambiem, realizarle una limpieza de la maleza.</t>
    </r>
  </si>
  <si>
    <t>Atiles Peguero</t>
  </si>
  <si>
    <r>
      <t xml:space="preserve">Visita técnica en la parcela de </t>
    </r>
    <r>
      <rPr>
        <b/>
        <sz val="12"/>
        <rFont val="Cambria"/>
        <family val="1"/>
      </rPr>
      <t>leche y carne</t>
    </r>
    <r>
      <rPr>
        <sz val="12"/>
        <rFont val="Cambria"/>
        <family val="1"/>
      </rPr>
      <t>. Se inicio con la siembra del 50% de las plantas de guácima</t>
    </r>
  </si>
  <si>
    <r>
      <t xml:space="preserve">Visita técnica en la parcela de </t>
    </r>
    <r>
      <rPr>
        <b/>
        <sz val="12"/>
        <rFont val="Cambria"/>
        <family val="1"/>
      </rPr>
      <t>leche y carne</t>
    </r>
    <r>
      <rPr>
        <sz val="12"/>
        <rFont val="Cambria"/>
        <family val="1"/>
      </rPr>
      <t>. Se continuo con la siembra del 50% restante de las plantas de guácima.</t>
    </r>
  </si>
  <si>
    <r>
      <t>Visita técnica en la parcela de</t>
    </r>
    <r>
      <rPr>
        <b/>
        <sz val="12"/>
        <rFont val="Cambria"/>
        <family val="1"/>
      </rPr>
      <t xml:space="preserve"> yuca.</t>
    </r>
    <r>
      <rPr>
        <sz val="12"/>
        <rFont val="Cambria"/>
        <family val="1"/>
      </rPr>
      <t xml:space="preserve"> Se realizo la instalación del sistema de riego para la instalación de la parcela de yuca amarga para procesamiento con la Confederación Nacional de Mujeres Campesinas (CONAMUCA).</t>
    </r>
  </si>
  <si>
    <t>Juan Valdez</t>
  </si>
  <si>
    <r>
      <t xml:space="preserve">Recolección, selección y transporte desde moca a Santo Domingo de esquejes de yuca de procesamiento para ser utilizadas en la instalación de parcela de </t>
    </r>
    <r>
      <rPr>
        <b/>
        <sz val="12"/>
        <rFont val="Cambria"/>
        <family val="1"/>
      </rPr>
      <t>yuca</t>
    </r>
    <r>
      <rPr>
        <sz val="12"/>
        <rFont val="Cambria"/>
        <family val="1"/>
      </rPr>
      <t xml:space="preserve"> en Elías Piña.</t>
    </r>
  </si>
  <si>
    <r>
      <t>Transferencia de tecnología en el cultivo de yuca en Elías Piña, provincia Comendador. Se realizo la inducción al cultivo de</t>
    </r>
    <r>
      <rPr>
        <b/>
        <sz val="12"/>
        <rFont val="Cambria"/>
        <family val="1"/>
      </rPr>
      <t xml:space="preserve"> yuca</t>
    </r>
    <r>
      <rPr>
        <sz val="12"/>
        <rFont val="Cambria"/>
        <family val="1"/>
      </rPr>
      <t xml:space="preserve"> con un grupo de mujeres de CONAMUCA</t>
    </r>
  </si>
  <si>
    <r>
      <t>Transferencia de tecnología en el cultivo de</t>
    </r>
    <r>
      <rPr>
        <b/>
        <sz val="12"/>
        <rFont val="Cambria"/>
        <family val="1"/>
      </rPr>
      <t xml:space="preserve"> yuca</t>
    </r>
    <r>
      <rPr>
        <sz val="12"/>
        <rFont val="Cambria"/>
        <family val="1"/>
      </rPr>
      <t xml:space="preserve">. Se realizó la siembra (instalación) de la parcela de yuca de procesamiento en el Centro CONAMUCA. </t>
    </r>
  </si>
  <si>
    <r>
      <t xml:space="preserve">Transferencia tecnológica en la parcela demostrativa de </t>
    </r>
    <r>
      <rPr>
        <b/>
        <sz val="12"/>
        <color theme="1"/>
        <rFont val="Cambria"/>
        <family val="1"/>
      </rPr>
      <t>leche y carne</t>
    </r>
    <r>
      <rPr>
        <sz val="12"/>
        <color theme="1"/>
        <rFont val="Cambria"/>
        <family val="1"/>
      </rPr>
      <t xml:space="preserve"> (parcela de Sanidad). Se realizo la primera desparasitación de los animales con noramectina.</t>
    </r>
  </si>
  <si>
    <t>Neiba</t>
  </si>
  <si>
    <t>TOTAL</t>
  </si>
  <si>
    <t>DEPARTAMENTO DE ACCESO A LAS CIENCIAS MODERNAS</t>
  </si>
  <si>
    <t xml:space="preserve"> FACILITADORES</t>
  </si>
  <si>
    <t xml:space="preserve">DEPARTAMENTO DE MEDIO AMBIENTE Y RECURSOS NATURALES         </t>
  </si>
  <si>
    <t>HORAS TRANSFE-RENCIA</t>
  </si>
  <si>
    <t>COSTO TOTAL</t>
  </si>
  <si>
    <t>Elpio Avilès/Angel Adames.</t>
  </si>
  <si>
    <r>
      <t>Visita coordinaciòn  Instalacion Parcela de</t>
    </r>
    <r>
      <rPr>
        <b/>
        <sz val="12"/>
        <rFont val="Cambria"/>
        <family val="1"/>
      </rPr>
      <t xml:space="preserve"> Arroz </t>
    </r>
    <r>
      <rPr>
        <sz val="12"/>
        <rFont val="Cambria"/>
        <family val="1"/>
      </rPr>
      <t>.</t>
    </r>
  </si>
  <si>
    <t>José A. Nova</t>
  </si>
  <si>
    <t>5-6/01/24</t>
  </si>
  <si>
    <t>Nisibon, Higuey .</t>
  </si>
  <si>
    <r>
      <t>Visita técnica de seguimiento fitosanitario y realización de la 1ra fertilización de parcela demostrativa y validación de tecnologías, para el control del Piogàn de la</t>
    </r>
    <r>
      <rPr>
        <b/>
        <sz val="12"/>
        <color theme="1"/>
        <rFont val="Cambria"/>
        <family val="1"/>
      </rPr>
      <t xml:space="preserve"> batata, c</t>
    </r>
    <r>
      <rPr>
        <sz val="12"/>
        <color theme="1"/>
        <rFont val="Cambria"/>
        <family val="1"/>
      </rPr>
      <t>on el uso de feromona y Beauveria bassiana.</t>
    </r>
  </si>
  <si>
    <t>10-11/01/24</t>
  </si>
  <si>
    <t>San Rafel del Yuma(Batey Baiguà), Higuey</t>
  </si>
  <si>
    <t>Alejandro Maria Nuñez</t>
  </si>
  <si>
    <r>
      <t xml:space="preserve">Visita para coordinar el montaje y desarrollo de un “Curso sobre tecnologías de </t>
    </r>
    <r>
      <rPr>
        <b/>
        <sz val="12"/>
        <rFont val="Cambria"/>
        <family val="1"/>
      </rPr>
      <t>cacao</t>
    </r>
    <r>
      <rPr>
        <sz val="12"/>
        <rFont val="Cambria"/>
        <family val="1"/>
      </rPr>
      <t xml:space="preserve"> para Alejandro Maria Nuñezla innovación y competitividad</t>
    </r>
  </si>
  <si>
    <t>23-24/01/2024</t>
  </si>
  <si>
    <t>Hato mayor del Rey</t>
  </si>
  <si>
    <t xml:space="preserve">PROGRAMACION INDICADORES </t>
  </si>
  <si>
    <t>EJECUCION EN VALORES $RD.  NETO</t>
  </si>
  <si>
    <t>PROGRAMACION JULIO 2025</t>
  </si>
  <si>
    <t xml:space="preserve">RESUMEN PROGRAMACIÓN </t>
  </si>
  <si>
    <t>PRESUPUESTO JULIO 2025</t>
  </si>
  <si>
    <t>EJECUCION JULIO 2025</t>
  </si>
  <si>
    <t>DPTO</t>
  </si>
  <si>
    <t>Agric. Competitiva</t>
  </si>
  <si>
    <t>Ciencias Modernas</t>
  </si>
  <si>
    <t>Pobreza Rural</t>
  </si>
  <si>
    <t>Medio Amb. Y Rec. Nat.</t>
  </si>
  <si>
    <t>Podresza Rural</t>
  </si>
  <si>
    <t>PRESUPUESTO TOTAL</t>
  </si>
  <si>
    <t>TRANSFERENCIAS</t>
  </si>
  <si>
    <t>COMBUST.</t>
  </si>
  <si>
    <t>INSTALACIÓN Y VISITAS A PARCELAS DE VALIDACIÓN</t>
  </si>
  <si>
    <t>PROYECTOS</t>
  </si>
  <si>
    <t>TECNICOS BENEFICIADOS</t>
  </si>
  <si>
    <t>HORAS DE ACTIVIDAD</t>
  </si>
  <si>
    <t xml:space="preserve">EJECUCION PORCENTUAL </t>
  </si>
  <si>
    <t>PROGRAMACION  INDICADORES JULIO 2025</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</si>
  <si>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</si>
  <si>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</si>
  <si>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</si>
  <si>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</si>
  <si>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</si>
  <si>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</si>
  <si>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</si>
  <si>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</si>
  <si>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</si>
  <si>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</si>
  <si>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</si>
  <si>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</si>
  <si>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Ing. Carlos Ml. Sanquintin Beras</t>
  </si>
  <si>
    <t>Dra. Ana Maria Barcelo Larocca</t>
  </si>
  <si>
    <t>FACILITADORES</t>
  </si>
  <si>
    <t>Enc. Div.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</si>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</sst>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5" formatCode="_-* #,##0.00\ _€_-;\-* #,##0.00\ _€_-;_-* &quot;-&quot;??\ _€_-;_-@_-"/>
    <numFmt numFmtId="166" formatCode="_-* #,##0_-;\-* #,##0_-;_-* &quot;-&quot;??_-;_-@_-"/>
    <numFmt numFmtId="167" formatCode="_(* #,##0_);_(* \(#,##0\);_(* &quot;-&quot;??_);_(@_)"/>
  </numFmts>
  <fonts count="12"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sz val="11"/>
      <name val="Cambria"/>
      <family val="1"/>
    </font>
    <font>
      <sz val="12"/>
      <name val="Times New Roman"/>
      <family val="1"/>
    </font>
    <font>
      <b/>
      <sz val="12"/>
      <color rgb="FFFF0000"/>
      <name val="Cambria"/>
      <family val="1"/>
    </font>
    <font>
      <b/>
      <sz val="12"/>
      <color theme="1"/>
      <name val="Cambria"/>
      <family val="1"/>
    </font>
    <font>
      <b/>
      <u/>
      <sz val="12"/>
      <color rgb="FFFF0000"/>
      <name val="Cambria"/>
      <family val="1"/>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4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72">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0" fontId="4" fillId="2" borderId="0" xfId="0" applyFont="1" applyFill="1" applyAlignment="1">
      <alignment horizontal="center" wrapText="1"/>
    </xf>
    <xf numFmtId="0" fontId="4" fillId="2" borderId="0" xfId="0" applyFont="1" applyFill="1" applyAlignment="1">
      <alignment wrapText="1"/>
    </xf>
    <xf numFmtId="0" fontId="5" fillId="0" borderId="0" xfId="0" applyFont="1"/>
    <xf numFmtId="0" fontId="6" fillId="0" borderId="0" xfId="0" applyFont="1" applyAlignment="1">
      <alignment vertical="center" wrapText="1"/>
    </xf>
    <xf numFmtId="0" fontId="2" fillId="0" borderId="1" xfId="0" applyFont="1" applyBorder="1" applyAlignment="1">
      <alignment horizontal="left" wrapText="1"/>
    </xf>
    <xf numFmtId="0" fontId="2" fillId="0" borderId="0" xfId="0" applyFont="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3" borderId="3" xfId="0" applyFont="1" applyFill="1" applyBorder="1" applyAlignment="1">
      <alignment vertical="top" wrapText="1"/>
    </xf>
    <xf numFmtId="0" fontId="2" fillId="3" borderId="5" xfId="0" applyFont="1" applyFill="1" applyBorder="1" applyAlignment="1">
      <alignment horizontal="center" vertical="top"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12" xfId="0" applyFont="1" applyFill="1" applyBorder="1" applyAlignment="1">
      <alignment horizontal="center" vertical="top" wrapText="1"/>
    </xf>
    <xf numFmtId="0" fontId="6" fillId="3"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0" borderId="6" xfId="0" applyFont="1" applyBorder="1" applyAlignment="1">
      <alignment horizontal="center" vertical="center" wrapText="1"/>
    </xf>
    <xf numFmtId="0" fontId="7" fillId="0" borderId="6" xfId="0" applyFont="1" applyBorder="1" applyAlignment="1">
      <alignment horizontal="left" vertical="top" wrapText="1"/>
    </xf>
    <xf numFmtId="0" fontId="6" fillId="0" borderId="15" xfId="0" applyFont="1" applyBorder="1" applyAlignment="1">
      <alignment horizontal="center" vertical="center" wrapText="1"/>
    </xf>
    <xf numFmtId="14" fontId="8" fillId="4" borderId="15" xfId="0" applyNumberFormat="1" applyFont="1" applyFill="1" applyBorder="1" applyAlignment="1">
      <alignment horizontal="center" vertical="center" wrapText="1"/>
    </xf>
    <xf numFmtId="0" fontId="6" fillId="0" borderId="15" xfId="0" applyFont="1" applyBorder="1" applyAlignment="1">
      <alignment horizontal="center" vertical="center"/>
    </xf>
    <xf numFmtId="44" fontId="6" fillId="0" borderId="15" xfId="2" applyFont="1" applyBorder="1" applyAlignment="1">
      <alignment horizontal="center" vertical="center"/>
    </xf>
    <xf numFmtId="44" fontId="6" fillId="0" borderId="16" xfId="2" applyFont="1" applyBorder="1" applyAlignment="1">
      <alignment horizontal="center" vertical="center"/>
    </xf>
    <xf numFmtId="0" fontId="6" fillId="0" borderId="0" xfId="0" applyFont="1" applyAlignment="1">
      <alignment horizontal="center" vertical="center" wrapText="1"/>
    </xf>
    <xf numFmtId="4" fontId="3" fillId="0" borderId="0" xfId="0" applyNumberFormat="1" applyFont="1"/>
    <xf numFmtId="0" fontId="2" fillId="3" borderId="12" xfId="0" applyFont="1" applyFill="1" applyBorder="1" applyAlignment="1">
      <alignment horizontal="center"/>
    </xf>
    <xf numFmtId="0" fontId="2" fillId="0" borderId="12" xfId="0" applyFont="1" applyBorder="1" applyAlignment="1">
      <alignment horizontal="center" vertical="center" wrapText="1"/>
    </xf>
    <xf numFmtId="43" fontId="2" fillId="4" borderId="12" xfId="1" applyFont="1" applyFill="1" applyBorder="1" applyAlignment="1">
      <alignment horizontal="center"/>
    </xf>
    <xf numFmtId="165" fontId="3" fillId="0" borderId="0" xfId="0" applyNumberFormat="1" applyFont="1"/>
    <xf numFmtId="9" fontId="2"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3" fontId="2" fillId="0" borderId="2" xfId="1" applyFont="1" applyBorder="1" applyAlignment="1">
      <alignment horizontal="right" wrapText="1"/>
    </xf>
    <xf numFmtId="0" fontId="2" fillId="0" borderId="2" xfId="0" applyFont="1" applyBorder="1" applyAlignment="1">
      <alignment horizontal="center" vertical="center" wrapText="1"/>
    </xf>
    <xf numFmtId="0" fontId="6" fillId="0" borderId="2" xfId="0" applyFont="1" applyBorder="1" applyAlignment="1">
      <alignment wrapText="1"/>
    </xf>
    <xf numFmtId="43" fontId="6" fillId="0" borderId="2" xfId="1" applyFont="1" applyBorder="1" applyAlignment="1">
      <alignment horizontal="right" wrapText="1"/>
    </xf>
    <xf numFmtId="0" fontId="9" fillId="4" borderId="0" xfId="0" applyFont="1" applyFill="1" applyAlignment="1">
      <alignment horizontal="center" vertical="center" wrapText="1"/>
    </xf>
    <xf numFmtId="0" fontId="5" fillId="4" borderId="0" xfId="0" applyFont="1" applyFill="1" applyAlignment="1">
      <alignment wrapText="1"/>
    </xf>
    <xf numFmtId="4" fontId="9" fillId="4" borderId="0" xfId="0" applyNumberFormat="1" applyFont="1" applyFill="1" applyAlignment="1">
      <alignment horizontal="right" vertical="center" wrapText="1"/>
    </xf>
    <xf numFmtId="43" fontId="9" fillId="4" borderId="0" xfId="0" applyNumberFormat="1" applyFont="1" applyFill="1" applyAlignment="1">
      <alignment horizontal="right"/>
    </xf>
    <xf numFmtId="0" fontId="2" fillId="4" borderId="1" xfId="0" applyFont="1" applyFill="1" applyBorder="1" applyAlignment="1">
      <alignment horizontal="left" wrapText="1"/>
    </xf>
    <xf numFmtId="0" fontId="9" fillId="4" borderId="1" xfId="0" applyFont="1" applyFill="1" applyBorder="1" applyAlignment="1">
      <alignment horizontal="left" vertical="center" wrapText="1"/>
    </xf>
    <xf numFmtId="0" fontId="2"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0" borderId="6" xfId="0" applyFont="1" applyBorder="1" applyAlignment="1">
      <alignment horizontal="left" vertical="center" wrapText="1"/>
    </xf>
    <xf numFmtId="0" fontId="6" fillId="0" borderId="6" xfId="0" applyFont="1" applyBorder="1" applyAlignment="1">
      <alignment horizontal="left" vertical="top" wrapText="1"/>
    </xf>
    <xf numFmtId="14" fontId="6" fillId="0" borderId="6" xfId="0" applyNumberFormat="1" applyFont="1" applyBorder="1" applyAlignment="1">
      <alignment horizontal="center" vertical="center" wrapText="1"/>
    </xf>
    <xf numFmtId="0" fontId="6" fillId="4" borderId="6" xfId="0" applyFont="1" applyFill="1" applyBorder="1" applyAlignment="1">
      <alignment horizontal="center" vertical="center" wrapText="1"/>
    </xf>
    <xf numFmtId="0" fontId="2" fillId="0" borderId="6" xfId="0" applyFont="1" applyBorder="1" applyAlignment="1">
      <alignment horizontal="center" vertical="center" wrapText="1"/>
    </xf>
    <xf numFmtId="4" fontId="6" fillId="0" borderId="6" xfId="0" applyNumberFormat="1" applyFont="1" applyBorder="1" applyAlignment="1">
      <alignment horizontal="center" vertical="center"/>
    </xf>
    <xf numFmtId="4" fontId="6" fillId="0" borderId="6" xfId="0" applyNumberFormat="1" applyFont="1" applyBorder="1" applyAlignment="1">
      <alignment horizontal="center" vertical="center" wrapText="1"/>
    </xf>
    <xf numFmtId="14" fontId="6" fillId="4" borderId="6" xfId="0" applyNumberFormat="1" applyFont="1" applyFill="1" applyBorder="1" applyAlignment="1">
      <alignment horizontal="center" vertical="center" wrapText="1"/>
    </xf>
    <xf numFmtId="44" fontId="6" fillId="0" borderId="6" xfId="2" applyFont="1" applyBorder="1" applyAlignment="1">
      <alignment horizontal="center" vertical="center"/>
    </xf>
    <xf numFmtId="44" fontId="6" fillId="0" borderId="6" xfId="2" applyFont="1" applyBorder="1" applyAlignment="1">
      <alignment horizontal="center" vertical="center" wrapText="1"/>
    </xf>
    <xf numFmtId="0" fontId="6" fillId="4" borderId="15" xfId="0" applyFont="1" applyFill="1" applyBorder="1" applyAlignment="1">
      <alignment horizontal="center" vertical="center" wrapText="1"/>
    </xf>
    <xf numFmtId="0" fontId="3" fillId="0" borderId="0" xfId="0" applyFont="1" applyAlignment="1">
      <alignment horizontal="left" vertical="top" wrapText="1"/>
    </xf>
    <xf numFmtId="43" fontId="6" fillId="0" borderId="6" xfId="4" applyFont="1" applyFill="1" applyBorder="1" applyAlignment="1">
      <alignment horizontal="center" vertical="center" wrapText="1"/>
    </xf>
    <xf numFmtId="0" fontId="6" fillId="0" borderId="6" xfId="0" applyFont="1" applyBorder="1" applyAlignment="1">
      <alignment horizontal="left" vertical="center" wrapText="1"/>
    </xf>
    <xf numFmtId="0" fontId="2" fillId="3" borderId="6" xfId="0" applyFont="1" applyFill="1" applyBorder="1" applyAlignment="1">
      <alignment horizontal="center" vertical="center" wrapText="1"/>
    </xf>
    <xf numFmtId="0" fontId="6" fillId="0" borderId="6" xfId="0" applyFont="1" applyBorder="1" applyAlignment="1">
      <alignment horizontal="left" wrapText="1"/>
    </xf>
    <xf numFmtId="0" fontId="6" fillId="0" borderId="21"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4" fontId="6" fillId="0" borderId="15" xfId="0" applyNumberFormat="1" applyFont="1" applyBorder="1" applyAlignment="1">
      <alignment horizontal="center" vertical="center"/>
    </xf>
    <xf numFmtId="43" fontId="6" fillId="0" borderId="0" xfId="4" applyFont="1" applyFill="1" applyBorder="1" applyAlignment="1">
      <alignment horizontal="center" vertical="center" wrapText="1"/>
    </xf>
    <xf numFmtId="43" fontId="6" fillId="0" borderId="15" xfId="4" applyFont="1" applyFill="1" applyBorder="1" applyAlignment="1">
      <alignment horizontal="center" vertical="center" wrapText="1"/>
    </xf>
    <xf numFmtId="0" fontId="2" fillId="3" borderId="22" xfId="0"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applyAlignment="1">
      <alignment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43" fontId="2" fillId="4" borderId="6" xfId="1" applyFont="1" applyFill="1" applyBorder="1" applyAlignment="1">
      <alignment horizontal="center" vertical="center" wrapText="1"/>
    </xf>
    <xf numFmtId="43" fontId="2" fillId="4" borderId="23" xfId="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4" fontId="2" fillId="4" borderId="6" xfId="0" applyNumberFormat="1" applyFont="1" applyFill="1" applyBorder="1" applyAlignment="1">
      <alignment horizontal="right" vertical="center" wrapText="1"/>
    </xf>
    <xf numFmtId="43" fontId="2" fillId="4" borderId="6" xfId="1" applyFont="1" applyFill="1" applyBorder="1" applyAlignment="1">
      <alignment horizontal="right" vertical="center" wrapText="1"/>
    </xf>
    <xf numFmtId="43" fontId="2" fillId="4" borderId="23"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4" borderId="12" xfId="0" applyFont="1" applyFill="1" applyBorder="1" applyAlignment="1">
      <alignment wrapText="1"/>
    </xf>
    <xf numFmtId="4" fontId="2" fillId="4" borderId="12" xfId="0" applyNumberFormat="1" applyFont="1" applyFill="1" applyBorder="1" applyAlignment="1">
      <alignment horizontal="right" vertical="center" wrapText="1"/>
    </xf>
    <xf numFmtId="43" fontId="2" fillId="4" borderId="12" xfId="1" applyFont="1" applyFill="1" applyBorder="1" applyAlignment="1">
      <alignment horizontal="right" vertical="center" wrapText="1"/>
    </xf>
    <xf numFmtId="43" fontId="2" fillId="0" borderId="12" xfId="1" applyFont="1" applyBorder="1" applyAlignment="1">
      <alignment horizontal="right" wrapText="1"/>
    </xf>
    <xf numFmtId="0" fontId="2" fillId="4" borderId="1" xfId="0" applyFont="1" applyFill="1" applyBorder="1" applyAlignment="1">
      <alignment horizontal="left" vertical="center" wrapText="1"/>
    </xf>
    <xf numFmtId="166" fontId="2" fillId="4" borderId="6" xfId="1" applyNumberFormat="1" applyFont="1" applyFill="1" applyBorder="1" applyAlignment="1">
      <alignment horizontal="center" vertical="center"/>
    </xf>
    <xf numFmtId="43" fontId="2" fillId="4" borderId="6" xfId="1" applyFont="1" applyFill="1" applyBorder="1" applyAlignment="1">
      <alignment horizontal="center" vertical="center"/>
    </xf>
    <xf numFmtId="0" fontId="11" fillId="4" borderId="6" xfId="0" applyFont="1" applyFill="1" applyBorder="1" applyAlignment="1">
      <alignment horizontal="center" vertical="center" wrapText="1"/>
    </xf>
    <xf numFmtId="4" fontId="9" fillId="4" borderId="6" xfId="0" applyNumberFormat="1" applyFont="1" applyFill="1" applyBorder="1" applyAlignment="1">
      <alignment horizontal="right" vertical="center" wrapText="1"/>
    </xf>
    <xf numFmtId="43" fontId="9" fillId="4" borderId="6" xfId="1" applyFont="1" applyFill="1" applyBorder="1" applyAlignment="1">
      <alignment horizontal="right" vertical="center" wrapText="1"/>
    </xf>
    <xf numFmtId="0" fontId="5" fillId="4" borderId="12" xfId="0" applyFont="1" applyFill="1" applyBorder="1" applyAlignment="1">
      <alignment wrapText="1"/>
    </xf>
    <xf numFmtId="4" fontId="9" fillId="4" borderId="12" xfId="0" applyNumberFormat="1" applyFont="1" applyFill="1" applyBorder="1" applyAlignment="1">
      <alignment horizontal="right" vertical="center" wrapText="1"/>
    </xf>
    <xf numFmtId="43" fontId="9" fillId="4" borderId="12" xfId="1" applyFont="1" applyFill="1" applyBorder="1" applyAlignment="1">
      <alignment horizontal="right" vertical="center" wrapText="1"/>
    </xf>
    <xf numFmtId="0" fontId="2" fillId="4" borderId="0" xfId="0" applyFont="1" applyFill="1" applyAlignment="1">
      <alignment horizontal="center" vertical="center"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3" borderId="1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1" xfId="0" applyFont="1" applyFill="1" applyBorder="1" applyAlignment="1">
      <alignment horizontal="center"/>
    </xf>
    <xf numFmtId="0" fontId="6" fillId="4" borderId="6" xfId="0"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23" xfId="0" applyNumberFormat="1" applyFont="1" applyFill="1" applyBorder="1" applyAlignment="1">
      <alignment horizontal="center" vertical="center"/>
    </xf>
    <xf numFmtId="0" fontId="3" fillId="0" borderId="6" xfId="0" applyFont="1" applyBorder="1" applyAlignment="1">
      <alignment wrapText="1"/>
    </xf>
    <xf numFmtId="0" fontId="2" fillId="3" borderId="5" xfId="0" applyFont="1" applyFill="1" applyBorder="1" applyAlignment="1">
      <alignment horizontal="center"/>
    </xf>
    <xf numFmtId="0" fontId="6" fillId="0" borderId="25" xfId="0" applyFont="1" applyBorder="1" applyAlignment="1">
      <alignment horizontal="center" vertical="center" wrapText="1"/>
    </xf>
    <xf numFmtId="0" fontId="3" fillId="0" borderId="21" xfId="0" applyFont="1" applyBorder="1" applyAlignment="1">
      <alignment vertical="center" wrapText="1"/>
    </xf>
    <xf numFmtId="14" fontId="6"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6" fillId="0" borderId="21" xfId="0" applyFont="1" applyBorder="1" applyAlignment="1">
      <alignment horizontal="center" vertical="center"/>
    </xf>
    <xf numFmtId="4" fontId="6" fillId="0" borderId="21" xfId="0" applyNumberFormat="1" applyFont="1" applyBorder="1" applyAlignment="1">
      <alignment horizontal="center" vertical="center"/>
    </xf>
    <xf numFmtId="4" fontId="6" fillId="0" borderId="26" xfId="0" applyNumberFormat="1" applyFont="1" applyBorder="1" applyAlignment="1">
      <alignment horizontal="center" vertical="center"/>
    </xf>
    <xf numFmtId="0" fontId="2" fillId="3" borderId="6" xfId="0" applyFont="1" applyFill="1" applyBorder="1" applyAlignment="1">
      <alignment horizontal="center"/>
    </xf>
    <xf numFmtId="14" fontId="3" fillId="0" borderId="6" xfId="0" applyNumberFormat="1" applyFont="1" applyBorder="1" applyAlignment="1">
      <alignment horizontal="center" vertical="center"/>
    </xf>
    <xf numFmtId="0" fontId="3" fillId="0" borderId="6" xfId="0" applyFont="1" applyBorder="1" applyAlignment="1">
      <alignment horizontal="center" vertical="center" wrapText="1"/>
    </xf>
    <xf numFmtId="4" fontId="2" fillId="0" borderId="12" xfId="0" applyNumberFormat="1"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5" fillId="0" borderId="2" xfId="0" applyFont="1" applyBorder="1" applyAlignment="1">
      <alignment wrapText="1"/>
    </xf>
    <xf numFmtId="0" fontId="5" fillId="0" borderId="2"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10" fillId="0" borderId="0" xfId="0" applyFont="1" applyAlignment="1">
      <alignment horizontal="center"/>
    </xf>
    <xf numFmtId="0" fontId="10"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11" xfId="0" applyFont="1" applyBorder="1" applyAlignment="1">
      <alignment horizontal="center"/>
    </xf>
    <xf numFmtId="0" fontId="10" fillId="0" borderId="27" xfId="0" applyFont="1" applyBorder="1" applyAlignment="1">
      <alignment horizontal="center"/>
    </xf>
    <xf numFmtId="0" fontId="10" fillId="0" borderId="28" xfId="0" applyFont="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horizontal="left" wrapText="1"/>
    </xf>
    <xf numFmtId="0" fontId="2" fillId="3" borderId="30" xfId="0" applyFont="1" applyFill="1" applyBorder="1" applyAlignment="1">
      <alignment wrapText="1"/>
    </xf>
    <xf numFmtId="4" fontId="2" fillId="3" borderId="31" xfId="0" applyNumberFormat="1" applyFont="1" applyFill="1" applyBorder="1" applyAlignment="1">
      <alignment horizontal="left" wrapText="1"/>
    </xf>
    <xf numFmtId="4" fontId="2" fillId="3" borderId="2" xfId="0" applyNumberFormat="1" applyFont="1" applyFill="1" applyBorder="1" applyAlignment="1">
      <alignment horizontal="left" wrapText="1"/>
    </xf>
    <xf numFmtId="0" fontId="2" fillId="3" borderId="32" xfId="0" applyFont="1" applyFill="1" applyBorder="1" applyAlignment="1">
      <alignment wrapText="1"/>
    </xf>
    <xf numFmtId="0" fontId="2" fillId="3" borderId="33" xfId="0" applyFont="1" applyFill="1" applyBorder="1" applyAlignment="1">
      <alignment horizontal="left" wrapText="1"/>
    </xf>
    <xf numFmtId="0" fontId="2" fillId="3" borderId="33" xfId="0" applyFont="1" applyFill="1" applyBorder="1" applyAlignment="1">
      <alignment wrapText="1"/>
    </xf>
    <xf numFmtId="4" fontId="2" fillId="3" borderId="34" xfId="0" applyNumberFormat="1" applyFont="1" applyFill="1" applyBorder="1" applyAlignment="1">
      <alignment horizontal="left" wrapText="1"/>
    </xf>
    <xf numFmtId="4" fontId="2" fillId="3" borderId="12" xfId="0" applyNumberFormat="1" applyFont="1" applyFill="1" applyBorder="1" applyAlignment="1">
      <alignment horizontal="left" wrapText="1"/>
    </xf>
    <xf numFmtId="0" fontId="2" fillId="0" borderId="2" xfId="0" applyFont="1" applyBorder="1" applyAlignment="1">
      <alignment horizontal="left" wrapText="1"/>
    </xf>
    <xf numFmtId="4" fontId="2" fillId="0" borderId="11" xfId="0" applyNumberFormat="1" applyFont="1" applyBorder="1" applyAlignment="1">
      <alignment horizontal="center" wrapText="1"/>
    </xf>
    <xf numFmtId="4" fontId="2" fillId="0" borderId="28" xfId="0" applyNumberFormat="1" applyFont="1" applyBorder="1" applyAlignment="1">
      <alignment horizontal="center" wrapText="1"/>
    </xf>
    <xf numFmtId="0" fontId="2" fillId="3" borderId="35" xfId="0" applyFont="1" applyFill="1" applyBorder="1" applyAlignment="1">
      <alignment wrapText="1"/>
    </xf>
    <xf numFmtId="43" fontId="6" fillId="0" borderId="15" xfId="0" applyNumberFormat="1" applyFont="1" applyBorder="1" applyAlignment="1">
      <alignment horizontal="right" wrapText="1"/>
    </xf>
    <xf numFmtId="4" fontId="6" fillId="0" borderId="16" xfId="0" applyNumberFormat="1" applyFont="1" applyBorder="1" applyAlignment="1">
      <alignment horizontal="right" wrapText="1"/>
    </xf>
    <xf numFmtId="4" fontId="2" fillId="0" borderId="36" xfId="0" applyNumberFormat="1" applyFont="1" applyBorder="1" applyAlignment="1">
      <alignment horizontal="right" wrapText="1"/>
    </xf>
    <xf numFmtId="9" fontId="2" fillId="0" borderId="0" xfId="0" applyNumberFormat="1" applyFont="1" applyAlignment="1">
      <alignment horizontal="right" wrapText="1"/>
    </xf>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10" fontId="6" fillId="4" borderId="0" xfId="0" applyNumberFormat="1" applyFont="1" applyFill="1" applyAlignment="1">
      <alignment wrapText="1"/>
    </xf>
    <xf numFmtId="0" fontId="2" fillId="3" borderId="37" xfId="0" applyFont="1" applyFill="1" applyBorder="1" applyAlignment="1">
      <alignment horizontal="center" wrapText="1"/>
    </xf>
    <xf numFmtId="4" fontId="6" fillId="4" borderId="21" xfId="0" applyNumberFormat="1" applyFont="1" applyFill="1" applyBorder="1" applyAlignment="1">
      <alignment horizontal="right" vertical="center" wrapText="1"/>
    </xf>
    <xf numFmtId="4" fontId="6" fillId="4" borderId="38" xfId="0" applyNumberFormat="1" applyFont="1" applyFill="1" applyBorder="1" applyAlignment="1">
      <alignment horizontal="right" vertical="center" wrapText="1"/>
    </xf>
    <xf numFmtId="4" fontId="2" fillId="0" borderId="23" xfId="0" applyNumberFormat="1" applyFont="1" applyBorder="1" applyAlignment="1">
      <alignment horizontal="right" wrapText="1"/>
    </xf>
    <xf numFmtId="4" fontId="6" fillId="0" borderId="21" xfId="0" applyNumberFormat="1" applyFont="1" applyBorder="1" applyAlignment="1">
      <alignment horizontal="right" vertical="center" wrapText="1"/>
    </xf>
    <xf numFmtId="4" fontId="6" fillId="0" borderId="38" xfId="0" applyNumberFormat="1" applyFont="1" applyBorder="1" applyAlignment="1">
      <alignment horizontal="right" vertical="center" wrapText="1"/>
    </xf>
    <xf numFmtId="0" fontId="2" fillId="0" borderId="11" xfId="0" applyFont="1" applyBorder="1" applyAlignment="1">
      <alignment horizontal="left" wrapText="1"/>
    </xf>
    <xf numFmtId="0" fontId="2" fillId="0" borderId="27" xfId="0" applyFont="1" applyBorder="1" applyAlignment="1">
      <alignment horizontal="left" wrapText="1"/>
    </xf>
    <xf numFmtId="0" fontId="2" fillId="0" borderId="28" xfId="0" applyFont="1" applyBorder="1" applyAlignment="1">
      <alignment horizontal="left" wrapText="1"/>
    </xf>
    <xf numFmtId="0" fontId="2" fillId="0" borderId="11" xfId="0" applyFont="1" applyBorder="1" applyAlignment="1">
      <alignment horizontal="center" wrapText="1"/>
    </xf>
    <xf numFmtId="0" fontId="2" fillId="0" borderId="28" xfId="0" applyFont="1" applyBorder="1" applyAlignment="1">
      <alignment horizontal="center" wrapText="1"/>
    </xf>
    <xf numFmtId="0" fontId="2" fillId="3" borderId="22" xfId="0" applyFont="1" applyFill="1" applyBorder="1" applyAlignment="1">
      <alignment wrapText="1"/>
    </xf>
    <xf numFmtId="4" fontId="6" fillId="4" borderId="6" xfId="0" applyNumberFormat="1" applyFont="1" applyFill="1" applyBorder="1" applyAlignment="1">
      <alignment horizontal="right" vertical="center" wrapText="1"/>
    </xf>
    <xf numFmtId="4" fontId="6" fillId="4" borderId="39" xfId="0" applyNumberFormat="1" applyFont="1" applyFill="1" applyBorder="1" applyAlignment="1">
      <alignment horizontal="right" vertical="center" wrapText="1"/>
    </xf>
    <xf numFmtId="4" fontId="2" fillId="5" borderId="23" xfId="0" applyNumberFormat="1" applyFont="1" applyFill="1" applyBorder="1" applyAlignment="1">
      <alignment horizontal="right" wrapText="1"/>
    </xf>
    <xf numFmtId="4" fontId="6" fillId="0" borderId="6" xfId="0" applyNumberFormat="1" applyFont="1" applyBorder="1" applyAlignment="1">
      <alignment horizontal="right" vertical="center" wrapText="1"/>
    </xf>
    <xf numFmtId="4" fontId="6" fillId="0" borderId="39" xfId="0" applyNumberFormat="1" applyFont="1" applyBorder="1" applyAlignment="1">
      <alignment horizontal="right" vertical="center" wrapText="1"/>
    </xf>
    <xf numFmtId="167" fontId="2" fillId="0" borderId="11" xfId="0" applyNumberFormat="1" applyFont="1" applyBorder="1" applyAlignment="1">
      <alignment horizontal="center" vertical="top" wrapText="1"/>
    </xf>
    <xf numFmtId="167" fontId="2" fillId="0" borderId="28" xfId="0" applyNumberFormat="1" applyFont="1" applyBorder="1" applyAlignment="1">
      <alignment horizontal="center" vertical="top" wrapText="1"/>
    </xf>
    <xf numFmtId="0" fontId="2" fillId="3" borderId="40" xfId="0" applyFont="1" applyFill="1" applyBorder="1" applyAlignment="1">
      <alignment wrapText="1"/>
    </xf>
    <xf numFmtId="4" fontId="2" fillId="3" borderId="13" xfId="0" applyNumberFormat="1" applyFont="1" applyFill="1" applyBorder="1" applyAlignment="1">
      <alignment horizontal="right" vertical="center" wrapText="1"/>
    </xf>
    <xf numFmtId="4" fontId="2" fillId="3" borderId="41" xfId="0" applyNumberFormat="1" applyFont="1" applyFill="1" applyBorder="1" applyAlignment="1">
      <alignment horizontal="right" vertical="center" wrapText="1"/>
    </xf>
    <xf numFmtId="4" fontId="2" fillId="3" borderId="42" xfId="0" applyNumberFormat="1" applyFont="1" applyFill="1" applyBorder="1" applyAlignment="1">
      <alignment horizontal="right" wrapText="1"/>
    </xf>
    <xf numFmtId="43" fontId="2" fillId="0" borderId="0" xfId="0" applyNumberFormat="1" applyFont="1" applyAlignment="1">
      <alignment horizontal="right"/>
    </xf>
    <xf numFmtId="3" fontId="2" fillId="0" borderId="11" xfId="0" applyNumberFormat="1" applyFont="1" applyBorder="1" applyAlignment="1">
      <alignment horizontal="center" wrapText="1"/>
    </xf>
    <xf numFmtId="3" fontId="2" fillId="0" borderId="28" xfId="0" applyNumberFormat="1" applyFont="1" applyBorder="1" applyAlignment="1">
      <alignment horizontal="center" wrapText="1"/>
    </xf>
    <xf numFmtId="3" fontId="2" fillId="0" borderId="11"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0" fontId="2" fillId="4" borderId="27" xfId="0" applyFont="1" applyFill="1" applyBorder="1" applyAlignment="1">
      <alignment horizontal="center" wrapText="1"/>
    </xf>
    <xf numFmtId="4" fontId="10" fillId="0" borderId="11" xfId="0" applyNumberFormat="1" applyFont="1" applyBorder="1" applyAlignment="1">
      <alignment horizontal="center"/>
    </xf>
    <xf numFmtId="4" fontId="10" fillId="0" borderId="27" xfId="0" applyNumberFormat="1" applyFont="1" applyBorder="1" applyAlignment="1">
      <alignment horizontal="center"/>
    </xf>
    <xf numFmtId="4" fontId="10" fillId="0" borderId="28" xfId="0" applyNumberFormat="1" applyFont="1" applyBorder="1" applyAlignment="1">
      <alignment horizontal="center"/>
    </xf>
    <xf numFmtId="0" fontId="2" fillId="0" borderId="2" xfId="0" applyFont="1" applyBorder="1" applyAlignment="1">
      <alignment horizontal="left"/>
    </xf>
    <xf numFmtId="4" fontId="2" fillId="0" borderId="11" xfId="0" applyNumberFormat="1" applyFont="1" applyBorder="1" applyAlignment="1">
      <alignment horizontal="center" vertical="center" wrapText="1"/>
    </xf>
    <xf numFmtId="4" fontId="2" fillId="0" borderId="28" xfId="0" applyNumberFormat="1" applyFont="1" applyBorder="1" applyAlignment="1">
      <alignment horizontal="center" vertical="center" wrapText="1"/>
    </xf>
    <xf numFmtId="9" fontId="6" fillId="0" borderId="15" xfId="0" applyNumberFormat="1" applyFont="1" applyBorder="1" applyAlignment="1">
      <alignment horizontal="right" wrapText="1"/>
    </xf>
    <xf numFmtId="9" fontId="2" fillId="0" borderId="15" xfId="0" applyNumberFormat="1" applyFont="1" applyBorder="1" applyAlignment="1">
      <alignment horizontal="right" wrapText="1"/>
    </xf>
    <xf numFmtId="0" fontId="2" fillId="3" borderId="35" xfId="0" applyFont="1" applyFill="1" applyBorder="1"/>
    <xf numFmtId="0" fontId="6" fillId="0" borderId="15" xfId="0" applyFont="1" applyBorder="1" applyAlignment="1">
      <alignment horizontal="right" wrapText="1"/>
    </xf>
    <xf numFmtId="167" fontId="6" fillId="0" borderId="15" xfId="0" applyNumberFormat="1" applyFont="1" applyBorder="1" applyAlignment="1">
      <alignment horizontal="right" wrapText="1"/>
    </xf>
    <xf numFmtId="3" fontId="6" fillId="0" borderId="16" xfId="0" applyNumberFormat="1" applyFont="1" applyBorder="1" applyAlignment="1">
      <alignment horizontal="right" wrapText="1"/>
    </xf>
    <xf numFmtId="3" fontId="2" fillId="0" borderId="36" xfId="0" applyNumberFormat="1" applyFont="1" applyBorder="1" applyAlignment="1">
      <alignment horizontal="right" wrapText="1"/>
    </xf>
    <xf numFmtId="0" fontId="2" fillId="3" borderId="37" xfId="0" applyFont="1" applyFill="1" applyBorder="1" applyAlignment="1">
      <alignment horizontal="left"/>
    </xf>
    <xf numFmtId="0" fontId="6" fillId="0" borderId="21" xfId="0" applyFont="1" applyBorder="1" applyAlignment="1">
      <alignment horizontal="right" vertical="center" wrapText="1"/>
    </xf>
    <xf numFmtId="167" fontId="6" fillId="0" borderId="21" xfId="0" applyNumberFormat="1" applyFont="1" applyBorder="1" applyAlignment="1">
      <alignment horizontal="right" vertical="center" wrapText="1"/>
    </xf>
    <xf numFmtId="3" fontId="6" fillId="0" borderId="38" xfId="0" applyNumberFormat="1" applyFont="1" applyBorder="1" applyAlignment="1">
      <alignment horizontal="right" vertical="center" wrapText="1"/>
    </xf>
    <xf numFmtId="0" fontId="2" fillId="3" borderId="2" xfId="0" applyFont="1" applyFill="1" applyBorder="1" applyAlignment="1">
      <alignment horizontal="left" vertical="center" wrapText="1"/>
    </xf>
    <xf numFmtId="4" fontId="2" fillId="3" borderId="11" xfId="0" applyNumberFormat="1" applyFont="1" applyFill="1" applyBorder="1" applyAlignment="1">
      <alignment horizontal="center" wrapText="1"/>
    </xf>
    <xf numFmtId="4" fontId="2" fillId="3" borderId="28" xfId="0" applyNumberFormat="1" applyFont="1" applyFill="1" applyBorder="1" applyAlignment="1">
      <alignment horizontal="center" wrapText="1"/>
    </xf>
    <xf numFmtId="4" fontId="2" fillId="3" borderId="2" xfId="0" applyNumberFormat="1" applyFont="1" applyFill="1" applyBorder="1" applyAlignment="1">
      <alignment horizontal="center" wrapText="1"/>
    </xf>
    <xf numFmtId="10" fontId="6" fillId="0" borderId="0" xfId="0" applyNumberFormat="1" applyFont="1"/>
    <xf numFmtId="0" fontId="6" fillId="0" borderId="0" xfId="0" applyFont="1"/>
    <xf numFmtId="9" fontId="2" fillId="3" borderId="13" xfId="0" applyNumberFormat="1" applyFont="1" applyFill="1" applyBorder="1" applyAlignment="1">
      <alignment horizontal="right" vertical="center" wrapText="1"/>
    </xf>
    <xf numFmtId="9" fontId="2" fillId="3" borderId="41" xfId="0" applyNumberFormat="1" applyFont="1" applyFill="1" applyBorder="1" applyAlignment="1">
      <alignment horizontal="right" vertical="center" wrapText="1"/>
    </xf>
    <xf numFmtId="9" fontId="2" fillId="3" borderId="42" xfId="0" applyNumberFormat="1"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center"/>
    </xf>
    <xf numFmtId="43" fontId="6" fillId="0" borderId="21" xfId="4" applyFont="1" applyFill="1" applyBorder="1" applyAlignment="1">
      <alignment horizontal="right" vertical="center" wrapText="1"/>
    </xf>
    <xf numFmtId="0" fontId="3" fillId="0" borderId="0" xfId="0" applyFont="1" applyAlignment="1">
      <alignment horizontal="left"/>
    </xf>
    <xf numFmtId="0" fontId="3" fillId="0" borderId="0" xfId="0" applyFont="1" applyAlignment="1">
      <alignment horizontal="center" vertical="center"/>
    </xf>
    <xf numFmtId="0" fontId="2" fillId="0" borderId="1" xfId="0" applyFont="1" applyBorder="1" applyAlignment="1">
      <alignment horizontal="center"/>
    </xf>
    <xf numFmtId="43" fontId="6" fillId="0" borderId="6" xfId="4" applyFont="1" applyFill="1" applyBorder="1" applyAlignment="1">
      <alignment horizontal="right" vertical="center" wrapText="1"/>
    </xf>
    <xf numFmtId="3" fontId="2" fillId="3" borderId="13" xfId="0" applyNumberFormat="1" applyFont="1" applyFill="1" applyBorder="1" applyAlignment="1">
      <alignment horizontal="right" vertical="center" wrapText="1"/>
    </xf>
    <xf numFmtId="10" fontId="6" fillId="0" borderId="15" xfId="0" applyNumberFormat="1" applyFont="1" applyBorder="1" applyAlignment="1">
      <alignment horizontal="right" wrapText="1"/>
    </xf>
    <xf numFmtId="9" fontId="6" fillId="0" borderId="15" xfId="3" applyFont="1" applyBorder="1" applyAlignment="1">
      <alignment horizontal="right" wrapText="1"/>
    </xf>
    <xf numFmtId="9" fontId="6" fillId="0" borderId="16" xfId="3" applyFont="1" applyBorder="1" applyAlignment="1">
      <alignment horizontal="right" wrapText="1"/>
    </xf>
    <xf numFmtId="9" fontId="2" fillId="0" borderId="36" xfId="0" applyNumberFormat="1" applyFont="1" applyBorder="1" applyAlignment="1">
      <alignment horizontal="right" wrapText="1"/>
    </xf>
    <xf numFmtId="10" fontId="6" fillId="4" borderId="21" xfId="0" applyNumberFormat="1" applyFont="1" applyFill="1" applyBorder="1" applyAlignment="1">
      <alignment horizontal="right" vertical="center" wrapText="1"/>
    </xf>
    <xf numFmtId="9" fontId="6" fillId="4" borderId="21" xfId="0" applyNumberFormat="1" applyFont="1" applyFill="1" applyBorder="1" applyAlignment="1">
      <alignment horizontal="right" vertical="center" wrapText="1"/>
    </xf>
    <xf numFmtId="9" fontId="6" fillId="4" borderId="38" xfId="0" applyNumberFormat="1" applyFont="1" applyFill="1" applyBorder="1" applyAlignment="1">
      <alignment horizontal="right" vertical="center" wrapText="1"/>
    </xf>
    <xf numFmtId="9" fontId="2" fillId="0" borderId="23" xfId="0" applyNumberFormat="1" applyFont="1" applyBorder="1" applyAlignment="1">
      <alignment horizontal="right" wrapText="1" indent="1"/>
    </xf>
    <xf numFmtId="9" fontId="6" fillId="4" borderId="21" xfId="3" applyFont="1" applyFill="1" applyBorder="1" applyAlignment="1">
      <alignment horizontal="right" vertical="center" wrapText="1"/>
    </xf>
    <xf numFmtId="0" fontId="9" fillId="0" borderId="0" xfId="0" applyFont="1" applyAlignment="1">
      <alignment horizontal="center"/>
    </xf>
    <xf numFmtId="0" fontId="10" fillId="0" borderId="0" xfId="0" applyFont="1" applyAlignment="1">
      <alignment horizontal="left"/>
    </xf>
    <xf numFmtId="10" fontId="6" fillId="4" borderId="6" xfId="0" applyNumberFormat="1" applyFont="1" applyFill="1" applyBorder="1" applyAlignment="1">
      <alignment horizontal="right" vertical="center" wrapText="1"/>
    </xf>
    <xf numFmtId="9" fontId="6" fillId="4" borderId="39" xfId="0" applyNumberFormat="1" applyFont="1" applyFill="1" applyBorder="1" applyAlignment="1">
      <alignment horizontal="right" vertical="center" wrapText="1"/>
    </xf>
    <xf numFmtId="10" fontId="2" fillId="3" borderId="13" xfId="0" applyNumberFormat="1" applyFont="1" applyFill="1" applyBorder="1" applyAlignment="1">
      <alignment horizontal="right" vertical="center" wrapText="1"/>
    </xf>
    <xf numFmtId="10" fontId="2" fillId="3" borderId="41" xfId="0" applyNumberFormat="1" applyFont="1" applyFill="1" applyBorder="1" applyAlignment="1">
      <alignment horizontal="right" vertical="center" wrapText="1"/>
    </xf>
    <xf numFmtId="10" fontId="2" fillId="3" borderId="42" xfId="0" applyNumberFormat="1" applyFont="1" applyFill="1" applyBorder="1" applyAlignment="1">
      <alignment horizontal="right" wrapText="1"/>
    </xf>
    <xf numFmtId="4" fontId="6" fillId="0" borderId="0" xfId="0" applyNumberFormat="1" applyFont="1"/>
  </cellXfs>
  <cellStyles count="5">
    <cellStyle name="Millares" xfId="1" builtinId="3"/>
    <cellStyle name="Millares 2" xfId="4" xr:uid="{B94B1BF9-D208-49D2-8193-EE587CAF86B7}"/>
    <cellStyle name="Moneda" xfId="2"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12E992D3-9E68-4083-BE01-5BDF323392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60954" cy="75730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714-636B-4485-8FD6-D492B115CFCF}">
  <dimension ref="A1:V148"/>
  <sheetViews>
    <sheetView tabSelected="1" workbookViewId="0">
      <selection sqref="A1:XFD1048576"/>
    </sheetView>
  </sheetViews>
  <sheetFormatPr baseColWidth="10" defaultColWidth="11.5703125" defaultRowHeight="15.75" x14ac:dyDescent="0.25"/>
  <cols>
    <col min="1" max="1" width="4" style="2" customWidth="1"/>
    <col min="2" max="2" width="16" style="2" customWidth="1"/>
    <col min="3" max="3" width="53.85546875" style="2" customWidth="1"/>
    <col min="4" max="4" width="19.140625" style="2" customWidth="1"/>
    <col min="5" max="5" width="16.85546875" style="2" customWidth="1"/>
    <col min="6" max="6" width="13.140625" style="2" customWidth="1"/>
    <col min="7" max="7" width="14.28515625" style="2" customWidth="1"/>
    <col min="8" max="8" width="12.7109375" style="2" customWidth="1"/>
    <col min="9" max="9" width="26.28515625" style="2" customWidth="1"/>
    <col min="10" max="10" width="19.28515625" style="2" customWidth="1"/>
    <col min="11" max="11" width="18" style="2" customWidth="1"/>
    <col min="12" max="12" width="20.42578125" style="2" customWidth="1"/>
    <col min="13" max="13" width="20.5703125" style="2" customWidth="1"/>
    <col min="14" max="14" width="16.140625" style="2" customWidth="1"/>
    <col min="15" max="15" width="17" style="2" customWidth="1"/>
    <col min="16" max="16" width="20.28515625" style="2" customWidth="1"/>
    <col min="17" max="17" width="15.42578125" style="2" customWidth="1"/>
    <col min="18" max="18" width="15" style="2" customWidth="1"/>
    <col min="19" max="20" width="17.5703125" style="2" customWidth="1"/>
    <col min="21" max="21" width="20" style="2" customWidth="1"/>
    <col min="22" max="16384" width="11.5703125" style="2"/>
  </cols>
  <sheetData>
    <row r="1" spans="1:15" x14ac:dyDescent="0.25">
      <c r="A1" s="1" t="s">
        <v>0</v>
      </c>
      <c r="B1" s="1"/>
      <c r="C1" s="1"/>
      <c r="D1" s="1"/>
      <c r="E1" s="1"/>
      <c r="F1" s="1"/>
      <c r="G1" s="1"/>
      <c r="H1" s="1"/>
      <c r="I1" s="1"/>
      <c r="J1" s="1"/>
      <c r="K1" s="1"/>
      <c r="L1" s="1"/>
      <c r="M1" s="1"/>
      <c r="N1" s="1"/>
      <c r="O1" s="1"/>
    </row>
    <row r="2" spans="1:15" ht="6.75" customHeight="1" x14ac:dyDescent="0.25">
      <c r="A2" s="3"/>
      <c r="B2" s="3"/>
      <c r="C2" s="3"/>
      <c r="D2" s="3"/>
      <c r="E2" s="3"/>
      <c r="F2" s="3"/>
      <c r="G2" s="3"/>
      <c r="H2" s="3"/>
      <c r="I2" s="3"/>
      <c r="J2" s="3"/>
      <c r="K2" s="3"/>
      <c r="L2" s="3"/>
      <c r="M2" s="3"/>
      <c r="N2" s="3"/>
      <c r="O2" s="3"/>
    </row>
    <row r="3" spans="1:15" x14ac:dyDescent="0.25">
      <c r="A3" s="4" t="s">
        <v>1</v>
      </c>
      <c r="B3" s="4"/>
      <c r="C3" s="4"/>
      <c r="D3" s="4"/>
      <c r="E3" s="4"/>
      <c r="F3" s="4"/>
      <c r="G3" s="4"/>
      <c r="H3" s="4"/>
      <c r="I3" s="4"/>
      <c r="J3" s="4"/>
      <c r="K3" s="4"/>
      <c r="L3" s="4"/>
      <c r="M3" s="4"/>
      <c r="N3" s="4"/>
      <c r="O3" s="4"/>
    </row>
    <row r="4" spans="1:15" x14ac:dyDescent="0.25">
      <c r="A4" s="4" t="s">
        <v>2</v>
      </c>
      <c r="B4" s="4"/>
      <c r="C4" s="4"/>
      <c r="D4" s="4"/>
      <c r="E4" s="4"/>
      <c r="F4" s="4"/>
      <c r="G4" s="4"/>
      <c r="H4" s="4"/>
      <c r="I4" s="4"/>
      <c r="J4" s="4"/>
      <c r="K4" s="4"/>
      <c r="L4" s="4"/>
      <c r="M4" s="4"/>
      <c r="N4" s="4"/>
      <c r="O4" s="4"/>
    </row>
    <row r="5" spans="1:15" ht="6" customHeight="1" x14ac:dyDescent="0.25">
      <c r="A5" s="5"/>
      <c r="B5" s="5"/>
      <c r="C5" s="5"/>
      <c r="D5" s="5"/>
      <c r="E5" s="5"/>
      <c r="F5" s="5"/>
      <c r="G5" s="5"/>
      <c r="H5" s="5"/>
      <c r="I5" s="5"/>
      <c r="J5" s="5"/>
      <c r="K5" s="5"/>
      <c r="L5" s="5"/>
      <c r="M5" s="5"/>
      <c r="N5" s="5"/>
      <c r="O5" s="5"/>
    </row>
    <row r="6" spans="1:15" x14ac:dyDescent="0.25">
      <c r="A6" s="4" t="s">
        <v>3</v>
      </c>
      <c r="B6" s="4"/>
      <c r="C6" s="4"/>
      <c r="D6" s="4"/>
      <c r="E6" s="4"/>
      <c r="F6" s="4"/>
      <c r="G6" s="4"/>
      <c r="H6" s="4"/>
      <c r="I6" s="4"/>
      <c r="J6" s="4"/>
      <c r="K6" s="4"/>
      <c r="L6" s="4"/>
      <c r="M6" s="4"/>
      <c r="N6" s="4"/>
      <c r="O6" s="4"/>
    </row>
    <row r="7" spans="1:15" ht="8.25" customHeight="1" x14ac:dyDescent="0.25">
      <c r="A7" s="5"/>
      <c r="B7" s="5"/>
      <c r="C7" s="5"/>
      <c r="D7" s="5"/>
      <c r="E7" s="5"/>
      <c r="F7" s="5"/>
      <c r="G7" s="5"/>
      <c r="H7" s="5"/>
      <c r="I7" s="5"/>
      <c r="J7" s="5"/>
      <c r="K7" s="5"/>
      <c r="L7" s="5"/>
      <c r="M7" s="5"/>
      <c r="N7" s="5"/>
      <c r="O7" s="5"/>
    </row>
    <row r="8" spans="1:15" ht="18" customHeight="1" x14ac:dyDescent="0.25">
      <c r="A8" s="6" t="s">
        <v>4</v>
      </c>
      <c r="B8" s="6"/>
      <c r="C8" s="6"/>
      <c r="D8" s="6"/>
      <c r="E8" s="6"/>
      <c r="F8" s="6"/>
      <c r="G8" s="6"/>
      <c r="H8" s="6"/>
      <c r="I8" s="6"/>
      <c r="J8" s="6"/>
      <c r="K8" s="6"/>
      <c r="L8" s="6"/>
      <c r="M8" s="6"/>
      <c r="N8" s="6"/>
      <c r="O8" s="7"/>
    </row>
    <row r="9" spans="1:15" ht="18" customHeight="1" x14ac:dyDescent="0.25">
      <c r="A9" s="6"/>
      <c r="B9" s="6"/>
      <c r="C9" s="6"/>
      <c r="D9" s="6"/>
      <c r="E9" s="6"/>
      <c r="F9" s="6"/>
      <c r="G9" s="6"/>
      <c r="H9" s="6"/>
      <c r="I9" s="6"/>
      <c r="J9" s="6"/>
      <c r="K9" s="6"/>
      <c r="L9" s="6"/>
      <c r="M9" s="6"/>
      <c r="N9" s="6"/>
      <c r="O9" s="7"/>
    </row>
    <row r="10" spans="1:15" ht="18" customHeight="1" x14ac:dyDescent="0.25">
      <c r="A10" s="7"/>
      <c r="B10" s="7"/>
      <c r="C10" s="7"/>
      <c r="D10" s="7"/>
      <c r="E10" s="7"/>
      <c r="F10" s="7"/>
      <c r="G10" s="7"/>
      <c r="H10" s="7"/>
      <c r="I10" s="7"/>
      <c r="J10" s="7"/>
      <c r="K10" s="7"/>
      <c r="L10" s="7"/>
      <c r="M10" s="7"/>
      <c r="N10" s="7"/>
      <c r="O10" s="7"/>
    </row>
    <row r="11" spans="1:15" ht="18" customHeight="1" x14ac:dyDescent="0.25">
      <c r="A11" s="8" t="s">
        <v>5</v>
      </c>
      <c r="B11" s="8"/>
      <c r="C11" s="8"/>
      <c r="D11" s="8"/>
      <c r="E11" s="8"/>
      <c r="F11" s="8"/>
      <c r="G11" s="8"/>
      <c r="H11" s="8"/>
      <c r="I11" s="8"/>
      <c r="J11" s="8"/>
      <c r="K11" s="8"/>
      <c r="L11" s="8"/>
      <c r="M11" s="8"/>
      <c r="N11" s="8"/>
      <c r="O11" s="9"/>
    </row>
    <row r="12" spans="1:15" x14ac:dyDescent="0.25">
      <c r="A12" s="10"/>
      <c r="B12" s="10"/>
      <c r="C12" s="10"/>
      <c r="D12" s="10"/>
      <c r="E12" s="10"/>
      <c r="F12" s="10"/>
      <c r="G12" s="10"/>
      <c r="H12" s="10"/>
      <c r="I12" s="10"/>
      <c r="J12" s="10"/>
      <c r="K12" s="10"/>
      <c r="L12" s="10"/>
      <c r="M12" s="10"/>
      <c r="N12" s="10"/>
      <c r="O12" s="10"/>
    </row>
    <row r="13" spans="1:15" x14ac:dyDescent="0.25">
      <c r="A13" s="11"/>
      <c r="B13" s="11"/>
      <c r="C13" s="11"/>
      <c r="D13" s="11"/>
      <c r="E13" s="11"/>
      <c r="F13" s="11"/>
      <c r="G13" s="11"/>
      <c r="H13" s="11"/>
      <c r="I13" s="11"/>
      <c r="J13" s="11"/>
      <c r="K13" s="11"/>
      <c r="L13" s="11"/>
      <c r="M13" s="11"/>
      <c r="N13" s="11"/>
      <c r="O13" s="10"/>
    </row>
    <row r="14" spans="1:15" ht="15.75" customHeight="1" thickBot="1" x14ac:dyDescent="0.3">
      <c r="A14" s="12" t="s">
        <v>6</v>
      </c>
      <c r="B14" s="12"/>
      <c r="C14" s="12"/>
      <c r="D14" s="12"/>
      <c r="E14" s="12"/>
      <c r="F14" s="12"/>
      <c r="G14" s="12"/>
      <c r="H14" s="12"/>
      <c r="I14" s="12"/>
      <c r="J14" s="12"/>
      <c r="K14" s="12"/>
      <c r="L14" s="12"/>
      <c r="M14" s="12"/>
      <c r="N14" s="12"/>
      <c r="O14" s="13"/>
    </row>
    <row r="15" spans="1:15" ht="27" customHeight="1" thickBot="1" x14ac:dyDescent="0.3">
      <c r="A15" s="14" t="s">
        <v>7</v>
      </c>
      <c r="B15" s="15" t="s">
        <v>8</v>
      </c>
      <c r="C15" s="16"/>
      <c r="D15" s="17" t="s">
        <v>9</v>
      </c>
      <c r="E15" s="17" t="s">
        <v>10</v>
      </c>
      <c r="F15" s="17" t="s">
        <v>11</v>
      </c>
      <c r="G15" s="17" t="s">
        <v>12</v>
      </c>
      <c r="H15" s="15" t="s">
        <v>13</v>
      </c>
      <c r="I15" s="16"/>
      <c r="J15" s="17" t="s">
        <v>14</v>
      </c>
      <c r="K15" s="18"/>
      <c r="L15" s="18"/>
      <c r="M15" s="17" t="s">
        <v>15</v>
      </c>
      <c r="N15" s="15" t="s">
        <v>16</v>
      </c>
      <c r="O15" s="19" t="s">
        <v>17</v>
      </c>
    </row>
    <row r="16" spans="1:15" ht="16.5" thickBot="1" x14ac:dyDescent="0.3">
      <c r="A16" s="20"/>
      <c r="B16" s="21"/>
      <c r="C16" s="22"/>
      <c r="D16" s="23"/>
      <c r="E16" s="23"/>
      <c r="F16" s="23"/>
      <c r="G16" s="24"/>
      <c r="H16" s="25" t="s">
        <v>18</v>
      </c>
      <c r="I16" s="26" t="s">
        <v>19</v>
      </c>
      <c r="J16" s="27"/>
      <c r="K16" s="28"/>
      <c r="L16" s="28"/>
      <c r="M16" s="27"/>
      <c r="N16" s="29"/>
      <c r="O16" s="30"/>
    </row>
    <row r="17" spans="1:19" ht="55.5" customHeight="1" thickBot="1" x14ac:dyDescent="0.3">
      <c r="A17" s="20"/>
      <c r="B17" s="31" t="s">
        <v>20</v>
      </c>
      <c r="C17" s="32" t="s">
        <v>21</v>
      </c>
      <c r="D17" s="33"/>
      <c r="E17" s="33"/>
      <c r="F17" s="33"/>
      <c r="G17" s="34"/>
      <c r="H17" s="35"/>
      <c r="I17" s="36"/>
      <c r="J17" s="37"/>
      <c r="K17" s="38" t="s">
        <v>22</v>
      </c>
      <c r="L17" s="38" t="s">
        <v>23</v>
      </c>
      <c r="M17" s="37"/>
      <c r="N17" s="21"/>
      <c r="O17" s="39"/>
    </row>
    <row r="18" spans="1:19" ht="85.5" x14ac:dyDescent="0.25">
      <c r="A18" s="40">
        <v>1</v>
      </c>
      <c r="B18" s="41" t="s">
        <v>24</v>
      </c>
      <c r="C18" s="42" t="s">
        <v>25</v>
      </c>
      <c r="D18" s="43" t="s">
        <v>26</v>
      </c>
      <c r="E18" s="44" t="s">
        <v>27</v>
      </c>
      <c r="F18" s="41" t="s">
        <v>28</v>
      </c>
      <c r="G18" s="45">
        <v>16</v>
      </c>
      <c r="H18" s="45"/>
      <c r="I18" s="45"/>
      <c r="J18" s="46"/>
      <c r="K18" s="46">
        <v>2100</v>
      </c>
      <c r="L18" s="46">
        <v>7125</v>
      </c>
      <c r="M18" s="46">
        <f>47844.68+60779.25</f>
        <v>108623.93</v>
      </c>
      <c r="N18" s="47">
        <v>11200</v>
      </c>
      <c r="O18" s="46">
        <f>SUM(M18+N18)</f>
        <v>119823.93</v>
      </c>
      <c r="P18" s="48"/>
      <c r="Q18" s="49"/>
      <c r="S18" s="49"/>
    </row>
    <row r="19" spans="1:19" ht="71.25" x14ac:dyDescent="0.25">
      <c r="A19" s="40"/>
      <c r="B19" s="41" t="s">
        <v>29</v>
      </c>
      <c r="C19" s="42" t="s">
        <v>30</v>
      </c>
      <c r="D19" s="43" t="s">
        <v>26</v>
      </c>
      <c r="E19" s="44">
        <v>45849</v>
      </c>
      <c r="F19" s="43" t="s">
        <v>31</v>
      </c>
      <c r="G19" s="45">
        <v>8</v>
      </c>
      <c r="H19" s="45"/>
      <c r="I19" s="45"/>
      <c r="J19" s="46"/>
      <c r="K19" s="46">
        <v>2100</v>
      </c>
      <c r="L19" s="46"/>
      <c r="M19" s="46"/>
      <c r="N19" s="47">
        <v>10400</v>
      </c>
      <c r="O19" s="46">
        <f t="shared" ref="O19:O23" si="0">SUM(M19+N19)</f>
        <v>10400</v>
      </c>
      <c r="P19" s="48"/>
      <c r="Q19" s="49"/>
      <c r="S19" s="49"/>
    </row>
    <row r="20" spans="1:19" ht="78.75" x14ac:dyDescent="0.25">
      <c r="A20" s="40">
        <v>1</v>
      </c>
      <c r="B20" s="41" t="s">
        <v>32</v>
      </c>
      <c r="C20" s="42" t="s">
        <v>33</v>
      </c>
      <c r="D20" s="43" t="s">
        <v>26</v>
      </c>
      <c r="E20" s="44" t="s">
        <v>34</v>
      </c>
      <c r="F20" s="43" t="s">
        <v>35</v>
      </c>
      <c r="G20" s="45">
        <v>8</v>
      </c>
      <c r="H20" s="45"/>
      <c r="I20" s="45"/>
      <c r="J20" s="46"/>
      <c r="K20" s="46">
        <v>2600</v>
      </c>
      <c r="L20" s="46">
        <v>6250</v>
      </c>
      <c r="M20" s="46"/>
      <c r="N20" s="47">
        <v>11200</v>
      </c>
      <c r="O20" s="46">
        <f t="shared" si="0"/>
        <v>11200</v>
      </c>
      <c r="P20" s="48"/>
      <c r="Q20" s="49"/>
      <c r="S20" s="49"/>
    </row>
    <row r="21" spans="1:19" ht="78.75" x14ac:dyDescent="0.25">
      <c r="A21" s="40"/>
      <c r="B21" s="41"/>
      <c r="C21" s="42" t="s">
        <v>36</v>
      </c>
      <c r="D21" s="43" t="s">
        <v>26</v>
      </c>
      <c r="E21" s="44">
        <v>45856</v>
      </c>
      <c r="F21" s="43" t="s">
        <v>35</v>
      </c>
      <c r="G21" s="45">
        <v>8</v>
      </c>
      <c r="H21" s="45"/>
      <c r="I21" s="45"/>
      <c r="J21" s="46"/>
      <c r="K21" s="46">
        <v>2600</v>
      </c>
      <c r="L21" s="46">
        <v>6250</v>
      </c>
      <c r="M21" s="46"/>
      <c r="N21" s="47"/>
      <c r="O21" s="46">
        <f t="shared" si="0"/>
        <v>0</v>
      </c>
      <c r="P21" s="48"/>
      <c r="Q21" s="49"/>
      <c r="S21" s="49"/>
    </row>
    <row r="22" spans="1:19" ht="146.25" customHeight="1" x14ac:dyDescent="0.25">
      <c r="A22" s="40">
        <v>1</v>
      </c>
      <c r="B22" s="41" t="s">
        <v>37</v>
      </c>
      <c r="C22" s="42" t="s">
        <v>38</v>
      </c>
      <c r="D22" s="43" t="s">
        <v>26</v>
      </c>
      <c r="E22" s="44" t="s">
        <v>39</v>
      </c>
      <c r="F22" s="41" t="s">
        <v>28</v>
      </c>
      <c r="G22" s="45">
        <v>16</v>
      </c>
      <c r="H22" s="45">
        <v>60</v>
      </c>
      <c r="I22" s="45">
        <v>6</v>
      </c>
      <c r="J22" s="46"/>
      <c r="K22" s="46">
        <v>4200</v>
      </c>
      <c r="L22" s="46">
        <v>15400</v>
      </c>
      <c r="M22" s="46"/>
      <c r="N22" s="47">
        <v>49000</v>
      </c>
      <c r="O22" s="46">
        <f t="shared" si="0"/>
        <v>49000</v>
      </c>
      <c r="P22" s="48"/>
      <c r="Q22" s="49"/>
      <c r="S22" s="49"/>
    </row>
    <row r="23" spans="1:19" ht="128.25" x14ac:dyDescent="0.25">
      <c r="A23" s="40">
        <v>1</v>
      </c>
      <c r="B23" s="41"/>
      <c r="C23" s="42" t="s">
        <v>40</v>
      </c>
      <c r="D23" s="43" t="s">
        <v>26</v>
      </c>
      <c r="E23" s="44" t="s">
        <v>41</v>
      </c>
      <c r="F23" s="43" t="s">
        <v>35</v>
      </c>
      <c r="G23" s="45">
        <v>16</v>
      </c>
      <c r="H23" s="45"/>
      <c r="I23" s="45"/>
      <c r="J23" s="46"/>
      <c r="K23" s="46">
        <v>5200</v>
      </c>
      <c r="L23" s="46">
        <v>12500</v>
      </c>
      <c r="M23" s="46">
        <v>74569.5</v>
      </c>
      <c r="N23" s="47"/>
      <c r="O23" s="46">
        <f t="shared" si="0"/>
        <v>74569.5</v>
      </c>
      <c r="Q23" s="49"/>
      <c r="S23" s="49"/>
    </row>
    <row r="24" spans="1:19" ht="15.75" customHeight="1" thickBot="1" x14ac:dyDescent="0.3">
      <c r="A24" s="50">
        <f>SUM(A18:A23)</f>
        <v>4</v>
      </c>
      <c r="B24" s="51" t="s">
        <v>42</v>
      </c>
      <c r="C24" s="51"/>
      <c r="D24" s="51"/>
      <c r="E24" s="51"/>
      <c r="F24" s="51"/>
      <c r="G24" s="52">
        <f>SUM(G18:G23)</f>
        <v>72</v>
      </c>
      <c r="H24" s="52">
        <f>SUM(H18:H23)</f>
        <v>60</v>
      </c>
      <c r="I24" s="52">
        <f>SUM(I18:I23)</f>
        <v>6</v>
      </c>
      <c r="J24" s="52"/>
      <c r="K24" s="52">
        <f>SUM(K18:K23)</f>
        <v>18800</v>
      </c>
      <c r="L24" s="52">
        <f>SUM(L18:L23)</f>
        <v>47525</v>
      </c>
      <c r="M24" s="52">
        <f>SUM(M18:M23)</f>
        <v>183193.43</v>
      </c>
      <c r="N24" s="52">
        <f>SUM(N18:N23)</f>
        <v>81800</v>
      </c>
      <c r="O24" s="52">
        <f>SUM(O18:O23)</f>
        <v>264993.43</v>
      </c>
      <c r="P24" s="53"/>
    </row>
    <row r="25" spans="1:19" ht="15.75" customHeight="1" thickBot="1" x14ac:dyDescent="0.3">
      <c r="A25" s="54" t="s">
        <v>43</v>
      </c>
      <c r="B25" s="55"/>
      <c r="C25" s="55"/>
      <c r="D25" s="55"/>
      <c r="E25" s="55"/>
      <c r="F25" s="55"/>
      <c r="G25" s="55"/>
      <c r="H25" s="56"/>
      <c r="I25" s="56"/>
      <c r="J25" s="57"/>
      <c r="K25" s="57"/>
      <c r="L25" s="57"/>
      <c r="M25" s="58">
        <v>0</v>
      </c>
      <c r="N25" s="58">
        <f>N24*-0.1</f>
        <v>-8180</v>
      </c>
      <c r="O25" s="58">
        <f>N25</f>
        <v>-8180</v>
      </c>
    </row>
    <row r="26" spans="1:19" ht="15.75" customHeight="1" thickBot="1" x14ac:dyDescent="0.3">
      <c r="A26" s="59" t="s">
        <v>44</v>
      </c>
      <c r="B26" s="59"/>
      <c r="C26" s="59"/>
      <c r="D26" s="59"/>
      <c r="E26" s="59"/>
      <c r="F26" s="59"/>
      <c r="G26" s="59"/>
      <c r="H26" s="60"/>
      <c r="I26" s="60"/>
      <c r="J26" s="61"/>
      <c r="K26" s="61"/>
      <c r="L26" s="61"/>
      <c r="M26" s="58">
        <f>+M24+M25</f>
        <v>183193.43</v>
      </c>
      <c r="N26" s="58">
        <f>+N24+N25</f>
        <v>73620</v>
      </c>
      <c r="O26" s="58">
        <f>+O24+O25</f>
        <v>256813.43</v>
      </c>
    </row>
    <row r="27" spans="1:19" x14ac:dyDescent="0.25">
      <c r="A27" s="62"/>
      <c r="B27" s="62"/>
      <c r="C27" s="62"/>
      <c r="D27" s="62"/>
      <c r="E27" s="62"/>
      <c r="F27" s="62"/>
      <c r="G27" s="62"/>
      <c r="H27" s="63"/>
      <c r="I27" s="63"/>
      <c r="J27" s="64"/>
      <c r="K27" s="64"/>
      <c r="L27" s="64"/>
      <c r="M27" s="64"/>
      <c r="N27" s="64"/>
      <c r="O27" s="65"/>
    </row>
    <row r="28" spans="1:19" ht="16.5" customHeight="1" thickBot="1" x14ac:dyDescent="0.3">
      <c r="A28" s="66" t="s">
        <v>45</v>
      </c>
      <c r="B28" s="66"/>
      <c r="C28" s="66"/>
      <c r="D28" s="66"/>
      <c r="E28" s="66"/>
      <c r="F28" s="66"/>
      <c r="G28" s="66"/>
      <c r="H28" s="66"/>
      <c r="I28" s="66"/>
      <c r="J28" s="66"/>
      <c r="K28" s="66"/>
      <c r="L28" s="66"/>
      <c r="M28" s="66"/>
      <c r="N28" s="67"/>
      <c r="O28" s="67"/>
    </row>
    <row r="29" spans="1:19" ht="23.25" customHeight="1" thickBot="1" x14ac:dyDescent="0.3">
      <c r="A29" s="14" t="s">
        <v>7</v>
      </c>
      <c r="B29" s="15" t="s">
        <v>8</v>
      </c>
      <c r="C29" s="16"/>
      <c r="D29" s="17" t="s">
        <v>9</v>
      </c>
      <c r="E29" s="17" t="s">
        <v>10</v>
      </c>
      <c r="F29" s="17" t="s">
        <v>11</v>
      </c>
      <c r="G29" s="17" t="s">
        <v>12</v>
      </c>
      <c r="H29" s="15" t="s">
        <v>13</v>
      </c>
      <c r="I29" s="16"/>
      <c r="J29" s="17" t="s">
        <v>14</v>
      </c>
      <c r="K29" s="18"/>
      <c r="L29" s="18"/>
      <c r="M29" s="17" t="s">
        <v>15</v>
      </c>
      <c r="N29" s="17" t="s">
        <v>16</v>
      </c>
      <c r="O29" s="68" t="s">
        <v>17</v>
      </c>
    </row>
    <row r="30" spans="1:19" ht="0.75" customHeight="1" thickBot="1" x14ac:dyDescent="0.3">
      <c r="A30" s="20"/>
      <c r="B30" s="21"/>
      <c r="C30" s="22"/>
      <c r="D30" s="23"/>
      <c r="E30" s="23"/>
      <c r="F30" s="23"/>
      <c r="G30" s="24"/>
      <c r="H30" s="17" t="s">
        <v>46</v>
      </c>
      <c r="I30" s="17" t="s">
        <v>19</v>
      </c>
      <c r="J30" s="27"/>
      <c r="K30" s="28"/>
      <c r="L30" s="28"/>
      <c r="M30" s="27"/>
      <c r="N30" s="23"/>
      <c r="O30" s="69"/>
    </row>
    <row r="31" spans="1:19" ht="40.5" customHeight="1" x14ac:dyDescent="0.25">
      <c r="A31" s="70"/>
      <c r="B31" s="71" t="s">
        <v>20</v>
      </c>
      <c r="C31" s="72" t="s">
        <v>21</v>
      </c>
      <c r="D31" s="23"/>
      <c r="E31" s="23"/>
      <c r="F31" s="23"/>
      <c r="G31" s="24"/>
      <c r="H31" s="23"/>
      <c r="I31" s="23"/>
      <c r="J31" s="27"/>
      <c r="K31" s="73" t="s">
        <v>22</v>
      </c>
      <c r="L31" s="73" t="s">
        <v>23</v>
      </c>
      <c r="M31" s="74"/>
      <c r="N31" s="23"/>
      <c r="O31" s="75"/>
    </row>
    <row r="32" spans="1:19" ht="65.45" hidden="1" customHeight="1" x14ac:dyDescent="0.25">
      <c r="A32" s="76"/>
      <c r="B32" s="77"/>
      <c r="C32" s="78"/>
      <c r="D32" s="41"/>
      <c r="E32" s="79"/>
      <c r="F32" s="80"/>
      <c r="G32" s="41"/>
      <c r="H32" s="81"/>
      <c r="I32" s="81"/>
      <c r="J32" s="41"/>
      <c r="K32" s="82"/>
      <c r="L32" s="83"/>
      <c r="M32" s="43"/>
      <c r="N32" s="81"/>
      <c r="O32" s="41">
        <f>SUM(M32+N32)</f>
        <v>0</v>
      </c>
    </row>
    <row r="33" spans="1:18" ht="126" customHeight="1" x14ac:dyDescent="0.25">
      <c r="A33" s="76">
        <v>1</v>
      </c>
      <c r="B33" s="43" t="s">
        <v>47</v>
      </c>
      <c r="C33" s="78" t="s">
        <v>48</v>
      </c>
      <c r="D33" s="41" t="s">
        <v>49</v>
      </c>
      <c r="E33" s="84">
        <v>45846</v>
      </c>
      <c r="F33" s="80" t="s">
        <v>50</v>
      </c>
      <c r="G33" s="41">
        <v>24</v>
      </c>
      <c r="H33" s="81">
        <v>26</v>
      </c>
      <c r="I33" s="81">
        <v>4</v>
      </c>
      <c r="J33" s="41"/>
      <c r="K33" s="85">
        <v>5100</v>
      </c>
      <c r="L33" s="86">
        <v>11650</v>
      </c>
      <c r="M33" s="86">
        <f>13473.18+1051.59+9013.5+60619.01+10215</f>
        <v>94372.28</v>
      </c>
      <c r="N33" s="86">
        <v>22400</v>
      </c>
      <c r="O33" s="86">
        <f t="shared" ref="O33:O42" si="1">SUM(M33+N33)</f>
        <v>116772.28</v>
      </c>
    </row>
    <row r="34" spans="1:18" ht="96.6" hidden="1" customHeight="1" x14ac:dyDescent="0.25">
      <c r="A34" s="76"/>
      <c r="B34" s="41" t="s">
        <v>47</v>
      </c>
      <c r="C34" s="78" t="s">
        <v>51</v>
      </c>
      <c r="D34" s="41" t="s">
        <v>49</v>
      </c>
      <c r="E34" s="84"/>
      <c r="F34" s="87"/>
      <c r="G34" s="41"/>
      <c r="H34" s="41"/>
      <c r="I34" s="41"/>
      <c r="J34" s="41"/>
      <c r="K34" s="82"/>
      <c r="L34" s="83"/>
      <c r="M34" s="43"/>
      <c r="N34" s="41"/>
      <c r="O34" s="41">
        <f t="shared" si="1"/>
        <v>0</v>
      </c>
    </row>
    <row r="35" spans="1:18" ht="82.9" hidden="1" customHeight="1" x14ac:dyDescent="0.25">
      <c r="A35" s="76"/>
      <c r="B35" s="41" t="s">
        <v>52</v>
      </c>
      <c r="C35" s="88" t="s">
        <v>53</v>
      </c>
      <c r="D35" s="41" t="s">
        <v>49</v>
      </c>
      <c r="E35" s="84"/>
      <c r="F35" s="80"/>
      <c r="G35" s="41"/>
      <c r="H35" s="41"/>
      <c r="I35" s="41"/>
      <c r="J35" s="41"/>
      <c r="K35" s="82"/>
      <c r="L35" s="89"/>
      <c r="M35" s="82"/>
      <c r="N35" s="82"/>
      <c r="O35" s="41">
        <f t="shared" si="1"/>
        <v>0</v>
      </c>
    </row>
    <row r="36" spans="1:18" ht="131.25" hidden="1" customHeight="1" x14ac:dyDescent="0.25">
      <c r="A36" s="76"/>
      <c r="B36" s="90" t="s">
        <v>47</v>
      </c>
      <c r="C36" s="78" t="s">
        <v>54</v>
      </c>
      <c r="D36" s="41" t="s">
        <v>49</v>
      </c>
      <c r="E36" s="79"/>
      <c r="F36" s="80"/>
      <c r="G36" s="41"/>
      <c r="H36" s="81"/>
      <c r="I36" s="81"/>
      <c r="J36" s="41"/>
      <c r="K36" s="82"/>
      <c r="L36" s="83"/>
      <c r="M36" s="43"/>
      <c r="N36" s="41"/>
      <c r="O36" s="41">
        <f>SUM(M36+N36)</f>
        <v>0</v>
      </c>
    </row>
    <row r="37" spans="1:18" ht="62.25" hidden="1" customHeight="1" x14ac:dyDescent="0.25">
      <c r="A37" s="91"/>
      <c r="B37" s="41" t="s">
        <v>55</v>
      </c>
      <c r="C37" s="92" t="s">
        <v>56</v>
      </c>
      <c r="D37" s="93" t="s">
        <v>49</v>
      </c>
      <c r="E37" s="79"/>
      <c r="F37" s="41"/>
      <c r="G37" s="94"/>
      <c r="H37" s="94"/>
      <c r="I37" s="94"/>
      <c r="J37" s="82"/>
      <c r="K37" s="82"/>
      <c r="L37" s="82"/>
      <c r="M37" s="82"/>
      <c r="N37" s="82"/>
      <c r="O37" s="41">
        <f t="shared" si="1"/>
        <v>0</v>
      </c>
    </row>
    <row r="38" spans="1:18" ht="54" hidden="1" customHeight="1" x14ac:dyDescent="0.25">
      <c r="A38" s="91"/>
      <c r="B38" s="41"/>
      <c r="C38" s="95" t="s">
        <v>57</v>
      </c>
      <c r="D38" s="93" t="s">
        <v>49</v>
      </c>
      <c r="E38" s="79"/>
      <c r="F38" s="41"/>
      <c r="G38" s="43"/>
      <c r="H38" s="45"/>
      <c r="I38" s="45"/>
      <c r="J38" s="96"/>
      <c r="K38" s="82"/>
      <c r="L38" s="82"/>
      <c r="M38" s="89"/>
      <c r="N38" s="89"/>
      <c r="O38" s="41">
        <f t="shared" si="1"/>
        <v>0</v>
      </c>
      <c r="R38" s="97"/>
    </row>
    <row r="39" spans="1:18" ht="75.75" hidden="1" customHeight="1" x14ac:dyDescent="0.25">
      <c r="A39" s="91"/>
      <c r="B39" s="41"/>
      <c r="C39" s="95" t="s">
        <v>58</v>
      </c>
      <c r="D39" s="93" t="s">
        <v>49</v>
      </c>
      <c r="E39" s="79"/>
      <c r="F39" s="41"/>
      <c r="G39" s="43"/>
      <c r="H39" s="45"/>
      <c r="I39" s="45"/>
      <c r="J39" s="96"/>
      <c r="K39" s="82"/>
      <c r="L39" s="82"/>
      <c r="M39" s="89"/>
      <c r="N39" s="89"/>
      <c r="O39" s="41">
        <f t="shared" si="1"/>
        <v>0</v>
      </c>
      <c r="P39" s="97"/>
      <c r="Q39" s="97"/>
    </row>
    <row r="40" spans="1:18" ht="74.25" hidden="1" customHeight="1" x14ac:dyDescent="0.25">
      <c r="A40" s="91"/>
      <c r="B40" s="41" t="s">
        <v>59</v>
      </c>
      <c r="C40" s="95" t="s">
        <v>60</v>
      </c>
      <c r="D40" s="93" t="s">
        <v>49</v>
      </c>
      <c r="E40" s="79"/>
      <c r="F40" s="41"/>
      <c r="G40" s="43"/>
      <c r="H40" s="45"/>
      <c r="I40" s="45"/>
      <c r="J40" s="96"/>
      <c r="K40" s="82"/>
      <c r="L40" s="82"/>
      <c r="M40" s="98"/>
      <c r="N40" s="98"/>
      <c r="O40" s="41">
        <f t="shared" si="1"/>
        <v>0</v>
      </c>
      <c r="P40" s="97"/>
      <c r="Q40" s="97"/>
    </row>
    <row r="41" spans="1:18" ht="70.5" hidden="1" customHeight="1" x14ac:dyDescent="0.25">
      <c r="A41" s="99"/>
      <c r="B41" s="41" t="s">
        <v>59</v>
      </c>
      <c r="C41" s="95" t="s">
        <v>61</v>
      </c>
      <c r="D41" s="93" t="s">
        <v>49</v>
      </c>
      <c r="E41" s="79"/>
      <c r="F41" s="43"/>
      <c r="G41" s="43"/>
      <c r="H41" s="45"/>
      <c r="I41" s="45"/>
      <c r="J41" s="96"/>
      <c r="K41" s="82"/>
      <c r="L41" s="82"/>
      <c r="M41" s="98"/>
      <c r="N41" s="89"/>
      <c r="O41" s="41">
        <f t="shared" si="1"/>
        <v>0</v>
      </c>
      <c r="P41" s="97"/>
      <c r="Q41" s="97"/>
    </row>
    <row r="42" spans="1:18" ht="47.25" hidden="1" x14ac:dyDescent="0.25">
      <c r="A42" s="99"/>
      <c r="B42" s="41" t="s">
        <v>59</v>
      </c>
      <c r="C42" s="95" t="s">
        <v>62</v>
      </c>
      <c r="D42" s="93" t="s">
        <v>49</v>
      </c>
      <c r="E42" s="79"/>
      <c r="F42" s="43"/>
      <c r="G42" s="45"/>
      <c r="H42" s="45"/>
      <c r="I42" s="45"/>
      <c r="J42" s="96"/>
      <c r="K42" s="82"/>
      <c r="L42" s="82"/>
      <c r="M42" s="96"/>
      <c r="N42" s="89"/>
      <c r="O42" s="41">
        <f t="shared" si="1"/>
        <v>0</v>
      </c>
      <c r="P42" s="100"/>
      <c r="Q42" s="49"/>
      <c r="R42" s="49"/>
    </row>
    <row r="43" spans="1:18" ht="78" hidden="1" customHeight="1" x14ac:dyDescent="0.25">
      <c r="A43" s="99"/>
      <c r="B43" s="41" t="s">
        <v>55</v>
      </c>
      <c r="C43" s="101" t="s">
        <v>63</v>
      </c>
      <c r="D43" s="93" t="s">
        <v>49</v>
      </c>
      <c r="E43" s="79">
        <v>45400</v>
      </c>
      <c r="F43" s="41" t="s">
        <v>64</v>
      </c>
      <c r="G43" s="94"/>
      <c r="H43" s="94"/>
      <c r="I43" s="94"/>
      <c r="J43" s="82">
        <v>600000</v>
      </c>
      <c r="K43" s="82"/>
      <c r="L43" s="82"/>
      <c r="M43" s="82"/>
      <c r="N43" s="82"/>
      <c r="O43" s="83">
        <f>SUM(M43:N43)</f>
        <v>0</v>
      </c>
      <c r="P43" s="49"/>
    </row>
    <row r="44" spans="1:18" x14ac:dyDescent="0.25">
      <c r="A44" s="99">
        <f>SUM(A32:A43)</f>
        <v>1</v>
      </c>
      <c r="B44" s="102" t="s">
        <v>42</v>
      </c>
      <c r="C44" s="102"/>
      <c r="D44" s="102"/>
      <c r="E44" s="102"/>
      <c r="F44" s="102"/>
      <c r="G44" s="103">
        <f>SUM(G32:G43)</f>
        <v>24</v>
      </c>
      <c r="H44" s="103">
        <f>SUM(H32:H43)</f>
        <v>26</v>
      </c>
      <c r="I44" s="103">
        <f>SUM(I32:I43)</f>
        <v>4</v>
      </c>
      <c r="J44" s="104">
        <f>SUM(J36:J43)</f>
        <v>600000</v>
      </c>
      <c r="K44" s="104">
        <f>SUM(K32:K42)</f>
        <v>5100</v>
      </c>
      <c r="L44" s="104">
        <f>SUM(L32:L43)</f>
        <v>11650</v>
      </c>
      <c r="M44" s="104">
        <f>SUM(M32:M43)</f>
        <v>94372.28</v>
      </c>
      <c r="N44" s="104">
        <f>SUM(N32:N43)</f>
        <v>22400</v>
      </c>
      <c r="O44" s="105">
        <f>SUM(O32:O43)</f>
        <v>116772.28</v>
      </c>
    </row>
    <row r="45" spans="1:18" x14ac:dyDescent="0.25">
      <c r="A45" s="106" t="s">
        <v>43</v>
      </c>
      <c r="B45" s="107"/>
      <c r="C45" s="107"/>
      <c r="D45" s="107"/>
      <c r="E45" s="107"/>
      <c r="F45" s="107"/>
      <c r="G45" s="107"/>
      <c r="H45" s="108"/>
      <c r="I45" s="108"/>
      <c r="J45" s="109"/>
      <c r="K45" s="110"/>
      <c r="L45" s="110"/>
      <c r="M45" s="110">
        <v>0</v>
      </c>
      <c r="N45" s="110">
        <f>0.1*-N44</f>
        <v>-2240</v>
      </c>
      <c r="O45" s="111">
        <f>SUM(N45:N45)</f>
        <v>-2240</v>
      </c>
    </row>
    <row r="46" spans="1:18" ht="16.5" thickBot="1" x14ac:dyDescent="0.3">
      <c r="A46" s="112" t="s">
        <v>65</v>
      </c>
      <c r="B46" s="113"/>
      <c r="C46" s="113"/>
      <c r="D46" s="113"/>
      <c r="E46" s="113"/>
      <c r="F46" s="113"/>
      <c r="G46" s="114"/>
      <c r="H46" s="115"/>
      <c r="I46" s="115"/>
      <c r="J46" s="116"/>
      <c r="K46" s="117"/>
      <c r="L46" s="117"/>
      <c r="M46" s="117">
        <f>SUM(M44:M45)</f>
        <v>94372.28</v>
      </c>
      <c r="N46" s="118">
        <f>+N44+N45</f>
        <v>20160</v>
      </c>
      <c r="O46" s="118">
        <f>+O44+O45</f>
        <v>114532.28</v>
      </c>
      <c r="Q46" s="53"/>
    </row>
    <row r="47" spans="1:18" x14ac:dyDescent="0.25">
      <c r="A47" s="62"/>
      <c r="B47" s="62"/>
      <c r="C47" s="62"/>
      <c r="D47" s="62"/>
      <c r="E47" s="62"/>
      <c r="F47" s="62"/>
      <c r="G47" s="62"/>
      <c r="H47" s="63"/>
      <c r="I47" s="63"/>
      <c r="J47" s="64"/>
      <c r="K47" s="64"/>
      <c r="L47" s="64"/>
      <c r="M47" s="64"/>
      <c r="N47" s="64"/>
      <c r="O47" s="65"/>
    </row>
    <row r="48" spans="1:18" ht="15.75" customHeight="1" thickBot="1" x14ac:dyDescent="0.3">
      <c r="A48" s="66" t="s">
        <v>66</v>
      </c>
      <c r="B48" s="66"/>
      <c r="C48" s="66"/>
      <c r="D48" s="66"/>
      <c r="E48" s="66"/>
      <c r="F48" s="66"/>
      <c r="G48" s="66"/>
      <c r="H48" s="66"/>
      <c r="I48" s="66"/>
      <c r="J48" s="66"/>
      <c r="K48" s="66"/>
      <c r="L48" s="66"/>
      <c r="M48" s="66"/>
      <c r="N48" s="119"/>
      <c r="O48" s="119"/>
    </row>
    <row r="49" spans="1:16" ht="23.25" customHeight="1" thickBot="1" x14ac:dyDescent="0.3">
      <c r="A49" s="14" t="s">
        <v>7</v>
      </c>
      <c r="B49" s="15" t="s">
        <v>8</v>
      </c>
      <c r="C49" s="16"/>
      <c r="D49" s="17" t="s">
        <v>9</v>
      </c>
      <c r="E49" s="17" t="s">
        <v>10</v>
      </c>
      <c r="F49" s="17" t="s">
        <v>11</v>
      </c>
      <c r="G49" s="17" t="s">
        <v>12</v>
      </c>
      <c r="H49" s="15" t="s">
        <v>13</v>
      </c>
      <c r="I49" s="16"/>
      <c r="J49" s="17" t="s">
        <v>14</v>
      </c>
      <c r="K49" s="18"/>
      <c r="L49" s="18"/>
      <c r="M49" s="17" t="s">
        <v>15</v>
      </c>
      <c r="N49" s="17" t="s">
        <v>16</v>
      </c>
      <c r="O49" s="68" t="s">
        <v>17</v>
      </c>
    </row>
    <row r="50" spans="1:16" ht="2.25" customHeight="1" thickBot="1" x14ac:dyDescent="0.3">
      <c r="A50" s="20"/>
      <c r="B50" s="21"/>
      <c r="C50" s="22"/>
      <c r="D50" s="24"/>
      <c r="E50" s="24"/>
      <c r="F50" s="24"/>
      <c r="G50" s="24"/>
      <c r="H50" s="17" t="s">
        <v>46</v>
      </c>
      <c r="I50" s="17" t="s">
        <v>19</v>
      </c>
      <c r="J50" s="27"/>
      <c r="K50" s="28"/>
      <c r="L50" s="28"/>
      <c r="M50" s="27"/>
      <c r="N50" s="23"/>
      <c r="O50" s="69"/>
    </row>
    <row r="51" spans="1:16" ht="28.5" customHeight="1" x14ac:dyDescent="0.25">
      <c r="A51" s="70"/>
      <c r="B51" s="18" t="s">
        <v>67</v>
      </c>
      <c r="C51" s="72" t="s">
        <v>21</v>
      </c>
      <c r="D51" s="24"/>
      <c r="E51" s="24"/>
      <c r="F51" s="24"/>
      <c r="G51" s="24"/>
      <c r="H51" s="23"/>
      <c r="I51" s="23"/>
      <c r="J51" s="27"/>
      <c r="K51" s="73" t="s">
        <v>22</v>
      </c>
      <c r="L51" s="73" t="s">
        <v>23</v>
      </c>
      <c r="M51" s="27"/>
      <c r="N51" s="23"/>
      <c r="O51" s="75"/>
    </row>
    <row r="52" spans="1:16" ht="20.25" customHeight="1" x14ac:dyDescent="0.25">
      <c r="A52" s="99">
        <v>0</v>
      </c>
      <c r="B52" s="102" t="s">
        <v>42</v>
      </c>
      <c r="C52" s="102"/>
      <c r="D52" s="102"/>
      <c r="E52" s="102"/>
      <c r="F52" s="102"/>
      <c r="G52" s="120"/>
      <c r="H52" s="121"/>
      <c r="I52" s="121"/>
      <c r="J52" s="121"/>
      <c r="K52" s="121"/>
      <c r="L52" s="121"/>
      <c r="M52" s="121"/>
      <c r="N52" s="121"/>
      <c r="O52" s="105"/>
    </row>
    <row r="53" spans="1:16" ht="13.5" customHeight="1" x14ac:dyDescent="0.25">
      <c r="A53" s="106" t="s">
        <v>43</v>
      </c>
      <c r="B53" s="107"/>
      <c r="C53" s="107"/>
      <c r="D53" s="107"/>
      <c r="E53" s="107"/>
      <c r="F53" s="107"/>
      <c r="G53" s="107"/>
      <c r="H53" s="122"/>
      <c r="I53" s="122"/>
      <c r="J53" s="123"/>
      <c r="K53" s="124"/>
      <c r="L53" s="124"/>
      <c r="M53" s="110">
        <v>0</v>
      </c>
      <c r="N53" s="110">
        <f>-0.1*N52</f>
        <v>0</v>
      </c>
      <c r="O53" s="111">
        <f>SUM(N53:N53)</f>
        <v>0</v>
      </c>
    </row>
    <row r="54" spans="1:16" ht="25.5" customHeight="1" thickBot="1" x14ac:dyDescent="0.3">
      <c r="A54" s="112" t="s">
        <v>65</v>
      </c>
      <c r="B54" s="113"/>
      <c r="C54" s="113"/>
      <c r="D54" s="113"/>
      <c r="E54" s="113"/>
      <c r="F54" s="113"/>
      <c r="G54" s="114"/>
      <c r="H54" s="125"/>
      <c r="I54" s="125"/>
      <c r="J54" s="126"/>
      <c r="K54" s="127"/>
      <c r="L54" s="127"/>
      <c r="M54" s="117">
        <f>SUM(M52:M53)</f>
        <v>0</v>
      </c>
      <c r="N54" s="118">
        <f>+N52+N53</f>
        <v>0</v>
      </c>
      <c r="O54" s="118">
        <f>+O52+O53</f>
        <v>0</v>
      </c>
    </row>
    <row r="55" spans="1:16" ht="14.25" customHeight="1" x14ac:dyDescent="0.25">
      <c r="A55" s="128"/>
      <c r="B55" s="128"/>
      <c r="C55" s="128"/>
      <c r="D55" s="128"/>
      <c r="E55" s="128"/>
      <c r="F55" s="128"/>
      <c r="G55" s="128"/>
      <c r="H55" s="63"/>
      <c r="I55" s="63"/>
      <c r="J55" s="64"/>
      <c r="K55" s="64"/>
      <c r="L55" s="64"/>
      <c r="M55" s="129"/>
      <c r="N55" s="129"/>
      <c r="O55" s="129"/>
    </row>
    <row r="56" spans="1:16" x14ac:dyDescent="0.25">
      <c r="A56" s="128"/>
      <c r="B56" s="128"/>
      <c r="C56" s="128"/>
      <c r="D56" s="128"/>
      <c r="E56" s="128"/>
      <c r="F56" s="128"/>
      <c r="G56" s="128"/>
      <c r="H56" s="130"/>
      <c r="I56" s="130"/>
      <c r="J56" s="129"/>
      <c r="K56" s="129"/>
      <c r="L56" s="129"/>
      <c r="M56" s="129"/>
      <c r="N56" s="129"/>
      <c r="O56" s="131"/>
    </row>
    <row r="57" spans="1:16" ht="16.5" thickBot="1" x14ac:dyDescent="0.3">
      <c r="A57" s="12" t="s">
        <v>68</v>
      </c>
      <c r="B57" s="12"/>
      <c r="C57" s="12"/>
      <c r="D57" s="12"/>
      <c r="E57" s="12"/>
      <c r="F57" s="12"/>
      <c r="G57" s="12"/>
      <c r="H57" s="12"/>
      <c r="I57" s="12"/>
      <c r="J57" s="12"/>
      <c r="K57" s="12"/>
      <c r="L57" s="12"/>
      <c r="M57" s="12"/>
      <c r="N57" s="12"/>
      <c r="O57" s="12"/>
    </row>
    <row r="58" spans="1:16" ht="24.75" customHeight="1" thickBot="1" x14ac:dyDescent="0.3">
      <c r="A58" s="14" t="s">
        <v>7</v>
      </c>
      <c r="B58" s="15" t="s">
        <v>8</v>
      </c>
      <c r="C58" s="16"/>
      <c r="D58" s="17" t="s">
        <v>9</v>
      </c>
      <c r="E58" s="17" t="s">
        <v>10</v>
      </c>
      <c r="F58" s="17" t="s">
        <v>11</v>
      </c>
      <c r="G58" s="17" t="s">
        <v>69</v>
      </c>
      <c r="H58" s="15" t="s">
        <v>13</v>
      </c>
      <c r="I58" s="16"/>
      <c r="J58" s="17" t="s">
        <v>14</v>
      </c>
      <c r="K58" s="18"/>
      <c r="L58" s="18"/>
      <c r="M58" s="17" t="s">
        <v>15</v>
      </c>
      <c r="N58" s="17" t="s">
        <v>16</v>
      </c>
      <c r="O58" s="68" t="s">
        <v>70</v>
      </c>
    </row>
    <row r="59" spans="1:16" ht="16.5" thickBot="1" x14ac:dyDescent="0.3">
      <c r="A59" s="20"/>
      <c r="B59" s="21"/>
      <c r="C59" s="22"/>
      <c r="D59" s="23"/>
      <c r="E59" s="23"/>
      <c r="F59" s="23"/>
      <c r="G59" s="24"/>
      <c r="H59" s="17" t="s">
        <v>46</v>
      </c>
      <c r="I59" s="17" t="s">
        <v>19</v>
      </c>
      <c r="J59" s="27"/>
      <c r="K59" s="28"/>
      <c r="L59" s="28"/>
      <c r="M59" s="27"/>
      <c r="N59" s="23"/>
      <c r="O59" s="69"/>
    </row>
    <row r="60" spans="1:16" ht="27.75" customHeight="1" thickBot="1" x14ac:dyDescent="0.3">
      <c r="A60" s="20"/>
      <c r="B60" s="132" t="s">
        <v>67</v>
      </c>
      <c r="C60" s="133" t="s">
        <v>21</v>
      </c>
      <c r="D60" s="134"/>
      <c r="E60" s="134"/>
      <c r="F60" s="134"/>
      <c r="G60" s="135"/>
      <c r="H60" s="134"/>
      <c r="I60" s="134"/>
      <c r="J60" s="74"/>
      <c r="K60" s="136" t="s">
        <v>22</v>
      </c>
      <c r="L60" s="136" t="s">
        <v>23</v>
      </c>
      <c r="M60" s="74"/>
      <c r="N60" s="134"/>
      <c r="O60" s="69"/>
    </row>
    <row r="61" spans="1:16" ht="48" hidden="1" thickBot="1" x14ac:dyDescent="0.3">
      <c r="A61" s="137">
        <v>0</v>
      </c>
      <c r="B61" s="80" t="s">
        <v>71</v>
      </c>
      <c r="C61" s="80" t="s">
        <v>72</v>
      </c>
      <c r="D61" s="80" t="s">
        <v>73</v>
      </c>
      <c r="E61" s="80" t="s">
        <v>74</v>
      </c>
      <c r="F61" s="80" t="s">
        <v>75</v>
      </c>
      <c r="G61" s="138">
        <v>0</v>
      </c>
      <c r="H61" s="138"/>
      <c r="I61" s="138"/>
      <c r="J61" s="139">
        <v>250000</v>
      </c>
      <c r="K61" s="139">
        <v>0</v>
      </c>
      <c r="L61" s="139">
        <v>0</v>
      </c>
      <c r="M61" s="139"/>
      <c r="N61" s="139">
        <v>0</v>
      </c>
      <c r="O61" s="140">
        <f t="shared" ref="O61:O63" si="2">SUM(M61:N61)</f>
        <v>0</v>
      </c>
    </row>
    <row r="62" spans="1:16" ht="78" hidden="1" customHeight="1" x14ac:dyDescent="0.25">
      <c r="A62" s="137">
        <v>0</v>
      </c>
      <c r="B62" s="80" t="s">
        <v>59</v>
      </c>
      <c r="C62" s="141" t="s">
        <v>76</v>
      </c>
      <c r="D62" s="80" t="s">
        <v>73</v>
      </c>
      <c r="E62" s="80" t="s">
        <v>77</v>
      </c>
      <c r="F62" s="80" t="s">
        <v>78</v>
      </c>
      <c r="G62" s="138">
        <v>0</v>
      </c>
      <c r="H62" s="138"/>
      <c r="I62" s="138"/>
      <c r="J62" s="139">
        <v>300000</v>
      </c>
      <c r="K62" s="139">
        <v>0</v>
      </c>
      <c r="L62" s="139">
        <v>0</v>
      </c>
      <c r="M62" s="139"/>
      <c r="N62" s="139">
        <v>0</v>
      </c>
      <c r="O62" s="140">
        <f t="shared" si="2"/>
        <v>0</v>
      </c>
      <c r="P62" s="49"/>
    </row>
    <row r="63" spans="1:16" ht="57.75" hidden="1" customHeight="1" x14ac:dyDescent="0.25">
      <c r="A63" s="137">
        <v>0</v>
      </c>
      <c r="B63" s="80" t="s">
        <v>79</v>
      </c>
      <c r="C63" s="80" t="s">
        <v>80</v>
      </c>
      <c r="D63" s="80" t="s">
        <v>73</v>
      </c>
      <c r="E63" s="84" t="s">
        <v>81</v>
      </c>
      <c r="F63" s="80" t="s">
        <v>82</v>
      </c>
      <c r="G63" s="138">
        <v>0</v>
      </c>
      <c r="H63" s="138"/>
      <c r="I63" s="138"/>
      <c r="J63" s="139">
        <v>0</v>
      </c>
      <c r="K63" s="139">
        <v>0</v>
      </c>
      <c r="L63" s="139">
        <v>0</v>
      </c>
      <c r="M63" s="139"/>
      <c r="N63" s="139">
        <v>0</v>
      </c>
      <c r="O63" s="140">
        <f t="shared" si="2"/>
        <v>0</v>
      </c>
      <c r="P63" s="49"/>
    </row>
    <row r="64" spans="1:16" ht="86.45" hidden="1" customHeight="1" x14ac:dyDescent="0.25">
      <c r="A64" s="142"/>
      <c r="B64" s="143"/>
      <c r="C64" s="144"/>
      <c r="D64" s="93"/>
      <c r="E64" s="145"/>
      <c r="F64" s="146"/>
      <c r="G64" s="147"/>
      <c r="H64" s="147"/>
      <c r="I64" s="147"/>
      <c r="J64" s="148"/>
      <c r="K64" s="148"/>
      <c r="L64" s="148"/>
      <c r="M64" s="148"/>
      <c r="N64" s="148"/>
      <c r="O64" s="149">
        <f>SUM(M64:N64)</f>
        <v>0</v>
      </c>
      <c r="P64" s="49"/>
    </row>
    <row r="65" spans="1:21" ht="127.5" hidden="1" customHeight="1" x14ac:dyDescent="0.25">
      <c r="A65" s="150"/>
      <c r="B65" s="41"/>
      <c r="C65" s="78"/>
      <c r="D65" s="41"/>
      <c r="E65" s="151"/>
      <c r="F65" s="152"/>
      <c r="G65" s="94"/>
      <c r="H65" s="94"/>
      <c r="I65" s="94"/>
      <c r="J65" s="82"/>
      <c r="K65" s="82"/>
      <c r="L65" s="82"/>
      <c r="M65" s="82"/>
      <c r="N65" s="82"/>
      <c r="O65" s="82">
        <f>SUM(M65:N65)</f>
        <v>0</v>
      </c>
      <c r="P65" s="49"/>
    </row>
    <row r="66" spans="1:21" ht="108" hidden="1" customHeight="1" x14ac:dyDescent="0.25">
      <c r="A66" s="150"/>
      <c r="B66" s="41"/>
      <c r="C66" s="78"/>
      <c r="D66" s="41"/>
      <c r="E66" s="151"/>
      <c r="F66" s="152"/>
      <c r="G66" s="94"/>
      <c r="H66" s="94"/>
      <c r="I66" s="94"/>
      <c r="J66" s="82"/>
      <c r="K66" s="82"/>
      <c r="L66" s="82"/>
      <c r="M66" s="82"/>
      <c r="N66" s="82"/>
      <c r="O66" s="82">
        <f>SUM(M66:N66)</f>
        <v>0</v>
      </c>
      <c r="P66" s="49"/>
    </row>
    <row r="67" spans="1:21" ht="18.75" customHeight="1" thickBot="1" x14ac:dyDescent="0.3">
      <c r="A67" s="50">
        <f>SUM(A61:A66)</f>
        <v>0</v>
      </c>
      <c r="B67" s="51" t="s">
        <v>42</v>
      </c>
      <c r="C67" s="51"/>
      <c r="D67" s="51"/>
      <c r="E67" s="51"/>
      <c r="F67" s="51"/>
      <c r="G67" s="153">
        <f>SUM(G61:G66)</f>
        <v>0</v>
      </c>
      <c r="H67" s="153">
        <f>SUM(H61:H66)</f>
        <v>0</v>
      </c>
      <c r="I67" s="153">
        <f>SUM(I61:I65)</f>
        <v>0</v>
      </c>
      <c r="J67" s="153">
        <f>SUM(J61:J65)</f>
        <v>550000</v>
      </c>
      <c r="K67" s="153">
        <f>SUM(K61:K66)</f>
        <v>0</v>
      </c>
      <c r="L67" s="153">
        <f>SUM(L61:L66)</f>
        <v>0</v>
      </c>
      <c r="M67" s="153">
        <f>SUM(M61:M65)</f>
        <v>0</v>
      </c>
      <c r="N67" s="153">
        <f>SUM(N61:N66)</f>
        <v>0</v>
      </c>
      <c r="O67" s="153">
        <f>SUM(O61:O66)</f>
        <v>0</v>
      </c>
    </row>
    <row r="68" spans="1:21" ht="15" customHeight="1" thickBot="1" x14ac:dyDescent="0.3">
      <c r="A68" s="54" t="s">
        <v>43</v>
      </c>
      <c r="B68" s="55"/>
      <c r="C68" s="55"/>
      <c r="D68" s="55"/>
      <c r="E68" s="55"/>
      <c r="F68" s="55"/>
      <c r="G68" s="55"/>
      <c r="H68" s="154"/>
      <c r="I68" s="154"/>
      <c r="J68" s="155"/>
      <c r="K68" s="155"/>
      <c r="L68" s="155"/>
      <c r="M68" s="156">
        <v>0</v>
      </c>
      <c r="N68" s="156">
        <f>N67*-0.1</f>
        <v>0</v>
      </c>
      <c r="O68" s="156">
        <f>N68</f>
        <v>0</v>
      </c>
    </row>
    <row r="69" spans="1:21" ht="17.25" customHeight="1" thickBot="1" x14ac:dyDescent="0.3">
      <c r="A69" s="59" t="s">
        <v>44</v>
      </c>
      <c r="B69" s="59"/>
      <c r="C69" s="59"/>
      <c r="D69" s="59"/>
      <c r="E69" s="59"/>
      <c r="F69" s="59"/>
      <c r="G69" s="59"/>
      <c r="H69" s="157"/>
      <c r="I69" s="157"/>
      <c r="J69" s="158"/>
      <c r="K69" s="158"/>
      <c r="L69" s="158"/>
      <c r="M69" s="156">
        <f>SUM(M67:M68)</f>
        <v>0</v>
      </c>
      <c r="N69" s="156">
        <f>N67 +(N68)</f>
        <v>0</v>
      </c>
      <c r="O69" s="156">
        <f>O68+O67</f>
        <v>0</v>
      </c>
    </row>
    <row r="70" spans="1:21" ht="17.25" customHeight="1" x14ac:dyDescent="0.25">
      <c r="A70" s="159"/>
      <c r="B70" s="159"/>
      <c r="C70" s="159"/>
      <c r="D70" s="159"/>
      <c r="E70" s="159"/>
      <c r="F70" s="159"/>
      <c r="G70" s="159"/>
      <c r="H70" s="160"/>
      <c r="I70" s="160"/>
      <c r="J70" s="161"/>
      <c r="K70" s="161"/>
      <c r="L70" s="161"/>
      <c r="M70" s="162"/>
      <c r="N70" s="162"/>
      <c r="O70" s="162"/>
      <c r="P70" s="163"/>
      <c r="Q70" s="163"/>
      <c r="R70" s="163"/>
      <c r="S70" s="164"/>
      <c r="T70" s="163"/>
      <c r="U70" s="163"/>
    </row>
    <row r="71" spans="1:21" ht="17.25" customHeight="1" thickBot="1" x14ac:dyDescent="0.3">
      <c r="A71" s="159"/>
      <c r="B71" s="165" t="s">
        <v>83</v>
      </c>
      <c r="C71" s="165"/>
      <c r="D71" s="165"/>
      <c r="E71" s="165"/>
      <c r="F71" s="165"/>
      <c r="G71" s="165"/>
      <c r="H71" s="160"/>
      <c r="I71" s="4" t="s">
        <v>84</v>
      </c>
      <c r="J71" s="4"/>
      <c r="K71" s="4"/>
      <c r="L71" s="4"/>
      <c r="M71" s="4"/>
      <c r="N71" s="4"/>
      <c r="O71" s="162"/>
      <c r="P71" s="164"/>
      <c r="Q71" s="164"/>
      <c r="R71" s="164"/>
      <c r="T71" s="164"/>
      <c r="U71" s="164"/>
    </row>
    <row r="72" spans="1:21" ht="17.25" customHeight="1" thickBot="1" x14ac:dyDescent="0.3">
      <c r="A72" s="130"/>
      <c r="B72" s="166"/>
      <c r="C72" s="166"/>
      <c r="D72" s="166"/>
      <c r="E72" s="166"/>
      <c r="F72" s="166"/>
      <c r="G72" s="166"/>
      <c r="H72" s="160"/>
      <c r="I72" s="160"/>
      <c r="J72" s="161"/>
      <c r="K72" s="161"/>
      <c r="L72" s="161"/>
      <c r="M72" s="162"/>
      <c r="N72" s="162"/>
      <c r="O72" s="162"/>
      <c r="P72" s="167" t="s">
        <v>85</v>
      </c>
      <c r="Q72" s="168"/>
      <c r="R72" s="168"/>
      <c r="S72" s="168"/>
      <c r="T72" s="168"/>
      <c r="U72" s="169"/>
    </row>
    <row r="73" spans="1:21" ht="32.25" thickBot="1" x14ac:dyDescent="0.3">
      <c r="A73" s="14" t="s">
        <v>86</v>
      </c>
      <c r="B73" s="14"/>
      <c r="C73" s="14"/>
      <c r="D73" s="14" t="s">
        <v>87</v>
      </c>
      <c r="E73" s="14"/>
      <c r="F73" s="14" t="s">
        <v>88</v>
      </c>
      <c r="G73" s="14"/>
      <c r="H73" s="160"/>
      <c r="I73" s="170" t="s">
        <v>89</v>
      </c>
      <c r="J73" s="171" t="s">
        <v>90</v>
      </c>
      <c r="K73" s="172" t="s">
        <v>91</v>
      </c>
      <c r="L73" s="172" t="s">
        <v>92</v>
      </c>
      <c r="M73" s="173" t="s">
        <v>93</v>
      </c>
      <c r="N73" s="174" t="s">
        <v>65</v>
      </c>
      <c r="O73" s="162"/>
      <c r="P73" s="175" t="s">
        <v>89</v>
      </c>
      <c r="Q73" s="176" t="s">
        <v>90</v>
      </c>
      <c r="R73" s="177" t="s">
        <v>91</v>
      </c>
      <c r="S73" s="172" t="s">
        <v>94</v>
      </c>
      <c r="T73" s="178" t="s">
        <v>93</v>
      </c>
      <c r="U73" s="179" t="s">
        <v>65</v>
      </c>
    </row>
    <row r="74" spans="1:21" ht="27.75" customHeight="1" thickBot="1" x14ac:dyDescent="0.3">
      <c r="A74" s="180" t="s">
        <v>95</v>
      </c>
      <c r="B74" s="180"/>
      <c r="C74" s="180"/>
      <c r="D74" s="181">
        <v>358480</v>
      </c>
      <c r="E74" s="182"/>
      <c r="F74" s="181">
        <f>F82</f>
        <v>371345.70999999996</v>
      </c>
      <c r="G74" s="182"/>
      <c r="H74" s="160"/>
      <c r="I74" s="183" t="s">
        <v>23</v>
      </c>
      <c r="J74" s="184">
        <f>L24</f>
        <v>47525</v>
      </c>
      <c r="K74" s="184">
        <f>L52</f>
        <v>0</v>
      </c>
      <c r="L74" s="184">
        <f>L44</f>
        <v>11650</v>
      </c>
      <c r="M74" s="185">
        <f>L67</f>
        <v>0</v>
      </c>
      <c r="N74" s="186">
        <f>SUM(J74:M74)</f>
        <v>59175</v>
      </c>
      <c r="O74" s="187"/>
      <c r="P74" s="183" t="s">
        <v>23</v>
      </c>
      <c r="Q74" s="184">
        <v>39000</v>
      </c>
      <c r="R74" s="184">
        <v>0</v>
      </c>
      <c r="S74" s="184">
        <v>46200</v>
      </c>
      <c r="T74" s="185">
        <v>0</v>
      </c>
      <c r="U74" s="186">
        <v>85200</v>
      </c>
    </row>
    <row r="75" spans="1:21" ht="20.100000000000001" customHeight="1" thickBot="1" x14ac:dyDescent="0.3">
      <c r="A75" s="180" t="s">
        <v>96</v>
      </c>
      <c r="B75" s="180"/>
      <c r="C75" s="180"/>
      <c r="D75" s="181">
        <v>2</v>
      </c>
      <c r="E75" s="182"/>
      <c r="F75" s="188">
        <f>A33+A22</f>
        <v>2</v>
      </c>
      <c r="G75" s="189"/>
      <c r="H75" s="190"/>
      <c r="I75" s="191" t="s">
        <v>97</v>
      </c>
      <c r="J75" s="192">
        <f>K24</f>
        <v>18800</v>
      </c>
      <c r="K75" s="184">
        <f>K52</f>
        <v>0</v>
      </c>
      <c r="L75" s="192">
        <f>K44</f>
        <v>5100</v>
      </c>
      <c r="M75" s="193">
        <f>K67</f>
        <v>0</v>
      </c>
      <c r="N75" s="194">
        <f t="shared" ref="N75" si="3">SUM(J75:M75)</f>
        <v>23900</v>
      </c>
      <c r="O75" s="187"/>
      <c r="P75" s="191" t="s">
        <v>97</v>
      </c>
      <c r="Q75" s="195">
        <v>11500</v>
      </c>
      <c r="R75" s="184">
        <v>0</v>
      </c>
      <c r="S75" s="195">
        <v>19200</v>
      </c>
      <c r="T75" s="196">
        <v>0</v>
      </c>
      <c r="U75" s="186">
        <v>30700</v>
      </c>
    </row>
    <row r="76" spans="1:21" ht="31.5" customHeight="1" thickBot="1" x14ac:dyDescent="0.3">
      <c r="A76" s="197" t="s">
        <v>98</v>
      </c>
      <c r="B76" s="198"/>
      <c r="C76" s="199"/>
      <c r="D76" s="200">
        <v>5</v>
      </c>
      <c r="E76" s="201"/>
      <c r="F76" s="188">
        <f>(A67+A52+A44+A24)</f>
        <v>5</v>
      </c>
      <c r="G76" s="189"/>
      <c r="H76" s="190"/>
      <c r="I76" s="202" t="s">
        <v>99</v>
      </c>
      <c r="J76" s="203">
        <f>O26</f>
        <v>256813.43</v>
      </c>
      <c r="K76" s="203">
        <f>O54</f>
        <v>0</v>
      </c>
      <c r="L76" s="203">
        <f>O46</f>
        <v>114532.28</v>
      </c>
      <c r="M76" s="204">
        <f>O69</f>
        <v>0</v>
      </c>
      <c r="N76" s="205">
        <f>SUM(J76:M76)</f>
        <v>371345.70999999996</v>
      </c>
      <c r="O76" s="187"/>
      <c r="P76" s="202" t="s">
        <v>99</v>
      </c>
      <c r="Q76" s="206">
        <v>189520</v>
      </c>
      <c r="R76" s="206">
        <v>0</v>
      </c>
      <c r="S76" s="206">
        <v>168960</v>
      </c>
      <c r="T76" s="207">
        <v>0</v>
      </c>
      <c r="U76" s="186">
        <v>358480</v>
      </c>
    </row>
    <row r="77" spans="1:21" ht="20.100000000000001" customHeight="1" thickBot="1" x14ac:dyDescent="0.3">
      <c r="A77" s="180" t="s">
        <v>100</v>
      </c>
      <c r="B77" s="180"/>
      <c r="C77" s="180"/>
      <c r="D77" s="200">
        <v>76</v>
      </c>
      <c r="E77" s="201"/>
      <c r="F77" s="208">
        <f>(H24+I24)+(H44+I44)+(H52+I52)+(H67+I67)</f>
        <v>96</v>
      </c>
      <c r="G77" s="209"/>
      <c r="H77" s="130"/>
      <c r="I77" s="210" t="s">
        <v>65</v>
      </c>
      <c r="J77" s="211">
        <f>SUM(J74:J76)</f>
        <v>323138.43</v>
      </c>
      <c r="K77" s="211">
        <f t="shared" ref="K77:M77" si="4">SUM(K74:K76)</f>
        <v>0</v>
      </c>
      <c r="L77" s="211">
        <f t="shared" si="4"/>
        <v>131282.28</v>
      </c>
      <c r="M77" s="212">
        <f t="shared" si="4"/>
        <v>0</v>
      </c>
      <c r="N77" s="213">
        <f>SUM(J77:M77)</f>
        <v>454420.70999999996</v>
      </c>
      <c r="O77" s="214"/>
      <c r="P77" s="210" t="s">
        <v>65</v>
      </c>
      <c r="Q77" s="211">
        <v>240020</v>
      </c>
      <c r="R77" s="211">
        <v>0</v>
      </c>
      <c r="S77" s="211">
        <v>234360</v>
      </c>
      <c r="T77" s="211">
        <v>0</v>
      </c>
      <c r="U77" s="211">
        <v>474380</v>
      </c>
    </row>
    <row r="78" spans="1:21" ht="20.100000000000001" customHeight="1" thickBot="1" x14ac:dyDescent="0.3">
      <c r="A78" s="180" t="s">
        <v>101</v>
      </c>
      <c r="B78" s="180"/>
      <c r="C78" s="180"/>
      <c r="D78" s="215">
        <v>72</v>
      </c>
      <c r="E78" s="216"/>
      <c r="F78" s="217">
        <f>G24+G44+G52+G67</f>
        <v>96</v>
      </c>
      <c r="G78" s="218"/>
      <c r="H78" s="130"/>
      <c r="I78" s="219" t="s">
        <v>102</v>
      </c>
      <c r="J78" s="219"/>
      <c r="K78" s="219"/>
      <c r="L78" s="219"/>
      <c r="M78" s="219"/>
      <c r="N78" s="219"/>
      <c r="O78" s="214"/>
      <c r="P78" s="220" t="s">
        <v>103</v>
      </c>
      <c r="Q78" s="221"/>
      <c r="R78" s="221"/>
      <c r="S78" s="221"/>
      <c r="T78" s="221"/>
      <c r="U78" s="222"/>
    </row>
    <row r="79" spans="1:21" ht="35.25" customHeight="1" thickBot="1" x14ac:dyDescent="0.3">
      <c r="A79" s="223" t="s">
        <v>104</v>
      </c>
      <c r="B79" s="223"/>
      <c r="C79" s="223"/>
      <c r="D79" s="181">
        <v>280000</v>
      </c>
      <c r="E79" s="182"/>
      <c r="F79" s="224">
        <f>M69+M54+M46+M26</f>
        <v>277565.70999999996</v>
      </c>
      <c r="G79" s="225"/>
      <c r="H79" s="190"/>
      <c r="I79" s="170" t="s">
        <v>89</v>
      </c>
      <c r="J79" s="171" t="s">
        <v>90</v>
      </c>
      <c r="K79" s="172" t="s">
        <v>91</v>
      </c>
      <c r="L79" s="172" t="s">
        <v>92</v>
      </c>
      <c r="M79" s="173" t="s">
        <v>93</v>
      </c>
      <c r="N79" s="174" t="s">
        <v>65</v>
      </c>
      <c r="O79" s="214"/>
      <c r="P79" s="170" t="s">
        <v>89</v>
      </c>
      <c r="Q79" s="171" t="s">
        <v>90</v>
      </c>
      <c r="R79" s="172" t="s">
        <v>91</v>
      </c>
      <c r="S79" s="172" t="s">
        <v>94</v>
      </c>
      <c r="T79" s="173" t="s">
        <v>93</v>
      </c>
      <c r="U79" s="174" t="s">
        <v>65</v>
      </c>
    </row>
    <row r="80" spans="1:21" ht="20.100000000000001" customHeight="1" thickBot="1" x14ac:dyDescent="0.3">
      <c r="A80" s="223" t="s">
        <v>105</v>
      </c>
      <c r="B80" s="223"/>
      <c r="C80" s="223"/>
      <c r="D80" s="181">
        <v>87200</v>
      </c>
      <c r="E80" s="182"/>
      <c r="F80" s="224">
        <f>N67+N52+N44+N24</f>
        <v>104200</v>
      </c>
      <c r="G80" s="225"/>
      <c r="H80" s="190"/>
      <c r="I80" s="183" t="s">
        <v>23</v>
      </c>
      <c r="J80" s="226">
        <f>J74/Q74</f>
        <v>1.2185897435897435</v>
      </c>
      <c r="K80" s="226" t="e">
        <f>K74/R74</f>
        <v>#DIV/0!</v>
      </c>
      <c r="L80" s="226">
        <f>L74/S74</f>
        <v>0.25216450216450215</v>
      </c>
      <c r="M80" s="226" t="e">
        <f>M74/T74</f>
        <v>#DIV/0!</v>
      </c>
      <c r="N80" s="227">
        <f>N74/U74</f>
        <v>0.69454225352112675</v>
      </c>
      <c r="O80" s="214"/>
      <c r="P80" s="228" t="s">
        <v>96</v>
      </c>
      <c r="Q80" s="229">
        <v>1</v>
      </c>
      <c r="R80" s="230">
        <v>0</v>
      </c>
      <c r="S80" s="230">
        <v>1</v>
      </c>
      <c r="T80" s="231">
        <v>0</v>
      </c>
      <c r="U80" s="232">
        <v>2</v>
      </c>
    </row>
    <row r="81" spans="1:22" ht="20.100000000000001" customHeight="1" thickBot="1" x14ac:dyDescent="0.3">
      <c r="A81" s="223" t="s">
        <v>106</v>
      </c>
      <c r="B81" s="223"/>
      <c r="C81" s="223"/>
      <c r="D81" s="181">
        <v>-8720</v>
      </c>
      <c r="E81" s="182"/>
      <c r="F81" s="224">
        <f>(N68+N53+N45+N25)</f>
        <v>-10420</v>
      </c>
      <c r="G81" s="225"/>
      <c r="H81" s="190"/>
      <c r="I81" s="191" t="s">
        <v>97</v>
      </c>
      <c r="J81" s="226">
        <f>J75/Q75</f>
        <v>1.6347826086956523</v>
      </c>
      <c r="K81" s="226" t="e">
        <f t="shared" ref="K81:N83" si="5">K75/R75</f>
        <v>#DIV/0!</v>
      </c>
      <c r="L81" s="226">
        <f t="shared" si="5"/>
        <v>0.265625</v>
      </c>
      <c r="M81" s="226" t="e">
        <f t="shared" si="5"/>
        <v>#DIV/0!</v>
      </c>
      <c r="N81" s="227">
        <f t="shared" si="5"/>
        <v>0.77850162866449513</v>
      </c>
      <c r="O81" s="214"/>
      <c r="P81" s="233" t="s">
        <v>107</v>
      </c>
      <c r="Q81" s="234">
        <v>3</v>
      </c>
      <c r="R81" s="230">
        <v>0</v>
      </c>
      <c r="S81" s="235">
        <v>2</v>
      </c>
      <c r="T81" s="236">
        <v>0</v>
      </c>
      <c r="U81" s="232">
        <v>5</v>
      </c>
    </row>
    <row r="82" spans="1:22" ht="20.100000000000001" customHeight="1" thickBot="1" x14ac:dyDescent="0.3">
      <c r="A82" s="237" t="s">
        <v>108</v>
      </c>
      <c r="B82" s="237"/>
      <c r="C82" s="237"/>
      <c r="D82" s="238">
        <v>358480</v>
      </c>
      <c r="E82" s="239"/>
      <c r="F82" s="240">
        <f>F79+F80+F81</f>
        <v>371345.70999999996</v>
      </c>
      <c r="G82" s="240"/>
      <c r="H82" s="241"/>
      <c r="I82" s="202" t="s">
        <v>99</v>
      </c>
      <c r="J82" s="226">
        <f>J76/Q76</f>
        <v>1.3550729738286196</v>
      </c>
      <c r="K82" s="226" t="e">
        <f>K76/R76</f>
        <v>#DIV/0!</v>
      </c>
      <c r="L82" s="226">
        <f t="shared" si="5"/>
        <v>0.67786624053030298</v>
      </c>
      <c r="M82" s="226" t="e">
        <f t="shared" si="5"/>
        <v>#DIV/0!</v>
      </c>
      <c r="N82" s="227">
        <f t="shared" si="5"/>
        <v>1.0358896172729299</v>
      </c>
      <c r="O82" s="214"/>
      <c r="P82" s="202" t="s">
        <v>109</v>
      </c>
      <c r="Q82" s="234">
        <v>46</v>
      </c>
      <c r="R82" s="230">
        <v>0</v>
      </c>
      <c r="S82" s="235">
        <v>30</v>
      </c>
      <c r="T82" s="236">
        <v>0</v>
      </c>
      <c r="U82" s="232">
        <v>76</v>
      </c>
    </row>
    <row r="83" spans="1:22" ht="20.100000000000001" customHeight="1" thickBot="1" x14ac:dyDescent="0.3">
      <c r="A83" s="242"/>
      <c r="B83" s="242"/>
      <c r="C83" s="242"/>
      <c r="D83" s="242"/>
      <c r="E83" s="242"/>
      <c r="F83" s="242"/>
      <c r="G83" s="241"/>
      <c r="H83" s="241"/>
      <c r="I83" s="210" t="s">
        <v>65</v>
      </c>
      <c r="J83" s="243">
        <f>J77/Q77</f>
        <v>1.3462979335055412</v>
      </c>
      <c r="K83" s="243" t="e">
        <f>K77/R77</f>
        <v>#DIV/0!</v>
      </c>
      <c r="L83" s="243">
        <f t="shared" si="5"/>
        <v>0.56017357910906296</v>
      </c>
      <c r="M83" s="244" t="e">
        <f>M77/T77</f>
        <v>#DIV/0!</v>
      </c>
      <c r="N83" s="245">
        <f t="shared" si="5"/>
        <v>0.95792552384164587</v>
      </c>
      <c r="O83" s="242"/>
      <c r="P83" s="202" t="s">
        <v>110</v>
      </c>
      <c r="Q83" s="234">
        <v>24</v>
      </c>
      <c r="R83" s="230">
        <v>0</v>
      </c>
      <c r="S83" s="235">
        <v>48</v>
      </c>
      <c r="T83" s="236">
        <v>0</v>
      </c>
      <c r="U83" s="232">
        <v>72</v>
      </c>
    </row>
    <row r="84" spans="1:22" x14ac:dyDescent="0.25">
      <c r="A84" s="242"/>
      <c r="B84" s="246"/>
      <c r="C84" s="246"/>
      <c r="D84" s="246"/>
      <c r="E84" s="247"/>
      <c r="F84" s="247"/>
      <c r="G84" s="248"/>
      <c r="I84" s="242"/>
      <c r="J84" s="242"/>
      <c r="K84" s="242"/>
      <c r="L84" s="242"/>
      <c r="M84" s="242"/>
      <c r="N84" s="242"/>
      <c r="O84" s="242"/>
      <c r="P84" s="202" t="s">
        <v>111</v>
      </c>
      <c r="Q84" s="249">
        <v>160000</v>
      </c>
      <c r="R84" s="230">
        <v>0</v>
      </c>
      <c r="S84" s="235">
        <v>120000</v>
      </c>
      <c r="T84" s="196">
        <v>0</v>
      </c>
      <c r="U84" s="232">
        <v>280000</v>
      </c>
    </row>
    <row r="85" spans="1:22" ht="16.5" thickBot="1" x14ac:dyDescent="0.3">
      <c r="A85" s="242"/>
      <c r="E85" s="250"/>
      <c r="G85" s="251"/>
      <c r="I85" s="252" t="s">
        <v>112</v>
      </c>
      <c r="J85" s="252"/>
      <c r="K85" s="252"/>
      <c r="L85" s="252"/>
      <c r="M85" s="252"/>
      <c r="N85" s="252"/>
      <c r="O85" s="242"/>
      <c r="P85" s="202" t="s">
        <v>113</v>
      </c>
      <c r="Q85" s="253">
        <v>29520</v>
      </c>
      <c r="R85" s="206">
        <v>0</v>
      </c>
      <c r="S85" s="206">
        <v>48960</v>
      </c>
      <c r="T85" s="207">
        <v>0</v>
      </c>
      <c r="U85" s="232">
        <v>78480</v>
      </c>
      <c r="V85" s="10"/>
    </row>
    <row r="86" spans="1:22" ht="32.25" thickBot="1" x14ac:dyDescent="0.3">
      <c r="A86" s="242"/>
      <c r="B86" s="242"/>
      <c r="C86" s="242"/>
      <c r="D86" s="242"/>
      <c r="E86" s="242"/>
      <c r="F86" s="242"/>
      <c r="G86" s="242"/>
      <c r="I86" s="170" t="s">
        <v>89</v>
      </c>
      <c r="J86" s="171" t="s">
        <v>90</v>
      </c>
      <c r="K86" s="172" t="s">
        <v>91</v>
      </c>
      <c r="L86" s="172" t="s">
        <v>92</v>
      </c>
      <c r="M86" s="173" t="s">
        <v>93</v>
      </c>
      <c r="N86" s="174" t="s">
        <v>65</v>
      </c>
      <c r="O86" s="242"/>
      <c r="P86" s="210" t="s">
        <v>65</v>
      </c>
      <c r="Q86" s="254">
        <v>189520</v>
      </c>
      <c r="R86" s="254">
        <v>0</v>
      </c>
      <c r="S86" s="254">
        <v>168960</v>
      </c>
      <c r="T86" s="254">
        <v>0</v>
      </c>
      <c r="U86" s="254">
        <v>358480</v>
      </c>
    </row>
    <row r="87" spans="1:22" x14ac:dyDescent="0.25">
      <c r="A87" s="242"/>
      <c r="B87" s="250" t="s">
        <v>114</v>
      </c>
      <c r="C87" s="250"/>
      <c r="D87" s="250"/>
      <c r="E87" s="247" t="s">
        <v>115</v>
      </c>
      <c r="F87" s="242"/>
      <c r="G87" s="242"/>
      <c r="H87" s="164"/>
      <c r="I87" s="228" t="s">
        <v>96</v>
      </c>
      <c r="J87" s="255">
        <f>A22/Q80</f>
        <v>1</v>
      </c>
      <c r="K87" s="256" t="e">
        <f>1/R80</f>
        <v>#DIV/0!</v>
      </c>
      <c r="L87" s="256">
        <f>A33/S80</f>
        <v>1</v>
      </c>
      <c r="M87" s="257" t="e">
        <f>0/T80</f>
        <v>#DIV/0!</v>
      </c>
      <c r="N87" s="258">
        <f t="shared" ref="N87:N92" si="6">F75/D75</f>
        <v>1</v>
      </c>
      <c r="O87" s="242"/>
    </row>
    <row r="88" spans="1:22" x14ac:dyDescent="0.25">
      <c r="A88" s="242"/>
      <c r="E88" s="250"/>
      <c r="F88" s="247"/>
      <c r="G88" s="242"/>
      <c r="I88" s="233" t="s">
        <v>107</v>
      </c>
      <c r="J88" s="259">
        <f>A24/Q81</f>
        <v>1.3333333333333333</v>
      </c>
      <c r="K88" s="255" t="e">
        <f>A52/R81</f>
        <v>#DIV/0!</v>
      </c>
      <c r="L88" s="260">
        <f>A44/S81</f>
        <v>0.5</v>
      </c>
      <c r="M88" s="261" t="e">
        <f>A67/T81</f>
        <v>#DIV/0!</v>
      </c>
      <c r="N88" s="262">
        <f t="shared" si="6"/>
        <v>1</v>
      </c>
      <c r="O88" s="242"/>
    </row>
    <row r="89" spans="1:22" x14ac:dyDescent="0.25">
      <c r="A89" s="242"/>
      <c r="E89" s="250"/>
      <c r="G89" s="242"/>
      <c r="H89" s="242"/>
      <c r="I89" s="202" t="s">
        <v>109</v>
      </c>
      <c r="J89" s="259">
        <f>H24+I24/Q82</f>
        <v>60.130434782608695</v>
      </c>
      <c r="K89" s="184" t="e">
        <f>H52+I52/R82</f>
        <v>#DIV/0!</v>
      </c>
      <c r="L89" s="263">
        <f>H44+I44/S82</f>
        <v>26.133333333333333</v>
      </c>
      <c r="M89" s="261" t="e">
        <f>(H67+I67)/T82</f>
        <v>#DIV/0!</v>
      </c>
      <c r="N89" s="262">
        <f t="shared" si="6"/>
        <v>1.263157894736842</v>
      </c>
      <c r="O89" s="242"/>
      <c r="R89" s="264"/>
      <c r="S89" s="264"/>
    </row>
    <row r="90" spans="1:22" x14ac:dyDescent="0.25">
      <c r="A90" s="242"/>
      <c r="E90" s="250"/>
      <c r="G90" s="242"/>
      <c r="H90" s="242"/>
      <c r="I90" s="202" t="s">
        <v>110</v>
      </c>
      <c r="J90" s="259">
        <f>G24/Q83</f>
        <v>3</v>
      </c>
      <c r="K90" s="255" t="e">
        <f>G52/R83</f>
        <v>#DIV/0!</v>
      </c>
      <c r="L90" s="259">
        <f>G44/S83</f>
        <v>0.5</v>
      </c>
      <c r="M90" s="261" t="e">
        <f>G67/T83</f>
        <v>#DIV/0!</v>
      </c>
      <c r="N90" s="262">
        <f t="shared" si="6"/>
        <v>1.3333333333333333</v>
      </c>
      <c r="O90" s="242"/>
    </row>
    <row r="91" spans="1:22" x14ac:dyDescent="0.25">
      <c r="A91" s="242"/>
      <c r="E91" s="250"/>
      <c r="G91" s="242"/>
      <c r="H91" s="242"/>
      <c r="I91" s="202" t="s">
        <v>111</v>
      </c>
      <c r="J91" s="259">
        <f>M24/Q84</f>
        <v>1.1449589375</v>
      </c>
      <c r="K91" s="255" t="e">
        <f>M52/R84</f>
        <v>#DIV/0!</v>
      </c>
      <c r="L91" s="259">
        <f>M44/S84</f>
        <v>0.78643566666666664</v>
      </c>
      <c r="M91" s="261" t="e">
        <f>M69/T84</f>
        <v>#DIV/0!</v>
      </c>
      <c r="N91" s="262">
        <f t="shared" si="6"/>
        <v>0.99130610714285705</v>
      </c>
      <c r="O91" s="242"/>
    </row>
    <row r="92" spans="1:22" x14ac:dyDescent="0.25">
      <c r="A92" s="242"/>
      <c r="B92" s="265" t="s">
        <v>116</v>
      </c>
      <c r="C92" s="265"/>
      <c r="D92" s="265"/>
      <c r="E92" s="163" t="s">
        <v>117</v>
      </c>
      <c r="G92" s="242"/>
      <c r="H92" s="242"/>
      <c r="I92" s="202" t="s">
        <v>118</v>
      </c>
      <c r="J92" s="266">
        <f>N26/Q85</f>
        <v>2.4939024390243905</v>
      </c>
      <c r="K92" s="266" t="e">
        <f>N54/R85</f>
        <v>#DIV/0!</v>
      </c>
      <c r="L92" s="266">
        <f>N46/S85</f>
        <v>0.41176470588235292</v>
      </c>
      <c r="M92" s="267" t="e">
        <f>N69/T85</f>
        <v>#DIV/0!</v>
      </c>
      <c r="N92" s="262">
        <f t="shared" si="6"/>
        <v>1.1949541284403671</v>
      </c>
      <c r="O92" s="242"/>
    </row>
    <row r="93" spans="1:22" ht="16.5" thickBot="1" x14ac:dyDescent="0.3">
      <c r="A93" s="242"/>
      <c r="B93" s="2" t="s">
        <v>119</v>
      </c>
      <c r="E93" s="247" t="s">
        <v>120</v>
      </c>
      <c r="F93" s="163"/>
      <c r="G93" s="242"/>
      <c r="H93" s="242"/>
      <c r="I93" s="210" t="s">
        <v>65</v>
      </c>
      <c r="J93" s="268">
        <f>J76/Q76</f>
        <v>1.3550729738286196</v>
      </c>
      <c r="K93" s="268" t="e">
        <f>K76/R76</f>
        <v>#DIV/0!</v>
      </c>
      <c r="L93" s="268">
        <f>L76/S76</f>
        <v>0.67786624053030298</v>
      </c>
      <c r="M93" s="269" t="e">
        <f>M76/T76</f>
        <v>#DIV/0!</v>
      </c>
      <c r="N93" s="270">
        <f>N76/U76</f>
        <v>1.0358896172729299</v>
      </c>
      <c r="O93" s="242"/>
    </row>
    <row r="94" spans="1:22" x14ac:dyDescent="0.25">
      <c r="A94" s="242"/>
      <c r="B94" s="242"/>
      <c r="C94" s="242"/>
      <c r="D94" s="242"/>
      <c r="E94" s="242"/>
      <c r="F94" s="242"/>
      <c r="G94" s="242"/>
      <c r="H94" s="242"/>
      <c r="I94" s="242"/>
      <c r="J94" s="242"/>
      <c r="K94" s="242"/>
      <c r="L94" s="242"/>
      <c r="M94" s="242"/>
      <c r="N94" s="242"/>
      <c r="O94" s="242"/>
    </row>
    <row r="95" spans="1:22" x14ac:dyDescent="0.25">
      <c r="A95" s="242"/>
      <c r="B95" s="10"/>
      <c r="C95" s="10"/>
      <c r="D95" s="10"/>
      <c r="E95" s="10"/>
      <c r="F95" s="10"/>
      <c r="G95" s="242"/>
      <c r="H95" s="242"/>
    </row>
    <row r="96" spans="1:22" x14ac:dyDescent="0.25">
      <c r="A96" s="242"/>
      <c r="B96"/>
      <c r="C96" s="10"/>
      <c r="D96" s="10"/>
      <c r="E96" s="10"/>
      <c r="F96" s="10"/>
      <c r="G96" s="271"/>
      <c r="H96" s="242"/>
    </row>
    <row r="97" spans="1:15" x14ac:dyDescent="0.25">
      <c r="A97" s="242"/>
      <c r="B97" s="10"/>
      <c r="C97" s="10"/>
      <c r="D97" s="10"/>
      <c r="E97" s="10"/>
      <c r="F97" s="10"/>
      <c r="G97" s="242"/>
      <c r="H97" s="242"/>
    </row>
    <row r="98" spans="1:15" x14ac:dyDescent="0.25">
      <c r="A98" s="242"/>
      <c r="B98" s="10"/>
      <c r="C98" s="10"/>
      <c r="D98" s="10"/>
      <c r="E98" s="10"/>
      <c r="F98" s="10"/>
      <c r="G98" s="242"/>
      <c r="H98" s="242"/>
    </row>
    <row r="99" spans="1:15" x14ac:dyDescent="0.25">
      <c r="A99" s="242"/>
      <c r="B99" s="10"/>
      <c r="C99" s="10"/>
      <c r="D99" s="10"/>
      <c r="E99" s="10"/>
      <c r="F99" s="10"/>
      <c r="G99" s="242"/>
      <c r="H99" s="242"/>
    </row>
    <row r="100" spans="1:15" x14ac:dyDescent="0.25">
      <c r="A100" s="242"/>
      <c r="B100" s="10"/>
      <c r="C100" s="10"/>
      <c r="D100" s="10"/>
      <c r="E100" s="10"/>
      <c r="F100" s="10"/>
      <c r="G100" s="242"/>
      <c r="H100" s="242"/>
    </row>
    <row r="101" spans="1:15" x14ac:dyDescent="0.25">
      <c r="A101" s="242"/>
      <c r="B101" s="10"/>
      <c r="C101" s="10"/>
      <c r="D101" s="10"/>
      <c r="E101" s="10"/>
      <c r="F101" s="10"/>
      <c r="G101" s="10"/>
      <c r="H101" s="242"/>
    </row>
    <row r="102" spans="1:15" x14ac:dyDescent="0.25">
      <c r="A102" s="242"/>
      <c r="B102" s="10"/>
      <c r="C102" s="10"/>
      <c r="D102" s="10"/>
      <c r="E102" s="10"/>
      <c r="F102" s="10"/>
      <c r="G102" s="10"/>
      <c r="H102" s="242"/>
    </row>
    <row r="103" spans="1:15" x14ac:dyDescent="0.25">
      <c r="A103" s="242"/>
      <c r="B103" s="10"/>
      <c r="C103" s="10"/>
      <c r="D103" s="10"/>
      <c r="E103" s="10"/>
      <c r="F103" s="10"/>
      <c r="G103" s="10"/>
      <c r="H103" s="242"/>
    </row>
    <row r="104" spans="1:15" x14ac:dyDescent="0.25">
      <c r="A104" s="10"/>
      <c r="B104" s="10"/>
      <c r="C104" s="10"/>
      <c r="D104" s="10"/>
      <c r="E104" s="10"/>
      <c r="F104" s="10"/>
      <c r="G104" s="10"/>
      <c r="H104" s="10"/>
    </row>
    <row r="105" spans="1:15" x14ac:dyDescent="0.25">
      <c r="A105" s="10"/>
      <c r="B105" s="10"/>
      <c r="C105" s="10"/>
      <c r="D105" s="10"/>
      <c r="E105" s="10"/>
      <c r="F105" s="10"/>
      <c r="G105" s="10"/>
      <c r="H105" s="10"/>
    </row>
    <row r="106" spans="1:15" x14ac:dyDescent="0.25">
      <c r="A106" s="10"/>
      <c r="B106" s="10"/>
      <c r="C106" s="10"/>
      <c r="D106" s="10"/>
      <c r="E106" s="10"/>
      <c r="F106" s="10"/>
      <c r="G106" s="10"/>
      <c r="H106" s="10"/>
    </row>
    <row r="107" spans="1:15" x14ac:dyDescent="0.25">
      <c r="A107" s="10"/>
      <c r="B107" s="10"/>
      <c r="C107" s="10"/>
      <c r="D107" s="10"/>
      <c r="E107" s="10"/>
      <c r="F107" s="10"/>
      <c r="G107" s="10"/>
      <c r="H107" s="10"/>
    </row>
    <row r="108" spans="1:15" x14ac:dyDescent="0.25">
      <c r="A108" s="10"/>
      <c r="B108" s="10"/>
      <c r="C108" s="10"/>
      <c r="D108" s="10"/>
      <c r="E108" s="10"/>
      <c r="F108" s="10"/>
      <c r="G108" s="10"/>
      <c r="H108" s="10"/>
    </row>
    <row r="109" spans="1:15" x14ac:dyDescent="0.25">
      <c r="A109" s="10"/>
      <c r="B109" s="10"/>
      <c r="C109" s="10"/>
      <c r="D109" s="10"/>
      <c r="E109" s="10"/>
      <c r="F109" s="10"/>
      <c r="G109" s="10"/>
      <c r="H109" s="10"/>
    </row>
    <row r="110" spans="1:15" x14ac:dyDescent="0.25">
      <c r="A110" s="10"/>
      <c r="B110" s="10"/>
      <c r="C110" s="10"/>
      <c r="D110" s="10"/>
      <c r="E110" s="10"/>
      <c r="F110" s="10"/>
      <c r="G110" s="10"/>
      <c r="H110" s="10"/>
      <c r="I110" s="10"/>
      <c r="J110" s="10"/>
      <c r="K110" s="10"/>
      <c r="L110" s="10"/>
      <c r="M110" s="10"/>
      <c r="N110" s="10"/>
    </row>
    <row r="111" spans="1:15" x14ac:dyDescent="0.25">
      <c r="A111" s="10"/>
      <c r="B111" s="10"/>
      <c r="C111" s="10"/>
      <c r="D111" s="10"/>
      <c r="E111" s="10"/>
      <c r="F111" s="10"/>
      <c r="G111" s="10"/>
      <c r="H111" s="10"/>
      <c r="I111" s="10"/>
      <c r="J111" s="10"/>
      <c r="K111" s="10"/>
      <c r="L111" s="10"/>
      <c r="M111" s="10"/>
      <c r="N111" s="10"/>
    </row>
    <row r="112" spans="1:15" x14ac:dyDescent="0.25">
      <c r="A112" s="10"/>
      <c r="B112" s="10"/>
      <c r="C112" s="10"/>
      <c r="D112" s="10"/>
      <c r="E112" s="10"/>
      <c r="F112" s="10"/>
      <c r="G112" s="10"/>
      <c r="H112" s="10"/>
      <c r="I112" s="10"/>
      <c r="J112" s="10"/>
      <c r="K112" s="10"/>
      <c r="L112" s="10"/>
      <c r="M112" s="10"/>
      <c r="N112" s="10"/>
      <c r="O112" s="10"/>
    </row>
    <row r="113" spans="1:15" x14ac:dyDescent="0.25">
      <c r="A113" s="10"/>
      <c r="B113" s="10"/>
      <c r="C113" s="10"/>
      <c r="D113" s="10"/>
      <c r="E113" s="10"/>
      <c r="F113" s="10"/>
      <c r="G113" s="10"/>
      <c r="H113" s="10"/>
      <c r="I113" s="10"/>
      <c r="J113" s="10"/>
      <c r="K113" s="10"/>
      <c r="L113" s="10"/>
      <c r="M113" s="10"/>
      <c r="N113" s="10"/>
      <c r="O113" s="10"/>
    </row>
    <row r="114" spans="1:15" x14ac:dyDescent="0.25">
      <c r="A114" s="10"/>
      <c r="B114" s="10"/>
      <c r="C114" s="10"/>
      <c r="D114" s="10"/>
      <c r="E114" s="10"/>
      <c r="F114" s="10"/>
      <c r="G114" s="10"/>
      <c r="H114" s="10"/>
      <c r="I114" s="10"/>
      <c r="J114" s="10"/>
      <c r="K114" s="10"/>
      <c r="L114" s="10"/>
      <c r="M114" s="10"/>
      <c r="N114" s="10"/>
      <c r="O114" s="10"/>
    </row>
    <row r="115" spans="1:15" x14ac:dyDescent="0.25">
      <c r="A115" s="10"/>
      <c r="B115" s="10"/>
      <c r="C115" s="10"/>
      <c r="D115" s="10"/>
      <c r="E115" s="10"/>
      <c r="F115" s="10"/>
      <c r="G115" s="10"/>
      <c r="H115" s="10"/>
      <c r="I115" s="10"/>
      <c r="J115" s="10"/>
      <c r="K115" s="10"/>
      <c r="L115" s="10"/>
      <c r="M115" s="10"/>
      <c r="N115" s="10"/>
      <c r="O115" s="10"/>
    </row>
    <row r="116" spans="1:15" x14ac:dyDescent="0.25">
      <c r="A116" s="10"/>
      <c r="B116" s="10"/>
      <c r="C116" s="10"/>
      <c r="D116" s="10"/>
      <c r="E116" s="10"/>
      <c r="F116" s="10"/>
      <c r="G116" s="10"/>
      <c r="H116" s="10"/>
      <c r="I116" s="10"/>
      <c r="J116" s="10"/>
      <c r="K116" s="10"/>
      <c r="L116" s="10"/>
      <c r="M116" s="10"/>
      <c r="N116" s="10"/>
      <c r="O116" s="10"/>
    </row>
    <row r="117" spans="1:15" x14ac:dyDescent="0.25">
      <c r="A117" s="10"/>
      <c r="B117" s="10"/>
      <c r="C117" s="10"/>
      <c r="D117" s="10"/>
      <c r="E117" s="10"/>
      <c r="F117" s="10"/>
      <c r="G117" s="10"/>
      <c r="H117" s="10"/>
      <c r="I117" s="10"/>
      <c r="J117" s="10"/>
      <c r="K117" s="10"/>
      <c r="L117" s="10"/>
      <c r="M117" s="10"/>
      <c r="N117" s="10"/>
      <c r="O117" s="10"/>
    </row>
    <row r="118" spans="1:15" x14ac:dyDescent="0.25">
      <c r="A118" s="10"/>
      <c r="B118" s="10"/>
      <c r="C118" s="10"/>
      <c r="D118" s="10"/>
      <c r="E118" s="10"/>
      <c r="F118" s="10"/>
      <c r="G118" s="10"/>
      <c r="H118" s="10"/>
      <c r="I118" s="10"/>
      <c r="J118" s="10"/>
      <c r="K118" s="10"/>
      <c r="L118" s="10"/>
      <c r="M118" s="10"/>
      <c r="N118" s="10"/>
      <c r="O118" s="10"/>
    </row>
    <row r="119" spans="1:15" x14ac:dyDescent="0.25">
      <c r="A119" s="10"/>
      <c r="B119" s="10"/>
      <c r="C119" s="10"/>
      <c r="D119" s="10"/>
      <c r="E119" s="10"/>
      <c r="F119" s="10"/>
      <c r="G119" s="10"/>
      <c r="H119" s="10"/>
      <c r="O119" s="10"/>
    </row>
    <row r="120" spans="1:15" x14ac:dyDescent="0.25">
      <c r="A120" s="10"/>
      <c r="B120" s="10"/>
      <c r="C120" s="10"/>
      <c r="D120" s="10"/>
      <c r="E120" s="10"/>
      <c r="F120" s="10"/>
      <c r="G120" s="10"/>
      <c r="H120" s="10"/>
      <c r="O120" s="10"/>
    </row>
    <row r="121" spans="1:15" x14ac:dyDescent="0.25">
      <c r="A121" s="10"/>
      <c r="B121" s="10"/>
      <c r="C121" s="10"/>
      <c r="D121" s="10"/>
      <c r="E121" s="10"/>
      <c r="F121" s="10"/>
      <c r="G121" s="10"/>
      <c r="H121" s="10"/>
      <c r="O121" s="10"/>
    </row>
    <row r="122" spans="1:15" x14ac:dyDescent="0.25">
      <c r="A122" s="10"/>
      <c r="B122" s="10"/>
      <c r="C122" s="10"/>
      <c r="D122" s="10"/>
      <c r="E122" s="10"/>
      <c r="F122" s="10"/>
      <c r="G122" s="10"/>
      <c r="H122" s="10"/>
      <c r="O122" s="10"/>
    </row>
    <row r="123" spans="1:15" x14ac:dyDescent="0.25">
      <c r="A123" s="10"/>
      <c r="B123" s="10"/>
      <c r="C123" s="10"/>
      <c r="D123" s="10"/>
      <c r="E123" s="10"/>
      <c r="F123" s="10"/>
      <c r="G123" s="10"/>
      <c r="H123" s="10"/>
      <c r="O123" s="10"/>
    </row>
    <row r="124" spans="1:15" x14ac:dyDescent="0.25">
      <c r="A124" s="10"/>
      <c r="B124" s="10"/>
      <c r="C124" s="10"/>
      <c r="D124" s="10"/>
      <c r="E124" s="10"/>
      <c r="F124" s="10"/>
      <c r="G124" s="10"/>
      <c r="H124" s="10"/>
      <c r="O124" s="10"/>
    </row>
    <row r="125" spans="1:15" x14ac:dyDescent="0.25">
      <c r="A125" s="10"/>
      <c r="B125" s="10"/>
      <c r="C125" s="10"/>
      <c r="D125" s="10"/>
      <c r="E125" s="10"/>
      <c r="F125" s="10"/>
      <c r="G125" s="10"/>
      <c r="H125" s="10"/>
      <c r="O125" s="10"/>
    </row>
    <row r="126" spans="1:15" x14ac:dyDescent="0.25">
      <c r="A126" s="10"/>
      <c r="B126" s="10"/>
      <c r="C126" s="10"/>
      <c r="D126" s="10"/>
      <c r="E126" s="10"/>
      <c r="F126" s="10"/>
      <c r="G126" s="10"/>
      <c r="H126" s="10"/>
      <c r="O126" s="10"/>
    </row>
    <row r="127" spans="1:15" x14ac:dyDescent="0.25">
      <c r="A127" s="10"/>
      <c r="B127" s="10"/>
      <c r="C127" s="10"/>
      <c r="D127" s="10"/>
      <c r="E127" s="10"/>
      <c r="F127" s="10"/>
      <c r="G127" s="10"/>
      <c r="H127" s="10"/>
      <c r="O127" s="10"/>
    </row>
    <row r="128" spans="1:15" x14ac:dyDescent="0.25">
      <c r="A128" s="10"/>
      <c r="B128" s="10"/>
      <c r="C128" s="10"/>
      <c r="D128" s="10"/>
      <c r="E128" s="10"/>
      <c r="F128" s="10"/>
      <c r="G128" s="10"/>
      <c r="H128" s="10"/>
      <c r="O128" s="10"/>
    </row>
    <row r="129" spans="1:15" x14ac:dyDescent="0.25">
      <c r="A129" s="10"/>
      <c r="B129" s="10"/>
      <c r="C129" s="10"/>
      <c r="D129" s="10"/>
      <c r="E129" s="10"/>
      <c r="F129" s="10"/>
      <c r="G129" s="10"/>
      <c r="H129" s="10"/>
      <c r="O129" s="10"/>
    </row>
    <row r="130" spans="1:15" x14ac:dyDescent="0.25">
      <c r="A130" s="10"/>
      <c r="B130" s="10"/>
      <c r="C130" s="10"/>
      <c r="D130" s="10"/>
      <c r="E130" s="10"/>
      <c r="F130" s="10"/>
      <c r="G130" s="10"/>
      <c r="H130" s="10"/>
      <c r="O130" s="10"/>
    </row>
    <row r="131" spans="1:15" x14ac:dyDescent="0.25">
      <c r="A131" s="10"/>
      <c r="B131" s="10"/>
      <c r="C131" s="10"/>
      <c r="D131" s="10"/>
      <c r="E131" s="10"/>
      <c r="F131" s="10"/>
      <c r="G131" s="10"/>
      <c r="H131" s="10"/>
      <c r="O131" s="10"/>
    </row>
    <row r="132" spans="1:15" x14ac:dyDescent="0.25">
      <c r="A132" s="10"/>
      <c r="B132" s="10"/>
      <c r="C132" s="10"/>
      <c r="D132" s="10"/>
      <c r="E132" s="10"/>
      <c r="F132" s="10"/>
      <c r="G132" s="10"/>
      <c r="H132" s="10"/>
      <c r="O132" s="10"/>
    </row>
    <row r="133" spans="1:15" x14ac:dyDescent="0.25">
      <c r="A133" s="10"/>
      <c r="B133" s="10"/>
      <c r="C133" s="10"/>
      <c r="D133" s="10"/>
      <c r="E133" s="10"/>
      <c r="F133" s="10"/>
      <c r="G133" s="10"/>
      <c r="H133" s="10"/>
      <c r="O133" s="10"/>
    </row>
    <row r="134" spans="1:15" x14ac:dyDescent="0.25">
      <c r="A134" s="10"/>
      <c r="B134" s="10"/>
      <c r="C134" s="10"/>
      <c r="D134" s="10"/>
      <c r="E134" s="10"/>
      <c r="F134" s="10"/>
      <c r="G134" s="10"/>
      <c r="H134" s="10"/>
      <c r="O134" s="10"/>
    </row>
    <row r="135" spans="1:15" x14ac:dyDescent="0.25">
      <c r="A135" s="10"/>
      <c r="B135" s="10"/>
      <c r="C135" s="10"/>
      <c r="D135" s="10"/>
      <c r="E135" s="10"/>
      <c r="F135" s="10"/>
      <c r="G135" s="10"/>
      <c r="H135" s="10"/>
      <c r="O135" s="10"/>
    </row>
    <row r="136" spans="1:15" x14ac:dyDescent="0.25">
      <c r="A136" s="10"/>
      <c r="G136" s="10"/>
      <c r="H136" s="10"/>
      <c r="O136" s="10"/>
    </row>
    <row r="137" spans="1:15" x14ac:dyDescent="0.25">
      <c r="A137" s="10"/>
      <c r="G137" s="10"/>
      <c r="H137" s="10"/>
      <c r="O137" s="10"/>
    </row>
    <row r="138" spans="1:15" x14ac:dyDescent="0.25">
      <c r="A138" s="10"/>
      <c r="G138" s="10"/>
      <c r="H138" s="10"/>
      <c r="O138" s="10"/>
    </row>
    <row r="139" spans="1:15" x14ac:dyDescent="0.25">
      <c r="A139" s="10"/>
      <c r="G139" s="10"/>
      <c r="H139" s="10"/>
      <c r="O139" s="10"/>
    </row>
    <row r="140" spans="1:15" x14ac:dyDescent="0.25">
      <c r="A140" s="10"/>
      <c r="G140" s="10"/>
      <c r="H140" s="10"/>
      <c r="O140" s="10"/>
    </row>
    <row r="141" spans="1:15" x14ac:dyDescent="0.25">
      <c r="A141" s="10"/>
      <c r="G141" s="10"/>
      <c r="H141" s="10"/>
      <c r="O141" s="10"/>
    </row>
    <row r="142" spans="1:15" x14ac:dyDescent="0.25">
      <c r="A142" s="10"/>
      <c r="G142" s="10"/>
      <c r="H142" s="10"/>
      <c r="O142" s="10"/>
    </row>
    <row r="143" spans="1:15" x14ac:dyDescent="0.25">
      <c r="A143" s="10"/>
      <c r="G143" s="10"/>
      <c r="H143" s="10"/>
      <c r="O143" s="10"/>
    </row>
    <row r="144" spans="1:15" x14ac:dyDescent="0.25">
      <c r="A144" s="10"/>
      <c r="G144" s="10"/>
      <c r="H144" s="10"/>
      <c r="O144" s="10"/>
    </row>
    <row r="145" spans="1:15" x14ac:dyDescent="0.25">
      <c r="A145" s="10"/>
      <c r="G145" s="10"/>
      <c r="H145" s="10"/>
      <c r="O145" s="10"/>
    </row>
    <row r="146" spans="1:15" x14ac:dyDescent="0.25">
      <c r="A146" s="10"/>
      <c r="H146" s="10"/>
      <c r="O146" s="10"/>
    </row>
    <row r="147" spans="1:15" x14ac:dyDescent="0.25">
      <c r="A147" s="10"/>
      <c r="H147" s="10"/>
      <c r="O147" s="10"/>
    </row>
    <row r="148" spans="1:15" x14ac:dyDescent="0.25">
      <c r="A148" s="10"/>
      <c r="H148" s="10"/>
      <c r="O148" s="10"/>
    </row>
  </sheetData>
  <mergeCells count="111">
    <mergeCell ref="B84:D84"/>
    <mergeCell ref="I85:N85"/>
    <mergeCell ref="R89:S89"/>
    <mergeCell ref="A81:C81"/>
    <mergeCell ref="D81:E81"/>
    <mergeCell ref="F81:G81"/>
    <mergeCell ref="A82:C82"/>
    <mergeCell ref="D82:E82"/>
    <mergeCell ref="F82:G82"/>
    <mergeCell ref="I78:N78"/>
    <mergeCell ref="P78:U78"/>
    <mergeCell ref="A79:C79"/>
    <mergeCell ref="D79:E79"/>
    <mergeCell ref="F79:G79"/>
    <mergeCell ref="A80:C80"/>
    <mergeCell ref="D80:E80"/>
    <mergeCell ref="F80:G80"/>
    <mergeCell ref="A77:C77"/>
    <mergeCell ref="D77:E77"/>
    <mergeCell ref="F77:G77"/>
    <mergeCell ref="A78:C78"/>
    <mergeCell ref="D78:E78"/>
    <mergeCell ref="F78:G78"/>
    <mergeCell ref="A75:C75"/>
    <mergeCell ref="D75:E75"/>
    <mergeCell ref="F75:G75"/>
    <mergeCell ref="A76:C76"/>
    <mergeCell ref="D76:E76"/>
    <mergeCell ref="F76:G76"/>
    <mergeCell ref="A73:C73"/>
    <mergeCell ref="D73:E73"/>
    <mergeCell ref="F73:G73"/>
    <mergeCell ref="A74:C74"/>
    <mergeCell ref="D74:E74"/>
    <mergeCell ref="F74:G74"/>
    <mergeCell ref="B67:F67"/>
    <mergeCell ref="A68:G68"/>
    <mergeCell ref="A69:G69"/>
    <mergeCell ref="B71:G72"/>
    <mergeCell ref="I71:N71"/>
    <mergeCell ref="P72:U72"/>
    <mergeCell ref="J58:J60"/>
    <mergeCell ref="M58:M60"/>
    <mergeCell ref="N58:N60"/>
    <mergeCell ref="O58:O60"/>
    <mergeCell ref="H59:H60"/>
    <mergeCell ref="I59:I60"/>
    <mergeCell ref="A53:G53"/>
    <mergeCell ref="A54:G54"/>
    <mergeCell ref="A57:O57"/>
    <mergeCell ref="A58:A60"/>
    <mergeCell ref="B58:C59"/>
    <mergeCell ref="D58:D60"/>
    <mergeCell ref="E58:E60"/>
    <mergeCell ref="F58:F60"/>
    <mergeCell ref="G58:G60"/>
    <mergeCell ref="H58:I58"/>
    <mergeCell ref="M49:M51"/>
    <mergeCell ref="N49:N51"/>
    <mergeCell ref="O49:O51"/>
    <mergeCell ref="H50:H51"/>
    <mergeCell ref="I50:I51"/>
    <mergeCell ref="B52:F52"/>
    <mergeCell ref="A46:G46"/>
    <mergeCell ref="A48:M48"/>
    <mergeCell ref="A49:A51"/>
    <mergeCell ref="B49:C50"/>
    <mergeCell ref="D49:D51"/>
    <mergeCell ref="E49:E51"/>
    <mergeCell ref="F49:F51"/>
    <mergeCell ref="G49:G51"/>
    <mergeCell ref="H49:I49"/>
    <mergeCell ref="J49:J51"/>
    <mergeCell ref="N29:N31"/>
    <mergeCell ref="O29:O31"/>
    <mergeCell ref="H30:H31"/>
    <mergeCell ref="I30:I31"/>
    <mergeCell ref="B44:F44"/>
    <mergeCell ref="A45:G45"/>
    <mergeCell ref="A28:M28"/>
    <mergeCell ref="A29:A31"/>
    <mergeCell ref="B29:C30"/>
    <mergeCell ref="D29:D31"/>
    <mergeCell ref="E29:E31"/>
    <mergeCell ref="F29:F31"/>
    <mergeCell ref="G29:G31"/>
    <mergeCell ref="H29:I29"/>
    <mergeCell ref="J29:J31"/>
    <mergeCell ref="M29:M3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74:M76">
    <cfRule type="dataBar" priority="12">
      <dataBar>
        <cfvo type="min"/>
        <cfvo type="max"/>
        <color rgb="FF63C384"/>
      </dataBar>
      <extLst>
        <ext xmlns:x14="http://schemas.microsoft.com/office/spreadsheetml/2009/9/main" uri="{B025F937-C7B1-47D3-B67F-A62EFF666E3E}">
          <x14:id>{03C2E8BF-C59C-4C6A-B0ED-11C1E3523CBA}</x14:id>
        </ext>
      </extLst>
    </cfRule>
  </conditionalFormatting>
  <conditionalFormatting sqref="J87:M92">
    <cfRule type="dataBar" priority="5">
      <dataBar>
        <cfvo type="min"/>
        <cfvo type="max"/>
        <color rgb="FFFF555A"/>
      </dataBar>
      <extLst>
        <ext xmlns:x14="http://schemas.microsoft.com/office/spreadsheetml/2009/9/main" uri="{B025F937-C7B1-47D3-B67F-A62EFF666E3E}">
          <x14:id>{45F407AE-4DAF-4FFC-BBD7-BFDAE4D68150}</x14:id>
        </ext>
      </extLst>
    </cfRule>
  </conditionalFormatting>
  <conditionalFormatting sqref="J74:N76">
    <cfRule type="dataBar" priority="7">
      <dataBar>
        <cfvo type="min"/>
        <cfvo type="max"/>
        <color rgb="FF638EC6"/>
      </dataBar>
      <extLst>
        <ext xmlns:x14="http://schemas.microsoft.com/office/spreadsheetml/2009/9/main" uri="{B025F937-C7B1-47D3-B67F-A62EFF666E3E}">
          <x14:id>{2A52CF72-050A-4BDC-BF64-E8E28C943CB8}</x14:id>
        </ext>
      </extLst>
    </cfRule>
    <cfRule type="colorScale" priority="8">
      <colorScale>
        <cfvo type="min"/>
        <cfvo type="max"/>
        <color rgb="FFFCFCFF"/>
        <color rgb="FF63BE7B"/>
      </colorScale>
    </cfRule>
    <cfRule type="top10" dxfId="0" priority="9" rank="5"/>
    <cfRule type="colorScale" priority="11">
      <colorScale>
        <cfvo type="min"/>
        <cfvo type="percentile" val="50"/>
        <cfvo type="max"/>
        <color rgb="FFF8696B"/>
        <color rgb="FFFFEB84"/>
        <color rgb="FF63BE7B"/>
      </colorScale>
    </cfRule>
  </conditionalFormatting>
  <conditionalFormatting sqref="J80:N82">
    <cfRule type="dataBar" priority="6">
      <dataBar>
        <cfvo type="min"/>
        <cfvo type="max"/>
        <color rgb="FF63C384"/>
      </dataBar>
      <extLst>
        <ext xmlns:x14="http://schemas.microsoft.com/office/spreadsheetml/2009/9/main" uri="{B025F937-C7B1-47D3-B67F-A62EFF666E3E}">
          <x14:id>{53478AD2-D545-4604-AA43-CD7C5CAEAEFF}</x14:id>
        </ext>
      </extLst>
    </cfRule>
  </conditionalFormatting>
  <conditionalFormatting sqref="J87:N92">
    <cfRule type="colorScale" priority="4">
      <colorScale>
        <cfvo type="min"/>
        <cfvo type="max"/>
        <color rgb="FFFCFCFF"/>
        <color rgb="FF63BE7B"/>
      </colorScale>
    </cfRule>
  </conditionalFormatting>
  <conditionalFormatting sqref="K75">
    <cfRule type="dataBar" priority="10">
      <dataBar>
        <cfvo type="min"/>
        <cfvo type="max"/>
        <color rgb="FFFFB628"/>
      </dataBar>
      <extLst>
        <ext xmlns:x14="http://schemas.microsoft.com/office/spreadsheetml/2009/9/main" uri="{B025F937-C7B1-47D3-B67F-A62EFF666E3E}">
          <x14:id>{100A30BF-CA2B-41BD-903D-746B00861C6D}</x14:id>
        </ext>
      </extLst>
    </cfRule>
  </conditionalFormatting>
  <conditionalFormatting sqref="Q74:T76">
    <cfRule type="dataBar" priority="3">
      <dataBar>
        <cfvo type="min"/>
        <cfvo type="max"/>
        <color rgb="FF63C384"/>
      </dataBar>
      <extLst>
        <ext xmlns:x14="http://schemas.microsoft.com/office/spreadsheetml/2009/9/main" uri="{B025F937-C7B1-47D3-B67F-A62EFF666E3E}">
          <x14:id>{B9CFFF58-62FD-426C-8174-E61E605778E3}</x14:id>
        </ext>
      </extLst>
    </cfRule>
  </conditionalFormatting>
  <conditionalFormatting sqref="Q80:T85">
    <cfRule type="dataBar" priority="2">
      <dataBar>
        <cfvo type="min"/>
        <cfvo type="max"/>
        <color rgb="FF63C384"/>
      </dataBar>
      <extLst>
        <ext xmlns:x14="http://schemas.microsoft.com/office/spreadsheetml/2009/9/main" uri="{B025F937-C7B1-47D3-B67F-A62EFF666E3E}">
          <x14:id>{85F3E77B-5215-42A2-AC6E-608A1B0824A7}</x14:id>
        </ext>
      </extLst>
    </cfRule>
  </conditionalFormatting>
  <conditionalFormatting sqref="Q86:U86">
    <cfRule type="colorScale" priority="1">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3C2E8BF-C59C-4C6A-B0ED-11C1E3523CBA}">
            <x14:dataBar minLength="0" maxLength="100" border="1" negativeBarBorderColorSameAsPositive="0">
              <x14:cfvo type="autoMin"/>
              <x14:cfvo type="autoMax"/>
              <x14:borderColor rgb="FF63C384"/>
              <x14:negativeFillColor rgb="FFFF0000"/>
              <x14:negativeBorderColor rgb="FFFF0000"/>
              <x14:axisColor rgb="FF000000"/>
            </x14:dataBar>
          </x14:cfRule>
          <xm:sqref>J74:M76</xm:sqref>
        </x14:conditionalFormatting>
        <x14:conditionalFormatting xmlns:xm="http://schemas.microsoft.com/office/excel/2006/main">
          <x14:cfRule type="dataBar" id="{45F407AE-4DAF-4FFC-BBD7-BFDAE4D68150}">
            <x14:dataBar minLength="0" maxLength="100" border="1" negativeBarBorderColorSameAsPositive="0">
              <x14:cfvo type="autoMin"/>
              <x14:cfvo type="autoMax"/>
              <x14:borderColor rgb="FFFF555A"/>
              <x14:negativeFillColor rgb="FFFF0000"/>
              <x14:negativeBorderColor rgb="FFFF0000"/>
              <x14:axisColor rgb="FF000000"/>
            </x14:dataBar>
          </x14:cfRule>
          <xm:sqref>J87:M92</xm:sqref>
        </x14:conditionalFormatting>
        <x14:conditionalFormatting xmlns:xm="http://schemas.microsoft.com/office/excel/2006/main">
          <x14:cfRule type="dataBar" id="{2A52CF72-050A-4BDC-BF64-E8E28C943CB8}">
            <x14:dataBar minLength="0" maxLength="100" border="1" negativeBarBorderColorSameAsPositive="0">
              <x14:cfvo type="autoMin"/>
              <x14:cfvo type="autoMax"/>
              <x14:borderColor rgb="FF638EC6"/>
              <x14:negativeFillColor rgb="FFFF0000"/>
              <x14:negativeBorderColor rgb="FFFF0000"/>
              <x14:axisColor rgb="FF000000"/>
            </x14:dataBar>
          </x14:cfRule>
          <xm:sqref>J74:N76</xm:sqref>
        </x14:conditionalFormatting>
        <x14:conditionalFormatting xmlns:xm="http://schemas.microsoft.com/office/excel/2006/main">
          <x14:cfRule type="dataBar" id="{53478AD2-D545-4604-AA43-CD7C5CAEAEFF}">
            <x14:dataBar minLength="0" maxLength="100" border="1" negativeBarBorderColorSameAsPositive="0">
              <x14:cfvo type="autoMin"/>
              <x14:cfvo type="autoMax"/>
              <x14:borderColor rgb="FF63C384"/>
              <x14:negativeFillColor rgb="FFFF0000"/>
              <x14:negativeBorderColor rgb="FFFF0000"/>
              <x14:axisColor rgb="FF000000"/>
            </x14:dataBar>
          </x14:cfRule>
          <xm:sqref>J80:N82</xm:sqref>
        </x14:conditionalFormatting>
        <x14:conditionalFormatting xmlns:xm="http://schemas.microsoft.com/office/excel/2006/main">
          <x14:cfRule type="dataBar" id="{100A30BF-CA2B-41BD-903D-746B00861C6D}">
            <x14:dataBar minLength="0" maxLength="100" border="1" negativeBarBorderColorSameAsPositive="0">
              <x14:cfvo type="autoMin"/>
              <x14:cfvo type="autoMax"/>
              <x14:borderColor rgb="FFFFB628"/>
              <x14:negativeFillColor rgb="FFFF0000"/>
              <x14:negativeBorderColor rgb="FFFF0000"/>
              <x14:axisColor rgb="FF000000"/>
            </x14:dataBar>
          </x14:cfRule>
          <xm:sqref>K75</xm:sqref>
        </x14:conditionalFormatting>
        <x14:conditionalFormatting xmlns:xm="http://schemas.microsoft.com/office/excel/2006/main">
          <x14:cfRule type="dataBar" id="{B9CFFF58-62FD-426C-8174-E61E605778E3}">
            <x14:dataBar minLength="0" maxLength="100" border="1" negativeBarBorderColorSameAsPositive="0">
              <x14:cfvo type="autoMin"/>
              <x14:cfvo type="autoMax"/>
              <x14:borderColor rgb="FF63C384"/>
              <x14:negativeFillColor rgb="FFFF0000"/>
              <x14:negativeBorderColor rgb="FFFF0000"/>
              <x14:axisColor rgb="FF000000"/>
            </x14:dataBar>
          </x14:cfRule>
          <xm:sqref>Q74:T76</xm:sqref>
        </x14:conditionalFormatting>
        <x14:conditionalFormatting xmlns:xm="http://schemas.microsoft.com/office/excel/2006/main">
          <x14:cfRule type="dataBar" id="{85F3E77B-5215-42A2-AC6E-608A1B0824A7}">
            <x14:dataBar minLength="0" maxLength="100" border="1" negativeBarBorderColorSameAsPositive="0">
              <x14:cfvo type="autoMin"/>
              <x14:cfvo type="autoMax"/>
              <x14:borderColor rgb="FF63C384"/>
              <x14:negativeFillColor rgb="FFFF0000"/>
              <x14:negativeBorderColor rgb="FFFF0000"/>
              <x14:axisColor rgb="FF000000"/>
            </x14:dataBar>
          </x14:cfRule>
          <xm:sqref>Q80:T85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2025-08-15T18:46:33Z</dcterms:created>
  <dcterms:modified xsi:type="dcterms:W3CDTF">2025-08-15T18:46:54Z</dcterms:modified>
</cp:coreProperties>
</file>