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8"/>
  <workbookPr/>
  <mc:AlternateContent xmlns:mc="http://schemas.openxmlformats.org/markup-compatibility/2006">
    <mc:Choice Requires="x15">
      <x15ac:absPath xmlns:x15ac="http://schemas.microsoft.com/office/spreadsheetml/2010/11/ac" url="https://coniaf-my.sharepoint.com/personal/tfeliz_coniaf_gob_do/Documents/Escritorio/TRANSPARENCIA 2025/JUNIO 2025/"/>
    </mc:Choice>
  </mc:AlternateContent>
  <xr:revisionPtr revIDLastSave="0" documentId="8_{4898AABA-9D16-4B68-A19F-F6ED734DF438}" xr6:coauthVersionLast="47" xr6:coauthVersionMax="47" xr10:uidLastSave="{00000000-0000-0000-0000-000000000000}"/>
  <bookViews>
    <workbookView xWindow="-120" yWindow="-120" windowWidth="29040" windowHeight="15720" xr2:uid="{AA9AB35D-1583-425C-A698-CC3BFF4FF239}"/>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0" i="1" l="1"/>
  <c r="L90" i="1"/>
  <c r="M89" i="1"/>
  <c r="L89" i="1"/>
  <c r="K89" i="1"/>
  <c r="K88" i="1"/>
  <c r="J87" i="1"/>
  <c r="N86" i="1"/>
  <c r="M86" i="1"/>
  <c r="L86" i="1"/>
  <c r="K86" i="1"/>
  <c r="J86" i="1"/>
  <c r="F74" i="1"/>
  <c r="J73" i="1"/>
  <c r="J79" i="1" s="1"/>
  <c r="M68" i="1"/>
  <c r="N66" i="1"/>
  <c r="M66" i="1"/>
  <c r="L66" i="1"/>
  <c r="M73" i="1" s="1"/>
  <c r="K66" i="1"/>
  <c r="M74" i="1" s="1"/>
  <c r="M80" i="1" s="1"/>
  <c r="J66" i="1"/>
  <c r="I66" i="1"/>
  <c r="H66" i="1"/>
  <c r="M88" i="1" s="1"/>
  <c r="G66" i="1"/>
  <c r="A66" i="1"/>
  <c r="M87" i="1" s="1"/>
  <c r="P65" i="1"/>
  <c r="O65" i="1"/>
  <c r="P64" i="1"/>
  <c r="O64" i="1"/>
  <c r="T63" i="1"/>
  <c r="U63" i="1" s="1"/>
  <c r="P63" i="1"/>
  <c r="R63" i="1" s="1"/>
  <c r="O63" i="1"/>
  <c r="O62" i="1"/>
  <c r="O66" i="1" s="1"/>
  <c r="O61" i="1"/>
  <c r="P60" i="1"/>
  <c r="O60" i="1"/>
  <c r="M51" i="1"/>
  <c r="N49" i="1"/>
  <c r="N50" i="1" s="1"/>
  <c r="M49" i="1"/>
  <c r="K90" i="1" s="1"/>
  <c r="L49" i="1"/>
  <c r="K73" i="1" s="1"/>
  <c r="K49" i="1"/>
  <c r="K74" i="1" s="1"/>
  <c r="K80" i="1" s="1"/>
  <c r="J49" i="1"/>
  <c r="I49" i="1"/>
  <c r="H49" i="1"/>
  <c r="G49" i="1"/>
  <c r="F77" i="1" s="1"/>
  <c r="N89" i="1" s="1"/>
  <c r="A49" i="1"/>
  <c r="F75" i="1" s="1"/>
  <c r="N87" i="1" s="1"/>
  <c r="O47" i="1"/>
  <c r="O46" i="1"/>
  <c r="O49" i="1" s="1"/>
  <c r="M40" i="1"/>
  <c r="N38" i="1"/>
  <c r="N39" i="1" s="1"/>
  <c r="M38" i="1"/>
  <c r="L38" i="1"/>
  <c r="L73" i="1" s="1"/>
  <c r="K38" i="1"/>
  <c r="L74" i="1" s="1"/>
  <c r="L80" i="1" s="1"/>
  <c r="J38" i="1"/>
  <c r="I38" i="1"/>
  <c r="L88" i="1" s="1"/>
  <c r="H38" i="1"/>
  <c r="G38" i="1"/>
  <c r="A38" i="1"/>
  <c r="L87" i="1" s="1"/>
  <c r="O37" i="1"/>
  <c r="O36" i="1"/>
  <c r="O35" i="1"/>
  <c r="O34" i="1"/>
  <c r="O33" i="1"/>
  <c r="O32" i="1"/>
  <c r="O31" i="1"/>
  <c r="O38" i="1" s="1"/>
  <c r="N24" i="1"/>
  <c r="N25" i="1" s="1"/>
  <c r="J91" i="1" s="1"/>
  <c r="N23" i="1"/>
  <c r="F79" i="1" s="1"/>
  <c r="N91" i="1" s="1"/>
  <c r="M23" i="1"/>
  <c r="J90" i="1" s="1"/>
  <c r="L23" i="1"/>
  <c r="K23" i="1"/>
  <c r="J74" i="1" s="1"/>
  <c r="J23" i="1"/>
  <c r="I23" i="1"/>
  <c r="F76" i="1" s="1"/>
  <c r="N88" i="1" s="1"/>
  <c r="H23" i="1"/>
  <c r="G23" i="1"/>
  <c r="J89" i="1" s="1"/>
  <c r="A23" i="1"/>
  <c r="O22" i="1"/>
  <c r="O21" i="1"/>
  <c r="O20" i="1"/>
  <c r="O23" i="1" s="1"/>
  <c r="O19" i="1"/>
  <c r="O18" i="1"/>
  <c r="M79" i="1" l="1"/>
  <c r="O25" i="1"/>
  <c r="J75" i="1" s="1"/>
  <c r="N68" i="1"/>
  <c r="M91" i="1" s="1"/>
  <c r="O51" i="1"/>
  <c r="J80" i="1"/>
  <c r="N74" i="1"/>
  <c r="N80" i="1" s="1"/>
  <c r="L79" i="1"/>
  <c r="K79" i="1"/>
  <c r="N73" i="1"/>
  <c r="N79" i="1" s="1"/>
  <c r="N40" i="1"/>
  <c r="L91" i="1" s="1"/>
  <c r="O39" i="1"/>
  <c r="O40" i="1" s="1"/>
  <c r="O50" i="1"/>
  <c r="N51" i="1"/>
  <c r="K91" i="1" s="1"/>
  <c r="J88" i="1"/>
  <c r="O24" i="1"/>
  <c r="N67" i="1"/>
  <c r="J76" i="1"/>
  <c r="F78" i="1"/>
  <c r="K87" i="1"/>
  <c r="M25" i="1"/>
  <c r="L75" i="1" l="1"/>
  <c r="L92" i="1"/>
  <c r="N90" i="1"/>
  <c r="K92" i="1"/>
  <c r="K75" i="1"/>
  <c r="J82" i="1"/>
  <c r="J92" i="1"/>
  <c r="J81" i="1"/>
  <c r="F80" i="1"/>
  <c r="F81" i="1" s="1"/>
  <c r="O67" i="1"/>
  <c r="O68" i="1" s="1"/>
  <c r="N92" i="1" l="1"/>
  <c r="F73" i="1"/>
  <c r="K81" i="1"/>
  <c r="K76" i="1"/>
  <c r="N75" i="1"/>
  <c r="N81" i="1" s="1"/>
  <c r="M92" i="1"/>
  <c r="M75" i="1"/>
  <c r="L81" i="1"/>
  <c r="L76" i="1"/>
  <c r="L82" i="1" s="1"/>
  <c r="K82" i="1" l="1"/>
  <c r="M81" i="1"/>
  <c r="M76" i="1"/>
  <c r="M82" i="1" s="1"/>
  <c r="N76" i="1" l="1"/>
  <c r="N8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tc={508BB523-D464-473C-80B9-DCEE93A3972E}</author>
    <author>tc={9B93424C-9FA3-44ED-A4E4-34F8AC971716}</author>
  </authors>
  <commentList>
    <comment ref="C18" authorId="0" shapeId="0" xr:uid="{508BB523-D464-473C-80B9-DCEE93A3972E}">
      <text>
        <t>[Threaded comment]
Your version of Excel allows you to read this threaded comment; however, any edits to it will get removed if the file is opened in a newer version of Excel. Learn more: https://go.microsoft.com/fwlink/?linkid=870924
Comment:
    Debes dar el detalle, si fue una visita de seguimiento y si el técnico le compaño, sus recomendaciones de seguimiento, de acuerdo a la justificación de la solicitud del viatico y pago a facilitador.</t>
      </text>
    </comment>
    <comment ref="C20" authorId="1" shapeId="0" xr:uid="{9B93424C-9FA3-44ED-A4E4-34F8AC971716}">
      <text>
        <t>[Threaded comment]
Your version of Excel allows you to read this threaded comment; however, any edits to it will get removed if the file is opened in a newer version of Excel. Learn more: https://go.microsoft.com/fwlink/?linkid=870924
Comment:
    Debes dar el detalle, si fue una visita de seguimiento y si el técnico le compaño, sus recomendaciones de seguimiento, de acuerdo a la justificación de la solicitud del viatico y pago a facilitador.</t>
      </text>
    </comment>
  </commentList>
</comments>
</file>

<file path=xl/sharedStrings.xml><?xml version="1.0" encoding="utf-8"?>
<sst xmlns="http://schemas.openxmlformats.org/spreadsheetml/2006/main" count="244" uniqueCount="121">
  <si>
    <t>CONSEJO NACIONAL DE INVESTIGACIONES AGROPECUARIAS Y FORESTALES (CONIAF)</t>
  </si>
  <si>
    <t>DIRECCIÓN EJECUTIVA</t>
  </si>
  <si>
    <t>DIVISIÓN DE PLANIFICACIÓN  Y  DESARROLLO</t>
  </si>
  <si>
    <t xml:space="preserve"> EJECUCION MESUAL DE ACTIVIDADES Y PROGRAMA DE TRANSFERENCIA  PROYECTOS DE INVERSIÓN PÚBLICA</t>
  </si>
  <si>
    <t>ACTUALIZACIÓN PARA LA INNOVACIÓN TECNOLÓGICA Y COMPETITIVIDAD AGROALIMENTARIA Y  DE FOMENTO A LA EXPORTACIÓN EN LA REPÚBLICA DOMINICANA</t>
  </si>
  <si>
    <t>MES: JUNIO 2025</t>
  </si>
  <si>
    <t xml:space="preserve">DEPARTAMENTO DE AGRICULTURA COMPETITIVA           </t>
  </si>
  <si>
    <t>No.</t>
  </si>
  <si>
    <t>ACTIVIDADES</t>
  </si>
  <si>
    <t>COORDINADOR  CONIAF</t>
  </si>
  <si>
    <t>FECHA</t>
  </si>
  <si>
    <t>LUGAR</t>
  </si>
  <si>
    <t>HORAS de ACTIVIDADES</t>
  </si>
  <si>
    <t>TÉCNICOS BENEFICIADOS</t>
  </si>
  <si>
    <t>PRESUPUESTO TOTAL 2024 (RD$)</t>
  </si>
  <si>
    <t xml:space="preserve">COSTO LOGÍSTICO       </t>
  </si>
  <si>
    <t xml:space="preserve">COSTO FACILITADORES  </t>
  </si>
  <si>
    <t xml:space="preserve">COSTO TOTAL </t>
  </si>
  <si>
    <t xml:space="preserve"> </t>
  </si>
  <si>
    <t>MUJERES</t>
  </si>
  <si>
    <t xml:space="preserve"> FACILITADORES</t>
  </si>
  <si>
    <t>NOMBRE DE LA ACTIVIDAD</t>
  </si>
  <si>
    <t>HOMBRES</t>
  </si>
  <si>
    <t>COMBUSTIBLE</t>
  </si>
  <si>
    <t>VIATICOS</t>
  </si>
  <si>
    <t>Salon Sosa</t>
  </si>
  <si>
    <r>
      <t xml:space="preserve">Se realizó una visita para participar en una reunión con el investigador, ingeniero Salomón Sosa en la cual se evaluó el desarrollo del proceso de transferencia de tecnologías en las parcelas de </t>
    </r>
    <r>
      <rPr>
        <b/>
        <sz val="11"/>
        <rFont val="Cambria"/>
        <family val="1"/>
      </rPr>
      <t xml:space="preserve">aguacate </t>
    </r>
    <r>
      <rPr>
        <sz val="11"/>
        <rFont val="Cambria"/>
        <family val="1"/>
      </rPr>
      <t>de hondo valle, tanto la de las 200 plantas en la cual se desarrolla el método tradicional de producción de aguacate, como la de 700 plantas con tecnología avanzada, riego presurizado y alta densidad de plantación.</t>
    </r>
  </si>
  <si>
    <t>Victor Payano y Maldané Cuello</t>
  </si>
  <si>
    <t>Bani, Peravia</t>
  </si>
  <si>
    <t>Francisco Ceballos</t>
  </si>
  <si>
    <r>
      <t xml:space="preserve">Visita de seguimiento y supervisión del control de sobra, de maleza, plagas y enfermedades previo al día de campo programado en las parcelas de </t>
    </r>
    <r>
      <rPr>
        <b/>
        <sz val="11"/>
        <rFont val="Cambria"/>
        <family val="1"/>
      </rPr>
      <t>café.</t>
    </r>
  </si>
  <si>
    <t>11-13/06/2025</t>
  </si>
  <si>
    <t>La Lanza, Polo, Barahona</t>
  </si>
  <si>
    <t>Miguel Anguel Rodriguez</t>
  </si>
  <si>
    <r>
      <t xml:space="preserve">Visita a la parcela de plátano para la medición de la cosecha del tercer corte de </t>
    </r>
    <r>
      <rPr>
        <b/>
        <sz val="11"/>
        <color theme="1"/>
        <rFont val="Cambria"/>
        <family val="1"/>
      </rPr>
      <t>plátano</t>
    </r>
    <r>
      <rPr>
        <sz val="11"/>
        <color theme="1"/>
        <rFont val="Cambria"/>
        <family val="1"/>
      </rPr>
      <t xml:space="preserve"> en parcela.</t>
    </r>
  </si>
  <si>
    <t>Tamayo, Bahoruco</t>
  </si>
  <si>
    <r>
      <t xml:space="preserve">Vista de seguimiento, donde se superviso las actividades de control de malezas, plagas, enfermedades y fertilización en las parcelas de </t>
    </r>
    <r>
      <rPr>
        <b/>
        <sz val="12"/>
        <color theme="1"/>
        <rFont val="Cambria"/>
        <family val="1"/>
      </rPr>
      <t>aguacate</t>
    </r>
    <r>
      <rPr>
        <sz val="12"/>
        <color theme="1"/>
        <rFont val="Cambria"/>
        <family val="1"/>
      </rPr>
      <t>.</t>
    </r>
  </si>
  <si>
    <t>25-27/06/2025</t>
  </si>
  <si>
    <t>Hondo Valle, Elias Piña</t>
  </si>
  <si>
    <r>
      <t>Vista de seguimiento, donde se superviso las actividades de control de sombra y fertilización en la parcela de</t>
    </r>
    <r>
      <rPr>
        <b/>
        <sz val="12"/>
        <color theme="1"/>
        <rFont val="Cambria"/>
        <family val="1"/>
      </rPr>
      <t xml:space="preserve"> café.</t>
    </r>
  </si>
  <si>
    <t>SUB-TOTAL</t>
  </si>
  <si>
    <t>Legislación  ISR (10% sobre costo  facilitadores)</t>
  </si>
  <si>
    <t xml:space="preserve">TOTAL </t>
  </si>
  <si>
    <t xml:space="preserve">DEPARTAMENTO DE REDUCCIÓN DE LA POBREZA RURAL </t>
  </si>
  <si>
    <t xml:space="preserve">HORAS </t>
  </si>
  <si>
    <t>Manuel Atiles Peguero</t>
  </si>
  <si>
    <r>
      <t xml:space="preserve">Visita de seguimiento en la parcela de </t>
    </r>
    <r>
      <rPr>
        <b/>
        <sz val="12"/>
        <rFont val="Cambria"/>
        <family val="1"/>
      </rPr>
      <t>pasto</t>
    </r>
    <r>
      <rPr>
        <sz val="12"/>
        <rFont val="Cambria"/>
        <family val="1"/>
      </rPr>
      <t xml:space="preserve"> donde se realizó un primer corte de la guácima para homogenización y se coordinó realizar una limpieza.</t>
    </r>
  </si>
  <si>
    <t xml:space="preserve"> César Montero y Bienvenido Carvajal</t>
  </si>
  <si>
    <t>5-6/06/2025</t>
  </si>
  <si>
    <t>Santiago Rodríguez</t>
  </si>
  <si>
    <r>
      <t xml:space="preserve">Visita de seguimiento en la parcela de </t>
    </r>
    <r>
      <rPr>
        <b/>
        <sz val="12"/>
        <rFont val="Cambria"/>
        <family val="1"/>
      </rPr>
      <t>pasto</t>
    </r>
    <r>
      <rPr>
        <sz val="12"/>
        <rFont val="Cambria"/>
        <family val="1"/>
      </rPr>
      <t xml:space="preserve"> y se acordó realizar la actividad de cierre de la parcela (transferencia de tecnologías) para técnicos y productores.</t>
    </r>
  </si>
  <si>
    <t>12-13/06/2025</t>
  </si>
  <si>
    <t xml:space="preserve">Las Matas de Farfán, San Juan </t>
  </si>
  <si>
    <r>
      <t xml:space="preserve">Visita de seguimiento en la parcela de </t>
    </r>
    <r>
      <rPr>
        <b/>
        <sz val="12"/>
        <rFont val="Cambria"/>
        <family val="1"/>
      </rPr>
      <t>pasto</t>
    </r>
    <r>
      <rPr>
        <sz val="12"/>
        <rFont val="Cambria"/>
        <family val="1"/>
      </rPr>
      <t xml:space="preserve"> donde se observó un buen desarrollo de las plantas después del corte y se coordinó con el Ministerio de Agricultura de la Zona realizar una transferencia de tecnología para el día 8 de julio, para técnicos y productores.</t>
    </r>
  </si>
  <si>
    <t>24-25/06/2025</t>
  </si>
  <si>
    <r>
      <t xml:space="preserve">Transferencia de tecnología en la parcela de </t>
    </r>
    <r>
      <rPr>
        <b/>
        <sz val="12"/>
        <color theme="1"/>
        <rFont val="Cambria"/>
        <family val="1"/>
      </rPr>
      <t>pasto.</t>
    </r>
    <r>
      <rPr>
        <sz val="12"/>
        <color theme="1"/>
        <rFont val="Cambria"/>
        <family val="1"/>
      </rPr>
      <t xml:space="preserve">  Se realizo la actividad del cierre de la parcela.</t>
    </r>
  </si>
  <si>
    <t>26-27/06/2025</t>
  </si>
  <si>
    <t>TOTAL</t>
  </si>
  <si>
    <t>.</t>
  </si>
  <si>
    <t>DEPARTAMENTO DE ACCESO A LAS CIENCIAS MODERNAS</t>
  </si>
  <si>
    <t>Johuan Santos, Mauricio Jose y Cristina Gomez</t>
  </si>
  <si>
    <r>
      <t>Transferencia de tecnologías en el cultivo de vegetales orientales (Ají Picante). Esta visita se hizo con dos propósitos: (1) Charla sobre “Control biológico utilizando ácaros depredadores” impartida por la Dra. Cristina Gómez y (2) finalizar las actividades técnicas en la parcela de</t>
    </r>
    <r>
      <rPr>
        <b/>
        <sz val="12"/>
        <rFont val="Cambria"/>
        <family val="1"/>
      </rPr>
      <t xml:space="preserve"> ají picante.</t>
    </r>
  </si>
  <si>
    <t>Jose Cepeda</t>
  </si>
  <si>
    <r>
      <t xml:space="preserve">Viaje de seguimiento a la estación Arroyo Loro con fines de reunirnos con los Ing. Ana Mateo, Juan Ramon Cedano y Cesarina Medina quienes trabajaron como facilitadores de las parcelas demostrativas de </t>
    </r>
    <r>
      <rPr>
        <b/>
        <sz val="12"/>
        <rFont val="Cambria"/>
        <family val="1"/>
      </rPr>
      <t xml:space="preserve">habichuela. </t>
    </r>
    <r>
      <rPr>
        <sz val="12"/>
        <rFont val="Cambria"/>
        <family val="1"/>
      </rPr>
      <t xml:space="preserve">
Dicha reunión se realizó con la finalidad de revisar los resultados y comentar las experiencias generadas por las parcelas. </t>
    </r>
  </si>
  <si>
    <t xml:space="preserve">DEPARTAMENTO DE MEDIO AMBIENTE Y RECURSOS NATURALES         </t>
  </si>
  <si>
    <t>HORAS TRANSFE-RENCIA</t>
  </si>
  <si>
    <t>COSTO TOTAL</t>
  </si>
  <si>
    <t>Elpio Avilès/Angel Adames.</t>
  </si>
  <si>
    <r>
      <t>Visita  y realizacion de 4ta gira en parcela de validacion para transferencia en el cultivo de</t>
    </r>
    <r>
      <rPr>
        <b/>
        <sz val="12"/>
        <rFont val="Cambria"/>
        <family val="1"/>
      </rPr>
      <t xml:space="preserve"> Arroz </t>
    </r>
    <r>
      <rPr>
        <sz val="12"/>
        <rFont val="Cambria"/>
        <family val="1"/>
      </rPr>
      <t>.</t>
    </r>
  </si>
  <si>
    <t>José A. Nova</t>
  </si>
  <si>
    <t>Nisibon, Higuey .</t>
  </si>
  <si>
    <t>Juan Valdez</t>
  </si>
  <si>
    <r>
      <t xml:space="preserve">Transferencia de tecnología en la parcela demostrativa de tecnologías en el cultivo de 5 variedades de </t>
    </r>
    <r>
      <rPr>
        <b/>
        <sz val="12"/>
        <rFont val="Cambria"/>
        <family val="1"/>
      </rPr>
      <t>batata</t>
    </r>
    <r>
      <rPr>
        <sz val="12"/>
        <rFont val="Cambria"/>
        <family val="1"/>
      </rPr>
      <t>, para realizar la cosecha de la variedad Montecarlo a los 134 días después de plantada (ddp).</t>
    </r>
  </si>
  <si>
    <t xml:space="preserve">José A. Nova </t>
  </si>
  <si>
    <t>26-27/6/2025</t>
  </si>
  <si>
    <t>San Rafael del Yuma, provincia La Altagracia</t>
  </si>
  <si>
    <t>José A. Nova y Salomon Reyes</t>
  </si>
  <si>
    <r>
      <t>Cosechas parcelas demostrativas de</t>
    </r>
    <r>
      <rPr>
        <b/>
        <sz val="12"/>
        <rFont val="Cambria"/>
        <family val="1"/>
      </rPr>
      <t xml:space="preserve"> Arroz( </t>
    </r>
    <r>
      <rPr>
        <sz val="12"/>
        <rFont val="Cambria"/>
        <family val="1"/>
      </rPr>
      <t>5ta gira tècnica)</t>
    </r>
  </si>
  <si>
    <t xml:space="preserve">Nisibon, Higuey </t>
  </si>
  <si>
    <t>Alejandro Maria Nuñez</t>
  </si>
  <si>
    <r>
      <t xml:space="preserve">Visita para coordinar el montaje y desarrollo de un “Curso sobre tecnologías de </t>
    </r>
    <r>
      <rPr>
        <b/>
        <sz val="12"/>
        <rFont val="Cambria"/>
        <family val="1"/>
      </rPr>
      <t>cacao</t>
    </r>
    <r>
      <rPr>
        <sz val="12"/>
        <rFont val="Cambria"/>
        <family val="1"/>
      </rPr>
      <t xml:space="preserve"> para Alejandro Maria Nuñezla innovación y competitividad</t>
    </r>
  </si>
  <si>
    <t>Paraiso, Barahona</t>
  </si>
  <si>
    <r>
      <t>Visita Técnica de supervisión y coordinación de las labores culturales en 
la parcela demostrativa de tecnologías para el cultivo de</t>
    </r>
    <r>
      <rPr>
        <b/>
        <sz val="12"/>
        <rFont val="Cambria"/>
        <family val="1"/>
      </rPr>
      <t xml:space="preserve"> batata </t>
    </r>
  </si>
  <si>
    <t>San Rafel del Yuma(Batey Baiguà), Higuey</t>
  </si>
  <si>
    <t xml:space="preserve">PROGRAMACION INDICADORES </t>
  </si>
  <si>
    <t>EJECUCION EN VALORES $RD.  NETO</t>
  </si>
  <si>
    <t>PROGRAMACION GASTOS JUNIO 2025</t>
  </si>
  <si>
    <t xml:space="preserve">RESUMEN PROGRAMACIÓN </t>
  </si>
  <si>
    <t>PRESUPUESTO JUNIO 2025</t>
  </si>
  <si>
    <t>EJECUCION JUNIO 2025</t>
  </si>
  <si>
    <t>DPTO</t>
  </si>
  <si>
    <t>Agric. Competitiva</t>
  </si>
  <si>
    <t>Ciencias Modernas</t>
  </si>
  <si>
    <t>Pobreza Rural</t>
  </si>
  <si>
    <t>Medio Amb. Y Rec. Nat.</t>
  </si>
  <si>
    <t>PRESUPUESTO TOTAL</t>
  </si>
  <si>
    <t>TRANSFERENCIAS</t>
  </si>
  <si>
    <t>COMBUST.</t>
  </si>
  <si>
    <t>INSTALACIÓN Y VISITAS A PARCELAS DE VALIDACIÓN</t>
  </si>
  <si>
    <t>PROYECTOS</t>
  </si>
  <si>
    <t>TECNICOS BENEFICIADOS</t>
  </si>
  <si>
    <t>HORAS DE ACTIVIDAD</t>
  </si>
  <si>
    <t xml:space="preserve">EJECUCION PORCENTUAL </t>
  </si>
  <si>
    <t>PROGRAMACION INDICADORES JUNIO 2025</t>
  </si>
  <si>
    <t xml:space="preserve">COSTO LOGÍSTICO         (RD$) </t>
  </si>
  <si>
    <t xml:space="preserve">COSTO FACILITADORES (RD$) </t>
  </si>
  <si>
    <t>OTROS COSTOS (Ley ISR)</t>
  </si>
  <si>
    <t>SEGUIMIENTO</t>
  </si>
  <si>
    <t xml:space="preserve">COSTO TOTAL      (RD$) </t>
  </si>
  <si>
    <t>BENEFICIARIOS</t>
  </si>
  <si>
    <t>HORAS/ACTV.</t>
  </si>
  <si>
    <t>COSTO LOG.</t>
  </si>
  <si>
    <t>EJECUCION %  INDICADORES POR DEPARTAMENTOS</t>
  </si>
  <si>
    <t xml:space="preserve"> COSTOFACIL.</t>
  </si>
  <si>
    <t>Preparado por:</t>
  </si>
  <si>
    <t>Aprobado por:</t>
  </si>
  <si>
    <t>Ing. Carlos Ml. Sanquintin Beras</t>
  </si>
  <si>
    <t>Dra. Ana Maria Barcelo Larocca</t>
  </si>
  <si>
    <t>Enc. Div. de Planificacion y Desarrollo</t>
  </si>
  <si>
    <t>Directora Ejecutiva</t>
  </si>
  <si>
    <t>FACILITADORES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</si>
</sst>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_(* #,##0.00_);_(* \(#,##0.00\);_(* &quot;-&quot;??_);_(@_)"/>
    <numFmt numFmtId="166" formatCode="_-* #,##0.00\ _€_-;\-* #,##0.00\ _€_-;_-* &quot;-&quot;??\ _€_-;_-@_-"/>
    <numFmt numFmtId="167" formatCode="&quot;$&quot;#,##0.00"/>
    <numFmt numFmtId="168" formatCode="_-* #,##0_-;\-* #,##0_-;_-* &quot;-&quot;??_-;_-@_-"/>
    <numFmt numFmtId="169" formatCode="_(* #,##0_);_(* \(#,##0\);_(* &quot;-&quot;??_);_(@_)"/>
  </numFmts>
  <fonts count="17">
    <font>
      <sz val="11"/>
      <color theme="1"/>
      <name val="Aptos Narrow"/>
      <family val="2"/>
      <scheme val="minor"/>
    </font>
    <font>
      <sz val="11"/>
      <color theme="1"/>
      <name val="Aptos Narrow"/>
      <family val="2"/>
      <scheme val="minor"/>
    </font>
    <font>
      <b/>
      <sz val="12"/>
      <name val="Cambria"/>
      <family val="1"/>
    </font>
    <font>
      <sz val="12"/>
      <color theme="1"/>
      <name val="Cambria"/>
      <family val="1"/>
    </font>
    <font>
      <b/>
      <u/>
      <sz val="12"/>
      <name val="Cambria"/>
      <family val="1"/>
    </font>
    <font>
      <sz val="12"/>
      <color rgb="FFFF0000"/>
      <name val="Cambria"/>
      <family val="1"/>
    </font>
    <font>
      <sz val="12"/>
      <name val="Cambria"/>
      <family val="1"/>
    </font>
    <font>
      <sz val="11"/>
      <name val="Cambria"/>
      <family val="1"/>
    </font>
    <font>
      <b/>
      <sz val="11"/>
      <name val="Cambria"/>
      <family val="1"/>
    </font>
    <font>
      <sz val="11"/>
      <name val="Times New Roman"/>
      <family val="1"/>
    </font>
    <font>
      <sz val="11"/>
      <color theme="1"/>
      <name val="Cambria"/>
      <family val="1"/>
    </font>
    <font>
      <b/>
      <sz val="11"/>
      <color theme="1"/>
      <name val="Cambria"/>
      <family val="1"/>
    </font>
    <font>
      <b/>
      <sz val="12"/>
      <color theme="1"/>
      <name val="Cambria"/>
      <family val="1"/>
    </font>
    <font>
      <b/>
      <sz val="12"/>
      <color rgb="FFFF0000"/>
      <name val="Cambria"/>
      <family val="1"/>
    </font>
    <font>
      <sz val="12"/>
      <name val="Times New Roman"/>
      <family val="1"/>
    </font>
    <font>
      <b/>
      <u/>
      <sz val="12"/>
      <color rgb="FFFF0000"/>
      <name val="Cambria"/>
      <family val="1"/>
    </font>
    <font>
      <b/>
      <sz val="12"/>
      <color theme="3"/>
      <name val="Cambria"/>
      <family val="1"/>
    </font>
  </fonts>
  <fills count="7">
    <fill>
      <patternFill patternType="none"/>
    </fill>
    <fill>
      <patternFill patternType="gray125"/>
    </fill>
    <fill>
      <patternFill patternType="solid">
        <fgColor theme="2"/>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327">
    <xf numFmtId="0" fontId="0" fillId="0" borderId="0" xfId="0"/>
    <xf numFmtId="0" fontId="2" fillId="0" borderId="0" xfId="0" applyFont="1" applyAlignment="1">
      <alignment horizontal="center"/>
    </xf>
    <xf numFmtId="0" fontId="3" fillId="0" borderId="0" xfId="0" applyFont="1"/>
    <xf numFmtId="0" fontId="2" fillId="0" borderId="0" xfId="0" applyFont="1" applyAlignment="1">
      <alignment horizontal="center" wrapText="1"/>
    </xf>
    <xf numFmtId="165" fontId="2" fillId="0" borderId="0" xfId="1" applyFont="1" applyBorder="1" applyAlignment="1">
      <alignment horizontal="center"/>
    </xf>
    <xf numFmtId="164" fontId="3" fillId="0" borderId="0" xfId="2" applyFont="1"/>
    <xf numFmtId="0" fontId="4" fillId="2" borderId="0" xfId="0" applyFont="1" applyFill="1" applyAlignment="1">
      <alignment horizontal="center" wrapText="1"/>
    </xf>
    <xf numFmtId="0" fontId="5" fillId="0" borderId="0" xfId="0" applyFont="1"/>
    <xf numFmtId="0" fontId="6" fillId="0" borderId="0" xfId="0" applyFont="1" applyAlignment="1">
      <alignment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5" xfId="0" applyFont="1" applyFill="1" applyBorder="1" applyAlignment="1">
      <alignment vertical="center" wrapText="1"/>
    </xf>
    <xf numFmtId="0" fontId="6" fillId="3" borderId="11" xfId="0" applyFont="1" applyFill="1" applyBorder="1" applyAlignment="1">
      <alignment horizontal="center" vertical="center" wrapText="1"/>
    </xf>
    <xf numFmtId="0" fontId="2" fillId="3" borderId="4" xfId="0" applyFont="1" applyFill="1" applyBorder="1" applyAlignment="1">
      <alignment horizontal="center" wrapText="1"/>
    </xf>
    <xf numFmtId="0" fontId="2" fillId="3" borderId="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6" fillId="3" borderId="16" xfId="0" applyFont="1" applyFill="1" applyBorder="1" applyAlignment="1">
      <alignment horizontal="center" vertical="center"/>
    </xf>
    <xf numFmtId="0" fontId="6" fillId="0" borderId="17" xfId="0" applyFont="1" applyBorder="1" applyAlignment="1">
      <alignment horizontal="center" vertical="center" wrapText="1"/>
    </xf>
    <xf numFmtId="0" fontId="7" fillId="0" borderId="17" xfId="0" applyFont="1" applyBorder="1" applyAlignment="1">
      <alignment horizontal="left" vertical="top" wrapText="1"/>
    </xf>
    <xf numFmtId="0" fontId="7" fillId="0" borderId="17" xfId="0" applyFont="1" applyBorder="1" applyAlignment="1">
      <alignment horizontal="center" vertical="center" wrapText="1"/>
    </xf>
    <xf numFmtId="14" fontId="9" fillId="4" borderId="17" xfId="0" applyNumberFormat="1" applyFont="1" applyFill="1" applyBorder="1" applyAlignment="1">
      <alignment horizontal="center" vertical="center" wrapText="1"/>
    </xf>
    <xf numFmtId="14" fontId="7" fillId="4" borderId="17" xfId="0" applyNumberFormat="1" applyFont="1" applyFill="1" applyBorder="1" applyAlignment="1">
      <alignment horizontal="center" vertical="center" wrapText="1"/>
    </xf>
    <xf numFmtId="0" fontId="6" fillId="0" borderId="16" xfId="0" applyFont="1" applyBorder="1" applyAlignment="1">
      <alignment horizontal="center" vertical="center"/>
    </xf>
    <xf numFmtId="4" fontId="6" fillId="0" borderId="16" xfId="0" applyNumberFormat="1" applyFont="1" applyBorder="1" applyAlignment="1">
      <alignment horizontal="center" vertical="center"/>
    </xf>
    <xf numFmtId="4" fontId="7" fillId="4" borderId="17" xfId="0" applyNumberFormat="1" applyFont="1" applyFill="1" applyBorder="1" applyAlignment="1">
      <alignment horizontal="center" vertical="center"/>
    </xf>
    <xf numFmtId="4" fontId="7" fillId="0" borderId="17" xfId="0" applyNumberFormat="1" applyFont="1" applyBorder="1" applyAlignment="1">
      <alignment horizontal="center" vertical="center"/>
    </xf>
    <xf numFmtId="4" fontId="3" fillId="0" borderId="0" xfId="0" applyNumberFormat="1" applyFont="1"/>
    <xf numFmtId="0" fontId="6" fillId="3" borderId="17" xfId="0" applyFont="1" applyFill="1" applyBorder="1" applyAlignment="1">
      <alignment horizontal="center" vertical="center"/>
    </xf>
    <xf numFmtId="0" fontId="6" fillId="0" borderId="17" xfId="0" applyFont="1" applyBorder="1" applyAlignment="1">
      <alignment horizontal="center" vertical="center"/>
    </xf>
    <xf numFmtId="4" fontId="6" fillId="0" borderId="17" xfId="0" applyNumberFormat="1" applyFont="1" applyBorder="1" applyAlignment="1">
      <alignment horizontal="center" vertical="center"/>
    </xf>
    <xf numFmtId="4" fontId="6" fillId="4" borderId="17" xfId="0" applyNumberFormat="1" applyFont="1" applyFill="1" applyBorder="1" applyAlignment="1">
      <alignment horizontal="center" vertical="center"/>
    </xf>
    <xf numFmtId="0" fontId="7" fillId="4" borderId="17" xfId="0" applyFont="1" applyFill="1" applyBorder="1" applyAlignment="1">
      <alignment horizontal="center" vertical="center" wrapText="1"/>
    </xf>
    <xf numFmtId="0" fontId="10" fillId="0" borderId="17" xfId="0" applyFont="1" applyBorder="1" applyAlignment="1">
      <alignment horizontal="justify" vertical="top"/>
    </xf>
    <xf numFmtId="4" fontId="6" fillId="4" borderId="16" xfId="0" applyNumberFormat="1" applyFont="1" applyFill="1" applyBorder="1" applyAlignment="1">
      <alignment horizontal="center" vertical="center"/>
    </xf>
    <xf numFmtId="0" fontId="3" fillId="0" borderId="16" xfId="0" applyFont="1" applyBorder="1" applyAlignment="1">
      <alignment horizontal="justify" vertical="top"/>
    </xf>
    <xf numFmtId="4" fontId="6" fillId="0" borderId="17" xfId="0" quotePrefix="1" applyNumberFormat="1" applyFont="1" applyBorder="1" applyAlignment="1">
      <alignment horizontal="center" vertical="center"/>
    </xf>
    <xf numFmtId="0" fontId="3" fillId="0" borderId="0" xfId="0" applyFont="1" applyAlignment="1">
      <alignment horizontal="justify" vertical="top"/>
    </xf>
    <xf numFmtId="0" fontId="2" fillId="3" borderId="4" xfId="0" applyFont="1" applyFill="1" applyBorder="1" applyAlignment="1">
      <alignment horizontal="center"/>
    </xf>
    <xf numFmtId="165" fontId="2" fillId="4" borderId="4" xfId="1" applyFont="1" applyFill="1" applyBorder="1" applyAlignment="1">
      <alignment horizontal="center"/>
    </xf>
    <xf numFmtId="166" fontId="3" fillId="0" borderId="0" xfId="0" applyNumberFormat="1" applyFont="1"/>
    <xf numFmtId="0" fontId="4" fillId="0" borderId="4" xfId="0" applyFont="1" applyBorder="1" applyAlignment="1">
      <alignment vertical="center" wrapText="1"/>
    </xf>
    <xf numFmtId="165" fontId="4" fillId="0" borderId="4" xfId="1" applyFont="1" applyBorder="1" applyAlignment="1">
      <alignment horizontal="right" vertical="center" wrapText="1"/>
    </xf>
    <xf numFmtId="165" fontId="2" fillId="0" borderId="4" xfId="1" applyFont="1" applyBorder="1" applyAlignment="1">
      <alignment horizontal="right" wrapText="1"/>
    </xf>
    <xf numFmtId="0" fontId="6" fillId="0" borderId="4" xfId="0" applyFont="1" applyBorder="1" applyAlignment="1">
      <alignment wrapText="1"/>
    </xf>
    <xf numFmtId="165" fontId="6" fillId="0" borderId="4" xfId="1" applyFont="1" applyBorder="1" applyAlignment="1">
      <alignment horizontal="right" wrapText="1"/>
    </xf>
    <xf numFmtId="0" fontId="13" fillId="4" borderId="0" xfId="0" applyFont="1" applyFill="1" applyAlignment="1">
      <alignment horizontal="center" vertical="center" wrapText="1"/>
    </xf>
    <xf numFmtId="0" fontId="5" fillId="4" borderId="0" xfId="0" applyFont="1" applyFill="1" applyAlignment="1">
      <alignment wrapText="1"/>
    </xf>
    <xf numFmtId="4" fontId="13" fillId="4" borderId="0" xfId="0" applyNumberFormat="1" applyFont="1" applyFill="1" applyAlignment="1">
      <alignment horizontal="right" vertical="center" wrapText="1"/>
    </xf>
    <xf numFmtId="165" fontId="13" fillId="4" borderId="0" xfId="0" applyNumberFormat="1" applyFont="1" applyFill="1" applyAlignment="1">
      <alignment horizontal="right"/>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2" fillId="3" borderId="4" xfId="0" applyFont="1" applyFill="1" applyBorder="1" applyAlignment="1">
      <alignment horizontal="left" wrapText="1"/>
    </xf>
    <xf numFmtId="0" fontId="6" fillId="3" borderId="16"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16" xfId="0" applyFont="1" applyBorder="1" applyAlignment="1">
      <alignment horizontal="justify" vertical="top" wrapText="1"/>
    </xf>
    <xf numFmtId="0" fontId="14" fillId="4" borderId="17" xfId="0" applyFont="1" applyFill="1" applyBorder="1" applyAlignment="1">
      <alignment horizontal="center" vertical="center" wrapText="1"/>
    </xf>
    <xf numFmtId="167" fontId="6" fillId="0" borderId="16" xfId="0" applyNumberFormat="1" applyFont="1" applyBorder="1" applyAlignment="1">
      <alignment horizontal="center" vertical="center"/>
    </xf>
    <xf numFmtId="167" fontId="6" fillId="0" borderId="16" xfId="4" applyNumberFormat="1" applyFont="1" applyFill="1" applyBorder="1" applyAlignment="1">
      <alignment horizontal="center" vertical="center" wrapText="1"/>
    </xf>
    <xf numFmtId="167" fontId="6" fillId="0" borderId="16" xfId="0" applyNumberFormat="1" applyFont="1" applyBorder="1" applyAlignment="1">
      <alignment horizontal="center" vertical="center" wrapText="1"/>
    </xf>
    <xf numFmtId="0" fontId="6" fillId="3" borderId="17" xfId="0" applyFont="1" applyFill="1" applyBorder="1" applyAlignment="1">
      <alignment horizontal="center" vertical="center" wrapText="1"/>
    </xf>
    <xf numFmtId="0" fontId="6" fillId="0" borderId="17" xfId="0" applyFont="1" applyBorder="1" applyAlignment="1">
      <alignment horizontal="justify" vertical="top" wrapText="1"/>
    </xf>
    <xf numFmtId="0" fontId="6" fillId="0" borderId="18" xfId="0" applyFont="1" applyBorder="1" applyAlignment="1">
      <alignment horizontal="center" vertical="center"/>
    </xf>
    <xf numFmtId="167" fontId="14" fillId="4" borderId="18" xfId="0" applyNumberFormat="1" applyFont="1" applyFill="1" applyBorder="1" applyAlignment="1">
      <alignment horizontal="center" vertical="center"/>
    </xf>
    <xf numFmtId="167" fontId="14" fillId="4" borderId="17" xfId="0" applyNumberFormat="1" applyFont="1" applyFill="1" applyBorder="1" applyAlignment="1">
      <alignment horizontal="center" vertical="center"/>
    </xf>
    <xf numFmtId="167" fontId="6" fillId="0" borderId="17" xfId="0" applyNumberFormat="1" applyFont="1" applyBorder="1" applyAlignment="1">
      <alignment horizontal="center" vertical="center" wrapText="1"/>
    </xf>
    <xf numFmtId="167" fontId="14" fillId="4" borderId="18" xfId="4" applyNumberFormat="1" applyFont="1" applyFill="1" applyBorder="1" applyAlignment="1">
      <alignment horizontal="center" vertical="center" wrapText="1"/>
    </xf>
    <xf numFmtId="167" fontId="14" fillId="4" borderId="17" xfId="4" applyNumberFormat="1" applyFont="1" applyFill="1" applyBorder="1" applyAlignment="1">
      <alignment horizontal="center" vertical="center" wrapText="1"/>
    </xf>
    <xf numFmtId="165" fontId="3" fillId="0" borderId="0" xfId="1" applyFont="1" applyFill="1"/>
    <xf numFmtId="0" fontId="2" fillId="3" borderId="17" xfId="0" applyFont="1" applyFill="1" applyBorder="1" applyAlignment="1">
      <alignment horizontal="center" vertical="center" wrapText="1"/>
    </xf>
    <xf numFmtId="0" fontId="3" fillId="0" borderId="0" xfId="0" applyFont="1" applyAlignment="1">
      <alignment horizontal="justify" vertical="center"/>
    </xf>
    <xf numFmtId="167" fontId="6" fillId="4" borderId="17" xfId="4" applyNumberFormat="1" applyFont="1" applyFill="1" applyBorder="1" applyAlignment="1">
      <alignment horizontal="center" vertical="center" wrapText="1"/>
    </xf>
    <xf numFmtId="167" fontId="6" fillId="4" borderId="17" xfId="0" applyNumberFormat="1" applyFont="1" applyFill="1" applyBorder="1" applyAlignment="1">
      <alignment horizontal="center" vertical="center"/>
    </xf>
    <xf numFmtId="0" fontId="6" fillId="0" borderId="17" xfId="0" applyFont="1" applyBorder="1" applyAlignment="1">
      <alignment horizontal="left" vertical="top" wrapText="1"/>
    </xf>
    <xf numFmtId="14" fontId="6" fillId="0" borderId="17" xfId="0" applyNumberFormat="1" applyFont="1" applyBorder="1" applyAlignment="1">
      <alignment horizontal="center" vertical="center" wrapText="1"/>
    </xf>
    <xf numFmtId="0" fontId="2" fillId="3" borderId="19" xfId="0" applyFont="1" applyFill="1" applyBorder="1" applyAlignment="1">
      <alignment horizontal="center" vertical="center" wrapText="1"/>
    </xf>
    <xf numFmtId="0" fontId="2" fillId="4" borderId="17" xfId="0" applyFont="1" applyFill="1" applyBorder="1" applyAlignment="1">
      <alignment horizontal="center" vertical="center" wrapText="1"/>
    </xf>
    <xf numFmtId="165" fontId="2" fillId="4" borderId="17" xfId="1" applyFont="1" applyFill="1" applyBorder="1" applyAlignment="1">
      <alignment horizontal="center" vertical="center" wrapText="1"/>
    </xf>
    <xf numFmtId="165" fontId="2" fillId="4" borderId="20" xfId="1" applyFont="1" applyFill="1" applyBorder="1" applyAlignment="1">
      <alignment horizontal="center" vertical="center" wrapText="1"/>
    </xf>
    <xf numFmtId="0" fontId="4" fillId="4" borderId="17" xfId="0" applyFont="1" applyFill="1" applyBorder="1" applyAlignment="1">
      <alignment horizontal="center" vertical="center" wrapText="1"/>
    </xf>
    <xf numFmtId="4" fontId="2" fillId="4" borderId="17" xfId="0" applyNumberFormat="1" applyFont="1" applyFill="1" applyBorder="1" applyAlignment="1">
      <alignment horizontal="right" vertical="center" wrapText="1"/>
    </xf>
    <xf numFmtId="165" fontId="2" fillId="4" borderId="17" xfId="1" applyFont="1" applyFill="1" applyBorder="1" applyAlignment="1">
      <alignment horizontal="right" vertical="center" wrapText="1"/>
    </xf>
    <xf numFmtId="165" fontId="2" fillId="4" borderId="20" xfId="1" applyFont="1" applyFill="1" applyBorder="1" applyAlignment="1">
      <alignment horizontal="right"/>
    </xf>
    <xf numFmtId="0" fontId="6" fillId="4" borderId="14" xfId="0" applyFont="1" applyFill="1" applyBorder="1" applyAlignment="1">
      <alignment wrapText="1"/>
    </xf>
    <xf numFmtId="4" fontId="2" fillId="4" borderId="14" xfId="0" applyNumberFormat="1" applyFont="1" applyFill="1" applyBorder="1" applyAlignment="1">
      <alignment horizontal="right" vertical="center" wrapText="1"/>
    </xf>
    <xf numFmtId="165" fontId="2" fillId="4" borderId="14" xfId="1" applyFont="1" applyFill="1" applyBorder="1" applyAlignment="1">
      <alignment horizontal="right" vertical="center" wrapText="1"/>
    </xf>
    <xf numFmtId="165" fontId="2" fillId="0" borderId="14" xfId="1" applyFont="1" applyBorder="1" applyAlignment="1">
      <alignment horizontal="right"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3" borderId="7" xfId="0" applyFont="1" applyFill="1" applyBorder="1" applyAlignment="1">
      <alignment horizontal="center" wrapText="1"/>
    </xf>
    <xf numFmtId="0" fontId="6" fillId="3" borderId="27" xfId="0" applyFont="1" applyFill="1" applyBorder="1" applyAlignment="1">
      <alignment horizontal="center" vertical="center"/>
    </xf>
    <xf numFmtId="3" fontId="6" fillId="0" borderId="17" xfId="0" applyNumberFormat="1" applyFont="1" applyBorder="1" applyAlignment="1">
      <alignment vertical="top" wrapText="1"/>
    </xf>
    <xf numFmtId="3" fontId="6" fillId="0" borderId="17" xfId="0" applyNumberFormat="1" applyFont="1" applyBorder="1" applyAlignment="1">
      <alignment vertical="center" wrapText="1"/>
    </xf>
    <xf numFmtId="0" fontId="6" fillId="0" borderId="28" xfId="0" applyFont="1" applyBorder="1" applyAlignment="1">
      <alignment horizontal="center" vertical="center"/>
    </xf>
    <xf numFmtId="4" fontId="6" fillId="0" borderId="28" xfId="0" applyNumberFormat="1" applyFont="1" applyBorder="1" applyAlignment="1">
      <alignment horizontal="center" vertical="center"/>
    </xf>
    <xf numFmtId="167" fontId="6" fillId="0" borderId="28" xfId="0" applyNumberFormat="1" applyFont="1" applyBorder="1" applyAlignment="1">
      <alignment horizontal="center" vertical="center"/>
    </xf>
    <xf numFmtId="167" fontId="6" fillId="0" borderId="17" xfId="0" applyNumberFormat="1" applyFont="1" applyBorder="1" applyAlignment="1">
      <alignment horizontal="center" vertical="center"/>
    </xf>
    <xf numFmtId="3" fontId="6" fillId="0" borderId="29" xfId="0" applyNumberFormat="1" applyFont="1" applyBorder="1" applyAlignment="1">
      <alignment vertical="center" wrapText="1"/>
    </xf>
    <xf numFmtId="3" fontId="6" fillId="0" borderId="0" xfId="0" applyNumberFormat="1" applyFont="1" applyAlignment="1">
      <alignment vertical="center" wrapText="1"/>
    </xf>
    <xf numFmtId="0" fontId="6" fillId="3" borderId="19" xfId="0" applyFont="1" applyFill="1" applyBorder="1" applyAlignment="1">
      <alignment horizontal="center" vertical="center"/>
    </xf>
    <xf numFmtId="16" fontId="6" fillId="0" borderId="17" xfId="0" applyNumberFormat="1" applyFont="1" applyBorder="1" applyAlignment="1">
      <alignment horizontal="center" vertical="center" wrapText="1"/>
    </xf>
    <xf numFmtId="3" fontId="6" fillId="0" borderId="0" xfId="0" applyNumberFormat="1" applyFont="1" applyAlignment="1">
      <alignment horizontal="center" vertical="center" wrapText="1"/>
    </xf>
    <xf numFmtId="0" fontId="6" fillId="3" borderId="30" xfId="0" applyFont="1" applyFill="1" applyBorder="1" applyAlignment="1">
      <alignment horizontal="center" vertical="center"/>
    </xf>
    <xf numFmtId="0" fontId="6" fillId="0" borderId="31" xfId="0" applyFont="1" applyBorder="1" applyAlignment="1">
      <alignment horizontal="center" vertical="center" wrapText="1"/>
    </xf>
    <xf numFmtId="0" fontId="6" fillId="0" borderId="31" xfId="0" applyFont="1" applyBorder="1" applyAlignment="1">
      <alignment horizontal="left" vertical="center" wrapText="1"/>
    </xf>
    <xf numFmtId="16" fontId="6" fillId="0" borderId="31" xfId="0" applyNumberFormat="1" applyFont="1" applyBorder="1" applyAlignment="1">
      <alignment horizontal="center" vertical="center" wrapText="1"/>
    </xf>
    <xf numFmtId="0" fontId="6" fillId="0" borderId="31" xfId="0" applyFont="1" applyBorder="1" applyAlignment="1">
      <alignment horizontal="center" vertical="center"/>
    </xf>
    <xf numFmtId="4" fontId="6" fillId="0" borderId="31" xfId="0" applyNumberFormat="1" applyFont="1" applyBorder="1" applyAlignment="1">
      <alignment horizontal="center" vertical="center"/>
    </xf>
    <xf numFmtId="3" fontId="6" fillId="0" borderId="31" xfId="0" applyNumberFormat="1" applyFont="1" applyBorder="1" applyAlignment="1">
      <alignment horizontal="center" vertical="center" wrapText="1"/>
    </xf>
    <xf numFmtId="4" fontId="6" fillId="0" borderId="32" xfId="0" applyNumberFormat="1" applyFont="1" applyBorder="1" applyAlignment="1">
      <alignment horizontal="center" vertical="center"/>
    </xf>
    <xf numFmtId="3" fontId="6" fillId="0" borderId="29" xfId="0" applyNumberFormat="1" applyFont="1" applyBorder="1" applyAlignment="1">
      <alignment horizontal="center" vertical="center" wrapText="1"/>
    </xf>
    <xf numFmtId="0" fontId="2" fillId="3" borderId="33" xfId="0" applyFont="1" applyFill="1" applyBorder="1" applyAlignment="1">
      <alignment horizontal="center" vertical="center" wrapText="1"/>
    </xf>
    <xf numFmtId="168" fontId="2" fillId="0" borderId="7" xfId="1" applyNumberFormat="1" applyFont="1" applyFill="1" applyBorder="1" applyAlignment="1">
      <alignment horizontal="center" vertical="center"/>
    </xf>
    <xf numFmtId="165" fontId="2" fillId="4" borderId="35" xfId="1" applyFont="1" applyFill="1" applyBorder="1" applyAlignment="1">
      <alignment horizontal="center" vertical="center"/>
    </xf>
    <xf numFmtId="165" fontId="2" fillId="4" borderId="36" xfId="1" applyFont="1" applyFill="1" applyBorder="1" applyAlignment="1">
      <alignment horizontal="center" vertical="center"/>
    </xf>
    <xf numFmtId="165" fontId="2" fillId="0" borderId="36" xfId="1" applyFont="1" applyFill="1" applyBorder="1" applyAlignment="1">
      <alignment horizontal="center" vertical="center"/>
    </xf>
    <xf numFmtId="165" fontId="2" fillId="4" borderId="37" xfId="1" applyFont="1" applyFill="1" applyBorder="1" applyAlignment="1">
      <alignment horizontal="center" vertical="center" wrapText="1"/>
    </xf>
    <xf numFmtId="165" fontId="3" fillId="0" borderId="0" xfId="1" applyFont="1"/>
    <xf numFmtId="0" fontId="15" fillId="4" borderId="35" xfId="0" applyFont="1" applyFill="1" applyBorder="1" applyAlignment="1">
      <alignment horizontal="center" vertical="center" wrapText="1"/>
    </xf>
    <xf numFmtId="0" fontId="15" fillId="4" borderId="36" xfId="0" applyFont="1" applyFill="1" applyBorder="1" applyAlignment="1">
      <alignment horizontal="center" vertical="center" wrapText="1"/>
    </xf>
    <xf numFmtId="4" fontId="13" fillId="4" borderId="36" xfId="0" applyNumberFormat="1" applyFont="1" applyFill="1" applyBorder="1" applyAlignment="1">
      <alignment horizontal="right" vertical="center" wrapText="1"/>
    </xf>
    <xf numFmtId="165" fontId="13" fillId="4" borderId="36" xfId="1" applyFont="1" applyFill="1" applyBorder="1" applyAlignment="1">
      <alignment horizontal="right" vertical="center" wrapText="1"/>
    </xf>
    <xf numFmtId="165" fontId="2" fillId="4" borderId="36" xfId="1" applyFont="1" applyFill="1" applyBorder="1" applyAlignment="1">
      <alignment horizontal="right" vertical="center" wrapText="1"/>
    </xf>
    <xf numFmtId="165" fontId="2" fillId="0" borderId="36" xfId="1" applyFont="1" applyFill="1" applyBorder="1" applyAlignment="1">
      <alignment horizontal="right" vertical="center" wrapText="1"/>
    </xf>
    <xf numFmtId="165" fontId="2" fillId="4" borderId="37" xfId="1" applyFont="1" applyFill="1" applyBorder="1" applyAlignment="1">
      <alignment horizontal="right"/>
    </xf>
    <xf numFmtId="0" fontId="5" fillId="4" borderId="14" xfId="0" applyFont="1" applyFill="1" applyBorder="1" applyAlignment="1">
      <alignment wrapText="1"/>
    </xf>
    <xf numFmtId="4" fontId="13" fillId="4" borderId="14" xfId="0" applyNumberFormat="1" applyFont="1" applyFill="1" applyBorder="1" applyAlignment="1">
      <alignment horizontal="right" vertical="center" wrapText="1"/>
    </xf>
    <xf numFmtId="165" fontId="13" fillId="4" borderId="14" xfId="1" applyFont="1" applyFill="1" applyBorder="1" applyAlignment="1">
      <alignment horizontal="right" vertical="center" wrapText="1"/>
    </xf>
    <xf numFmtId="165" fontId="2" fillId="0" borderId="14" xfId="1" applyFont="1" applyFill="1" applyBorder="1" applyAlignment="1">
      <alignment horizontal="right" wrapText="1"/>
    </xf>
    <xf numFmtId="0" fontId="2" fillId="4" borderId="0" xfId="0" applyFont="1" applyFill="1" applyAlignment="1">
      <alignment horizontal="center" vertical="center" wrapText="1"/>
    </xf>
    <xf numFmtId="165" fontId="13" fillId="4" borderId="0" xfId="1" applyFont="1" applyFill="1" applyBorder="1" applyAlignment="1">
      <alignment horizontal="right" vertical="center" wrapText="1"/>
    </xf>
    <xf numFmtId="165" fontId="2" fillId="4" borderId="0" xfId="1" applyFont="1" applyFill="1" applyBorder="1" applyAlignment="1">
      <alignment horizontal="right" vertical="center" wrapText="1"/>
    </xf>
    <xf numFmtId="165" fontId="2" fillId="0" borderId="0" xfId="1" applyFont="1" applyBorder="1" applyAlignment="1">
      <alignment horizontal="right" wrapText="1"/>
    </xf>
    <xf numFmtId="4" fontId="2" fillId="4" borderId="0" xfId="0" applyNumberFormat="1" applyFont="1" applyFill="1" applyAlignment="1">
      <alignment horizontal="right" vertical="center" wrapText="1"/>
    </xf>
    <xf numFmtId="0" fontId="6" fillId="4" borderId="0" xfId="0" applyFont="1" applyFill="1" applyAlignment="1">
      <alignment wrapText="1"/>
    </xf>
    <xf numFmtId="165" fontId="2" fillId="4" borderId="0" xfId="0" applyNumberFormat="1" applyFont="1" applyFill="1" applyAlignment="1">
      <alignment horizontal="right"/>
    </xf>
    <xf numFmtId="0" fontId="2" fillId="3" borderId="9" xfId="0" applyFont="1" applyFill="1" applyBorder="1" applyAlignment="1">
      <alignment horizontal="center"/>
    </xf>
    <xf numFmtId="0" fontId="6" fillId="4" borderId="16" xfId="0" applyFont="1" applyFill="1" applyBorder="1" applyAlignment="1">
      <alignment horizontal="center" vertical="center" wrapText="1"/>
    </xf>
    <xf numFmtId="0" fontId="6" fillId="4" borderId="16" xfId="0" applyFont="1" applyFill="1" applyBorder="1" applyAlignment="1">
      <alignment horizontal="center" vertical="center"/>
    </xf>
    <xf numFmtId="4" fontId="6" fillId="4" borderId="39" xfId="0" applyNumberFormat="1" applyFont="1" applyFill="1" applyBorder="1" applyAlignment="1">
      <alignment horizontal="center" vertical="center"/>
    </xf>
    <xf numFmtId="0" fontId="2" fillId="3" borderId="1" xfId="0" applyFont="1" applyFill="1" applyBorder="1" applyAlignment="1">
      <alignment horizontal="center"/>
    </xf>
    <xf numFmtId="0" fontId="6" fillId="4" borderId="17" xfId="0" applyFont="1" applyFill="1" applyBorder="1" applyAlignment="1">
      <alignment horizontal="center" vertical="center" wrapText="1"/>
    </xf>
    <xf numFmtId="14" fontId="6" fillId="0" borderId="0" xfId="0" applyNumberFormat="1" applyFont="1" applyAlignment="1">
      <alignment horizontal="center" vertical="center"/>
    </xf>
    <xf numFmtId="167" fontId="6" fillId="0" borderId="20" xfId="0" applyNumberFormat="1" applyFont="1" applyBorder="1" applyAlignment="1">
      <alignment horizontal="center" vertical="center"/>
    </xf>
    <xf numFmtId="0" fontId="6" fillId="4" borderId="17" xfId="0" applyFont="1" applyFill="1" applyBorder="1" applyAlignment="1">
      <alignment horizontal="left" vertical="top" wrapText="1"/>
    </xf>
    <xf numFmtId="14" fontId="6" fillId="4" borderId="17" xfId="0" applyNumberFormat="1" applyFont="1" applyFill="1" applyBorder="1" applyAlignment="1">
      <alignment horizontal="center" vertical="center" wrapText="1"/>
    </xf>
    <xf numFmtId="0" fontId="6" fillId="4" borderId="17" xfId="0" applyFont="1" applyFill="1" applyBorder="1" applyAlignment="1">
      <alignment horizontal="center" vertical="center"/>
    </xf>
    <xf numFmtId="4" fontId="6" fillId="0" borderId="20" xfId="0" applyNumberFormat="1" applyFont="1" applyBorder="1" applyAlignment="1">
      <alignment horizontal="center" vertical="center"/>
    </xf>
    <xf numFmtId="4" fontId="6" fillId="4" borderId="20" xfId="0" applyNumberFormat="1" applyFont="1" applyFill="1" applyBorder="1" applyAlignment="1">
      <alignment horizontal="center" vertical="center"/>
    </xf>
    <xf numFmtId="0" fontId="6" fillId="4" borderId="31" xfId="0" applyFont="1" applyFill="1" applyBorder="1" applyAlignment="1">
      <alignment horizontal="center" vertical="center" wrapText="1"/>
    </xf>
    <xf numFmtId="14" fontId="6" fillId="4" borderId="31" xfId="0" applyNumberFormat="1" applyFont="1" applyFill="1" applyBorder="1" applyAlignment="1">
      <alignment horizontal="center" vertical="center" wrapText="1"/>
    </xf>
    <xf numFmtId="0" fontId="6" fillId="4" borderId="31" xfId="0" applyFont="1" applyFill="1" applyBorder="1" applyAlignment="1">
      <alignment horizontal="center" vertical="center"/>
    </xf>
    <xf numFmtId="4" fontId="6" fillId="4" borderId="31" xfId="0" applyNumberFormat="1" applyFont="1" applyFill="1" applyBorder="1" applyAlignment="1">
      <alignment horizontal="center" vertical="center"/>
    </xf>
    <xf numFmtId="4" fontId="6" fillId="4" borderId="40" xfId="0" applyNumberFormat="1" applyFont="1" applyFill="1" applyBorder="1" applyAlignment="1">
      <alignment horizontal="center" vertical="center"/>
    </xf>
    <xf numFmtId="4" fontId="2" fillId="0" borderId="4" xfId="0" applyNumberFormat="1" applyFont="1" applyBorder="1" applyAlignment="1">
      <alignment horizontal="center"/>
    </xf>
    <xf numFmtId="0" fontId="15" fillId="0" borderId="4" xfId="0" applyFont="1" applyBorder="1" applyAlignment="1">
      <alignment vertical="center" wrapText="1"/>
    </xf>
    <xf numFmtId="0" fontId="15" fillId="0" borderId="4" xfId="0" applyFont="1" applyBorder="1" applyAlignment="1">
      <alignment horizontal="right" vertical="center" wrapText="1"/>
    </xf>
    <xf numFmtId="4" fontId="2" fillId="0" borderId="4" xfId="0" applyNumberFormat="1" applyFont="1" applyBorder="1" applyAlignment="1">
      <alignment horizontal="right" wrapText="1"/>
    </xf>
    <xf numFmtId="0" fontId="5" fillId="0" borderId="4" xfId="0" applyFont="1" applyBorder="1" applyAlignment="1">
      <alignment wrapText="1"/>
    </xf>
    <xf numFmtId="0" fontId="5" fillId="0" borderId="4" xfId="0" applyFont="1" applyBorder="1" applyAlignment="1">
      <alignment horizontal="right" wrapText="1"/>
    </xf>
    <xf numFmtId="0" fontId="2" fillId="0" borderId="0" xfId="0" applyFont="1" applyAlignment="1">
      <alignment horizontal="center" vertical="center" wrapText="1"/>
    </xf>
    <xf numFmtId="0" fontId="5" fillId="0" borderId="0" xfId="0" applyFont="1" applyAlignment="1">
      <alignment wrapText="1"/>
    </xf>
    <xf numFmtId="0" fontId="5" fillId="0" borderId="0" xfId="0" applyFont="1" applyAlignment="1">
      <alignment horizontal="right" wrapText="1"/>
    </xf>
    <xf numFmtId="4" fontId="2" fillId="0" borderId="0" xfId="0" applyNumberFormat="1" applyFont="1" applyAlignment="1">
      <alignment horizontal="right" wrapText="1"/>
    </xf>
    <xf numFmtId="0" fontId="12" fillId="0" borderId="0" xfId="0" applyFont="1" applyAlignment="1">
      <alignment horizontal="center"/>
    </xf>
    <xf numFmtId="0" fontId="2" fillId="0" borderId="0" xfId="0" applyFont="1" applyAlignment="1">
      <alignment vertical="center" wrapText="1"/>
    </xf>
    <xf numFmtId="0" fontId="16" fillId="0" borderId="0" xfId="0" applyFont="1" applyAlignment="1">
      <alignment wrapText="1"/>
    </xf>
    <xf numFmtId="0" fontId="12" fillId="0" borderId="0" xfId="0" applyFont="1"/>
    <xf numFmtId="0" fontId="2" fillId="3" borderId="35" xfId="0" applyFont="1" applyFill="1" applyBorder="1" applyAlignment="1">
      <alignment wrapText="1"/>
    </xf>
    <xf numFmtId="0" fontId="2" fillId="3" borderId="36" xfId="0" applyFont="1" applyFill="1" applyBorder="1" applyAlignment="1">
      <alignment horizontal="left" wrapText="1"/>
    </xf>
    <xf numFmtId="0" fontId="2" fillId="3" borderId="36" xfId="0" applyFont="1" applyFill="1" applyBorder="1" applyAlignment="1">
      <alignment wrapText="1"/>
    </xf>
    <xf numFmtId="4" fontId="2" fillId="3" borderId="41" xfId="0" applyNumberFormat="1" applyFont="1" applyFill="1" applyBorder="1" applyAlignment="1">
      <alignment horizontal="left" wrapText="1"/>
    </xf>
    <xf numFmtId="4" fontId="2" fillId="3" borderId="4" xfId="0" applyNumberFormat="1" applyFont="1" applyFill="1" applyBorder="1" applyAlignment="1">
      <alignment horizontal="left" wrapText="1"/>
    </xf>
    <xf numFmtId="0" fontId="2" fillId="3" borderId="27" xfId="0" applyFont="1" applyFill="1" applyBorder="1" applyAlignment="1">
      <alignment horizontal="left" wrapText="1"/>
    </xf>
    <xf numFmtId="165" fontId="6" fillId="0" borderId="16" xfId="0" applyNumberFormat="1" applyFont="1" applyBorder="1" applyAlignment="1">
      <alignment horizontal="right" wrapText="1"/>
    </xf>
    <xf numFmtId="4" fontId="6" fillId="0" borderId="42" xfId="0" applyNumberFormat="1" applyFont="1" applyBorder="1" applyAlignment="1">
      <alignment horizontal="right" wrapText="1"/>
    </xf>
    <xf numFmtId="4" fontId="2" fillId="0" borderId="39" xfId="0" applyNumberFormat="1" applyFont="1" applyBorder="1" applyAlignment="1">
      <alignment horizontal="right" wrapText="1"/>
    </xf>
    <xf numFmtId="9" fontId="2" fillId="0" borderId="0" xfId="0" applyNumberFormat="1" applyFont="1" applyAlignment="1">
      <alignment horizontal="right" wrapText="1"/>
    </xf>
    <xf numFmtId="0" fontId="2" fillId="3" borderId="27" xfId="0" applyFont="1" applyFill="1" applyBorder="1" applyAlignment="1">
      <alignment wrapText="1"/>
    </xf>
    <xf numFmtId="10" fontId="6" fillId="4" borderId="0" xfId="0" applyNumberFormat="1" applyFont="1" applyFill="1" applyAlignment="1">
      <alignment wrapText="1"/>
    </xf>
    <xf numFmtId="0" fontId="2" fillId="3" borderId="30" xfId="0" applyFont="1" applyFill="1" applyBorder="1" applyAlignment="1">
      <alignment horizontal="left" wrapText="1"/>
    </xf>
    <xf numFmtId="4" fontId="6" fillId="4" borderId="31" xfId="0" applyNumberFormat="1" applyFont="1" applyFill="1" applyBorder="1" applyAlignment="1">
      <alignment horizontal="right" vertical="center" wrapText="1"/>
    </xf>
    <xf numFmtId="4" fontId="6" fillId="4" borderId="43" xfId="0" applyNumberFormat="1" applyFont="1" applyFill="1" applyBorder="1" applyAlignment="1">
      <alignment horizontal="right" vertical="center" wrapText="1"/>
    </xf>
    <xf numFmtId="4" fontId="2" fillId="0" borderId="20" xfId="0" applyNumberFormat="1" applyFont="1" applyBorder="1" applyAlignment="1">
      <alignment horizontal="right" wrapText="1"/>
    </xf>
    <xf numFmtId="0" fontId="2" fillId="3" borderId="30" xfId="0" applyFont="1" applyFill="1" applyBorder="1" applyAlignment="1">
      <alignment horizontal="center" wrapText="1"/>
    </xf>
    <xf numFmtId="4" fontId="6" fillId="0" borderId="31" xfId="0" applyNumberFormat="1" applyFont="1" applyBorder="1" applyAlignment="1">
      <alignment horizontal="right" vertical="center" wrapText="1"/>
    </xf>
    <xf numFmtId="4" fontId="6" fillId="0" borderId="43" xfId="0" applyNumberFormat="1" applyFont="1" applyBorder="1" applyAlignment="1">
      <alignment horizontal="right" vertical="center" wrapText="1"/>
    </xf>
    <xf numFmtId="0" fontId="2" fillId="3" borderId="19" xfId="0" applyFont="1" applyFill="1" applyBorder="1" applyAlignment="1">
      <alignment horizontal="left" wrapText="1"/>
    </xf>
    <xf numFmtId="4" fontId="6" fillId="4" borderId="17" xfId="0" applyNumberFormat="1" applyFont="1" applyFill="1" applyBorder="1" applyAlignment="1">
      <alignment horizontal="right" vertical="center" wrapText="1"/>
    </xf>
    <xf numFmtId="4" fontId="6" fillId="4" borderId="44" xfId="0" applyNumberFormat="1" applyFont="1" applyFill="1" applyBorder="1" applyAlignment="1">
      <alignment horizontal="right" vertical="center" wrapText="1"/>
    </xf>
    <xf numFmtId="4" fontId="2" fillId="5" borderId="20" xfId="0" applyNumberFormat="1" applyFont="1" applyFill="1" applyBorder="1" applyAlignment="1">
      <alignment horizontal="right" wrapText="1"/>
    </xf>
    <xf numFmtId="0" fontId="2" fillId="3" borderId="19" xfId="0" applyFont="1" applyFill="1" applyBorder="1" applyAlignment="1">
      <alignment wrapText="1"/>
    </xf>
    <xf numFmtId="3" fontId="6" fillId="0" borderId="17" xfId="0" applyNumberFormat="1" applyFont="1" applyBorder="1" applyAlignment="1">
      <alignment horizontal="right" vertical="center" wrapText="1"/>
    </xf>
    <xf numFmtId="3" fontId="6" fillId="0" borderId="44" xfId="0" applyNumberFormat="1" applyFont="1" applyBorder="1" applyAlignment="1">
      <alignment horizontal="right" vertical="center" wrapText="1"/>
    </xf>
    <xf numFmtId="0" fontId="2" fillId="3" borderId="45" xfId="0" applyFont="1" applyFill="1" applyBorder="1" applyAlignment="1">
      <alignment wrapText="1"/>
    </xf>
    <xf numFmtId="4" fontId="2" fillId="3" borderId="46" xfId="0" applyNumberFormat="1" applyFont="1" applyFill="1" applyBorder="1" applyAlignment="1">
      <alignment horizontal="right" vertical="center" wrapText="1"/>
    </xf>
    <xf numFmtId="4" fontId="2" fillId="3" borderId="47" xfId="0" applyNumberFormat="1" applyFont="1" applyFill="1" applyBorder="1" applyAlignment="1">
      <alignment horizontal="right" vertical="center" wrapText="1"/>
    </xf>
    <xf numFmtId="4" fontId="2" fillId="3" borderId="48" xfId="0" applyNumberFormat="1" applyFont="1" applyFill="1" applyBorder="1" applyAlignment="1">
      <alignment horizontal="right" wrapText="1"/>
    </xf>
    <xf numFmtId="4" fontId="2" fillId="3" borderId="41" xfId="0" applyNumberFormat="1" applyFont="1" applyFill="1" applyBorder="1" applyAlignment="1">
      <alignment horizontal="left"/>
    </xf>
    <xf numFmtId="4" fontId="2" fillId="3" borderId="41" xfId="0" applyNumberFormat="1" applyFont="1" applyFill="1" applyBorder="1" applyAlignment="1">
      <alignment horizontal="center" wrapText="1"/>
    </xf>
    <xf numFmtId="9" fontId="6" fillId="0" borderId="16" xfId="0" applyNumberFormat="1" applyFont="1" applyBorder="1" applyAlignment="1">
      <alignment horizontal="right" wrapText="1"/>
    </xf>
    <xf numFmtId="9" fontId="6" fillId="0" borderId="42" xfId="0" applyNumberFormat="1" applyFont="1" applyBorder="1" applyAlignment="1">
      <alignment horizontal="right" wrapText="1"/>
    </xf>
    <xf numFmtId="9" fontId="2" fillId="0" borderId="39" xfId="0" applyNumberFormat="1" applyFont="1" applyBorder="1" applyAlignment="1">
      <alignment horizontal="right" wrapText="1"/>
    </xf>
    <xf numFmtId="0" fontId="2" fillId="3" borderId="27" xfId="0" applyFont="1" applyFill="1" applyBorder="1"/>
    <xf numFmtId="0" fontId="6" fillId="0" borderId="16" xfId="0" applyFont="1" applyBorder="1" applyAlignment="1">
      <alignment horizontal="right" wrapText="1"/>
    </xf>
    <xf numFmtId="169" fontId="6" fillId="0" borderId="16" xfId="0" applyNumberFormat="1" applyFont="1" applyBorder="1" applyAlignment="1">
      <alignment horizontal="right" wrapText="1"/>
    </xf>
    <xf numFmtId="3" fontId="6" fillId="0" borderId="42" xfId="0" applyNumberFormat="1" applyFont="1" applyBorder="1" applyAlignment="1">
      <alignment horizontal="right" wrapText="1"/>
    </xf>
    <xf numFmtId="3" fontId="2" fillId="0" borderId="39" xfId="0" applyNumberFormat="1" applyFont="1" applyBorder="1" applyAlignment="1">
      <alignment horizontal="right" wrapText="1"/>
    </xf>
    <xf numFmtId="0" fontId="2" fillId="3" borderId="30" xfId="0" applyFont="1" applyFill="1" applyBorder="1" applyAlignment="1">
      <alignment horizontal="left"/>
    </xf>
    <xf numFmtId="0" fontId="6" fillId="0" borderId="31" xfId="0" applyFont="1" applyBorder="1" applyAlignment="1">
      <alignment horizontal="right" vertical="center" wrapText="1"/>
    </xf>
    <xf numFmtId="169" fontId="6" fillId="0" borderId="31" xfId="0" applyNumberFormat="1" applyFont="1" applyBorder="1" applyAlignment="1">
      <alignment horizontal="right" vertical="center" wrapText="1"/>
    </xf>
    <xf numFmtId="3" fontId="6" fillId="0" borderId="43" xfId="0" applyNumberFormat="1" applyFont="1" applyBorder="1" applyAlignment="1">
      <alignment horizontal="right" vertical="center" wrapText="1"/>
    </xf>
    <xf numFmtId="10" fontId="6" fillId="0" borderId="0" xfId="0" applyNumberFormat="1" applyFont="1"/>
    <xf numFmtId="0" fontId="6" fillId="0" borderId="0" xfId="0" applyFont="1"/>
    <xf numFmtId="9" fontId="2" fillId="3" borderId="46" xfId="0" applyNumberFormat="1" applyFont="1" applyFill="1" applyBorder="1" applyAlignment="1">
      <alignment horizontal="right" vertical="center" wrapText="1"/>
    </xf>
    <xf numFmtId="9" fontId="2" fillId="3" borderId="47" xfId="0" applyNumberFormat="1" applyFont="1" applyFill="1" applyBorder="1" applyAlignment="1">
      <alignment horizontal="right" vertical="center" wrapText="1"/>
    </xf>
    <xf numFmtId="9" fontId="2" fillId="3" borderId="49" xfId="0" applyNumberFormat="1" applyFont="1" applyFill="1" applyBorder="1" applyAlignment="1">
      <alignment horizontal="right" wrapText="1"/>
    </xf>
    <xf numFmtId="0" fontId="3" fillId="0" borderId="0" xfId="0" applyFont="1" applyAlignment="1">
      <alignment horizontal="left"/>
    </xf>
    <xf numFmtId="4" fontId="3" fillId="0" borderId="0" xfId="0" applyNumberFormat="1" applyFont="1" applyAlignment="1">
      <alignment horizontal="center"/>
    </xf>
    <xf numFmtId="0" fontId="3" fillId="0" borderId="0" xfId="0" applyFont="1" applyAlignment="1">
      <alignment horizontal="center"/>
    </xf>
    <xf numFmtId="165" fontId="6" fillId="0" borderId="31" xfId="1" applyFont="1" applyFill="1" applyBorder="1" applyAlignment="1">
      <alignment horizontal="right" vertical="center" wrapText="1"/>
    </xf>
    <xf numFmtId="0" fontId="3" fillId="0" borderId="0" xfId="0" applyFont="1" applyAlignment="1">
      <alignment horizontal="center" vertical="center"/>
    </xf>
    <xf numFmtId="165" fontId="6" fillId="0" borderId="17" xfId="1" applyFont="1" applyFill="1" applyBorder="1" applyAlignment="1">
      <alignment horizontal="right" vertical="center" wrapText="1"/>
    </xf>
    <xf numFmtId="4" fontId="6" fillId="0" borderId="17" xfId="0" applyNumberFormat="1" applyFont="1" applyBorder="1" applyAlignment="1">
      <alignment horizontal="right" vertical="center" wrapText="1"/>
    </xf>
    <xf numFmtId="4" fontId="6" fillId="0" borderId="44" xfId="0" applyNumberFormat="1" applyFont="1" applyBorder="1" applyAlignment="1">
      <alignment horizontal="right" vertical="center" wrapText="1"/>
    </xf>
    <xf numFmtId="4" fontId="3" fillId="0" borderId="0" xfId="0" applyNumberFormat="1" applyFont="1" applyAlignment="1">
      <alignment horizontal="center" vertical="center"/>
    </xf>
    <xf numFmtId="3" fontId="2" fillId="3" borderId="46" xfId="0" applyNumberFormat="1" applyFont="1" applyFill="1" applyBorder="1" applyAlignment="1">
      <alignment horizontal="right" vertical="center" wrapText="1"/>
    </xf>
    <xf numFmtId="9" fontId="6" fillId="6" borderId="16" xfId="3" applyFont="1" applyFill="1" applyBorder="1" applyAlignment="1">
      <alignment horizontal="right" wrapText="1"/>
    </xf>
    <xf numFmtId="9" fontId="6" fillId="0" borderId="16" xfId="3" applyFont="1" applyBorder="1" applyAlignment="1">
      <alignment horizontal="right" wrapText="1"/>
    </xf>
    <xf numFmtId="0" fontId="6" fillId="0" borderId="16" xfId="3" applyNumberFormat="1" applyFont="1" applyBorder="1" applyAlignment="1">
      <alignment horizontal="right" wrapText="1"/>
    </xf>
    <xf numFmtId="9" fontId="6" fillId="0" borderId="42" xfId="3" applyFont="1" applyBorder="1" applyAlignment="1">
      <alignment horizontal="right" wrapText="1"/>
    </xf>
    <xf numFmtId="9" fontId="2" fillId="0" borderId="39" xfId="3" applyFont="1" applyBorder="1" applyAlignment="1">
      <alignment wrapText="1"/>
    </xf>
    <xf numFmtId="9" fontId="6" fillId="4" borderId="31" xfId="3" applyFont="1" applyFill="1" applyBorder="1" applyAlignment="1">
      <alignment horizontal="right" vertical="center" wrapText="1"/>
    </xf>
    <xf numFmtId="9" fontId="6" fillId="4" borderId="43" xfId="3" applyFont="1" applyFill="1" applyBorder="1" applyAlignment="1">
      <alignment horizontal="right" vertical="center" wrapText="1"/>
    </xf>
    <xf numFmtId="9" fontId="2" fillId="0" borderId="20" xfId="3" applyFont="1" applyBorder="1" applyAlignment="1">
      <alignment wrapText="1"/>
    </xf>
    <xf numFmtId="9" fontId="2" fillId="6" borderId="20" xfId="3" applyFont="1" applyFill="1" applyBorder="1" applyAlignment="1">
      <alignment wrapText="1"/>
    </xf>
    <xf numFmtId="0" fontId="12" fillId="0" borderId="0" xfId="0" applyFont="1" applyAlignment="1">
      <alignment horizontal="left"/>
    </xf>
    <xf numFmtId="9" fontId="6" fillId="4" borderId="17" xfId="3" applyFont="1" applyFill="1" applyBorder="1" applyAlignment="1">
      <alignment horizontal="right" vertical="center" wrapText="1"/>
    </xf>
    <xf numFmtId="9" fontId="6" fillId="4" borderId="44" xfId="3" applyFont="1" applyFill="1" applyBorder="1" applyAlignment="1">
      <alignment horizontal="right" vertical="center" wrapText="1"/>
    </xf>
    <xf numFmtId="9" fontId="2" fillId="4" borderId="20" xfId="3" applyFont="1" applyFill="1" applyBorder="1" applyAlignment="1">
      <alignment wrapText="1"/>
    </xf>
    <xf numFmtId="9" fontId="2" fillId="3" borderId="46" xfId="3" applyFont="1" applyFill="1" applyBorder="1" applyAlignment="1">
      <alignment horizontal="right" vertical="center" wrapText="1"/>
    </xf>
    <xf numFmtId="9" fontId="2" fillId="3" borderId="47" xfId="3" applyFont="1" applyFill="1" applyBorder="1" applyAlignment="1">
      <alignment horizontal="right" vertical="center" wrapText="1"/>
    </xf>
    <xf numFmtId="9" fontId="2" fillId="3" borderId="48" xfId="3" applyFont="1" applyFill="1" applyBorder="1" applyAlignment="1">
      <alignment wrapText="1"/>
    </xf>
    <xf numFmtId="4" fontId="6" fillId="0" borderId="0" xfId="0" applyNumberFormat="1" applyFont="1"/>
    <xf numFmtId="0" fontId="3" fillId="0" borderId="0" xfId="0" applyFont="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13" fillId="0" borderId="0" xfId="0" applyFont="1" applyAlignment="1">
      <alignment horizontal="center"/>
    </xf>
    <xf numFmtId="0" fontId="6" fillId="0" borderId="0" xfId="0" applyFont="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4" fontId="2" fillId="0" borderId="1" xfId="0" applyNumberFormat="1" applyFont="1" applyBorder="1" applyAlignment="1">
      <alignment horizontal="center" wrapText="1"/>
    </xf>
    <xf numFmtId="4" fontId="2" fillId="0" borderId="3" xfId="0" applyNumberFormat="1" applyFont="1" applyBorder="1" applyAlignment="1">
      <alignment horizontal="center" wrapText="1"/>
    </xf>
    <xf numFmtId="4" fontId="2" fillId="0" borderId="4" xfId="0" applyNumberFormat="1" applyFont="1" applyBorder="1" applyAlignment="1">
      <alignment horizontal="center" vertical="center" wrapText="1"/>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4" fontId="2" fillId="3" borderId="1" xfId="0" applyNumberFormat="1" applyFont="1" applyFill="1" applyBorder="1" applyAlignment="1">
      <alignment horizontal="center" wrapText="1"/>
    </xf>
    <xf numFmtId="4" fontId="2" fillId="3" borderId="3" xfId="0" applyNumberFormat="1" applyFont="1" applyFill="1" applyBorder="1" applyAlignment="1">
      <alignment horizontal="center" wrapText="1"/>
    </xf>
    <xf numFmtId="4" fontId="2" fillId="5" borderId="4" xfId="0" applyNumberFormat="1" applyFont="1" applyFill="1" applyBorder="1" applyAlignment="1">
      <alignment horizontal="center" wrapText="1"/>
    </xf>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1"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vertical="center" wrapText="1"/>
    </xf>
    <xf numFmtId="3" fontId="2" fillId="0" borderId="1" xfId="0" applyNumberFormat="1" applyFont="1" applyBorder="1" applyAlignment="1">
      <alignment horizontal="center" wrapText="1"/>
    </xf>
    <xf numFmtId="3" fontId="2" fillId="0" borderId="3" xfId="0" applyNumberFormat="1" applyFont="1" applyBorder="1" applyAlignment="1">
      <alignment horizontal="center" wrapText="1"/>
    </xf>
    <xf numFmtId="3" fontId="2" fillId="0" borderId="4"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9" fontId="2" fillId="0" borderId="1" xfId="0" applyNumberFormat="1" applyFont="1" applyBorder="1" applyAlignment="1">
      <alignment horizontal="center" vertical="center" wrapText="1"/>
    </xf>
    <xf numFmtId="9" fontId="2" fillId="0" borderId="2"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wrapText="1"/>
    </xf>
    <xf numFmtId="0" fontId="2" fillId="3" borderId="7"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5" xfId="0" applyFont="1" applyFill="1" applyBorder="1" applyAlignment="1">
      <alignment horizontal="center" vertical="center" wrapText="1"/>
    </xf>
    <xf numFmtId="9" fontId="2" fillId="4" borderId="1" xfId="0" applyNumberFormat="1" applyFont="1" applyFill="1" applyBorder="1" applyAlignment="1">
      <alignment horizontal="center" vertical="center" wrapText="1"/>
    </xf>
    <xf numFmtId="9" fontId="2" fillId="4" borderId="2" xfId="0" applyNumberFormat="1" applyFont="1" applyFill="1" applyBorder="1" applyAlignment="1">
      <alignment horizontal="center" vertical="center" wrapText="1"/>
    </xf>
    <xf numFmtId="9" fontId="2" fillId="4" borderId="3" xfId="0" applyNumberFormat="1"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6" xfId="0" applyFont="1" applyBorder="1" applyAlignment="1">
      <alignment horizontal="center" vertical="center" wrapText="1"/>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1" xfId="0" applyFont="1" applyFill="1" applyBorder="1" applyAlignment="1">
      <alignment horizontal="left" wrapText="1"/>
    </xf>
    <xf numFmtId="0" fontId="2" fillId="4" borderId="2" xfId="0" applyFont="1" applyFill="1" applyBorder="1" applyAlignment="1">
      <alignment horizontal="left" wrapText="1"/>
    </xf>
    <xf numFmtId="0" fontId="2" fillId="4" borderId="17" xfId="0" applyFont="1" applyFill="1" applyBorder="1" applyAlignment="1">
      <alignment horizontal="center" vertical="center" wrapText="1"/>
    </xf>
    <xf numFmtId="9" fontId="2" fillId="4" borderId="21" xfId="0" applyNumberFormat="1" applyFont="1" applyFill="1" applyBorder="1" applyAlignment="1">
      <alignment horizontal="center" vertical="center" wrapText="1"/>
    </xf>
    <xf numFmtId="9" fontId="2" fillId="4" borderId="22" xfId="0" applyNumberFormat="1" applyFont="1" applyFill="1" applyBorder="1" applyAlignment="1">
      <alignment horizontal="center" vertical="center" wrapText="1"/>
    </xf>
    <xf numFmtId="9" fontId="2" fillId="4" borderId="18" xfId="0" applyNumberFormat="1" applyFont="1" applyFill="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center" wrapText="1"/>
    </xf>
    <xf numFmtId="165" fontId="2" fillId="0" borderId="0" xfId="1" applyFont="1" applyBorder="1" applyAlignment="1">
      <alignment horizontal="center" wrapText="1"/>
    </xf>
    <xf numFmtId="0" fontId="4" fillId="2" borderId="0" xfId="0" applyFont="1" applyFill="1" applyAlignment="1">
      <alignment horizontal="center" wrapText="1"/>
    </xf>
  </cellXfs>
  <cellStyles count="5">
    <cellStyle name="Millares" xfId="1" builtinId="3"/>
    <cellStyle name="Millares 2" xfId="4" xr:uid="{A8C319C9-6C78-4EEE-BE6A-DE918E2A5B5C}"/>
    <cellStyle name="Moneda" xfId="2" builtinId="4"/>
    <cellStyle name="Normal" xfId="0" builtinId="0"/>
    <cellStyle name="Porcentaje" xfId="3" builtinId="5"/>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49585</xdr:colOff>
      <xdr:row>0</xdr:row>
      <xdr:rowOff>0</xdr:rowOff>
    </xdr:from>
    <xdr:to>
      <xdr:col>2</xdr:col>
      <xdr:colOff>77039</xdr:colOff>
      <xdr:row>4</xdr:row>
      <xdr:rowOff>168088</xdr:rowOff>
    </xdr:to>
    <xdr:pic>
      <xdr:nvPicPr>
        <xdr:cNvPr id="2" name="Picture 1" descr="Logo CONIAF">
          <a:extLst>
            <a:ext uri="{FF2B5EF4-FFF2-40B4-BE49-F238E27FC236}">
              <a16:creationId xmlns:a16="http://schemas.microsoft.com/office/drawing/2014/main" id="{05159DBF-D0FE-4F87-8D09-1C6AF375CE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585" y="0"/>
          <a:ext cx="1360954" cy="749113"/>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person displayName="Carlos Sanquintin" id="{D80028DB-73CA-4689-BFB0-05CEAFFF9459}" userId="S::carlossanquintin@coniaf.onmicrosoft.com::68a97489-eb27-4b56-90f9-d22c5b85cbf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8" dT="2022-12-27T13:28:24.76" personId="{D80028DB-73CA-4689-BFB0-05CEAFFF9459}" id="{508BB523-D464-473C-80B9-DCEE93A3972E}">
    <text>Debes dar el detalle, si fue una visita de seguimiento y si el técnico le compaño, sus recomendaciones de seguimiento, de acuerdo a la justificación de la solicitud del viatico y pago a facilitador.</text>
  </threadedComment>
  <threadedComment ref="C20" dT="2022-12-27T13:28:24.76" personId="{D80028DB-73CA-4689-BFB0-05CEAFFF9459}" id="{9B93424C-9FA3-44ED-A4E4-34F8AC971716}">
    <text>Debes dar el detalle, si fue una visita de seguimiento y si el técnico le compaño, sus recomendaciones de seguimiento, de acuerdo a la justificación de la solicitud del viatico y pago a facilitador.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C21F8-EA65-4ED5-A386-E951610DBF5F}">
  <dimension ref="A1:V147"/>
  <sheetViews>
    <sheetView tabSelected="1" topLeftCell="A19" workbookViewId="0">
      <selection sqref="A1:XFD1048576"/>
    </sheetView>
  </sheetViews>
  <sheetFormatPr defaultColWidth="11.42578125" defaultRowHeight="15.75"/>
  <cols>
    <col min="1" max="1" width="4" style="2" customWidth="1"/>
    <col min="2" max="2" width="16" style="2" customWidth="1"/>
    <col min="3" max="3" width="43.42578125" style="2" customWidth="1"/>
    <col min="4" max="4" width="19.140625" style="2" customWidth="1"/>
    <col min="5" max="5" width="15.140625" style="2" customWidth="1"/>
    <col min="6" max="6" width="13.140625" style="2" customWidth="1"/>
    <col min="7" max="7" width="15.85546875" style="2" customWidth="1"/>
    <col min="8" max="8" width="12" style="2" customWidth="1"/>
    <col min="9" max="9" width="17" style="2" customWidth="1"/>
    <col min="10" max="10" width="17.28515625" style="2" customWidth="1"/>
    <col min="11" max="11" width="16.7109375" style="2" customWidth="1"/>
    <col min="12" max="12" width="17.42578125" style="2" customWidth="1"/>
    <col min="13" max="13" width="17.140625" style="2" customWidth="1"/>
    <col min="14" max="14" width="18.5703125" style="2" customWidth="1"/>
    <col min="15" max="15" width="14.85546875" style="2" customWidth="1"/>
    <col min="16" max="16" width="18.42578125" style="2" customWidth="1"/>
    <col min="17" max="17" width="13.85546875" style="2" bestFit="1" customWidth="1"/>
    <col min="18" max="18" width="15" style="2" customWidth="1"/>
    <col min="19" max="19" width="13.7109375" style="2" customWidth="1"/>
    <col min="20" max="20" width="14.42578125" style="2" customWidth="1"/>
    <col min="21" max="21" width="14" style="2" customWidth="1"/>
    <col min="22" max="22" width="12.42578125" style="2" bestFit="1" customWidth="1"/>
    <col min="23" max="16384" width="11.42578125" style="2"/>
  </cols>
  <sheetData>
    <row r="1" spans="1:18">
      <c r="A1" s="323" t="s">
        <v>0</v>
      </c>
      <c r="B1" s="323"/>
      <c r="C1" s="323"/>
      <c r="D1" s="323"/>
      <c r="E1" s="323"/>
      <c r="F1" s="323"/>
      <c r="G1" s="323"/>
      <c r="H1" s="323"/>
      <c r="I1" s="323"/>
      <c r="J1" s="323"/>
      <c r="K1" s="323"/>
      <c r="L1" s="323"/>
      <c r="M1" s="323"/>
      <c r="N1" s="323"/>
      <c r="O1" s="323"/>
    </row>
    <row r="2" spans="1:18" ht="6.75" customHeight="1">
      <c r="A2" s="1"/>
      <c r="B2" s="1"/>
      <c r="C2" s="1"/>
      <c r="D2" s="1"/>
      <c r="E2" s="1"/>
      <c r="F2" s="1"/>
      <c r="G2" s="1"/>
      <c r="H2" s="1"/>
      <c r="I2" s="1"/>
      <c r="J2" s="1"/>
      <c r="K2" s="1"/>
      <c r="L2" s="1"/>
      <c r="M2" s="1"/>
      <c r="N2" s="1"/>
      <c r="O2" s="1"/>
    </row>
    <row r="3" spans="1:18">
      <c r="A3" s="324" t="s">
        <v>1</v>
      </c>
      <c r="B3" s="324"/>
      <c r="C3" s="324"/>
      <c r="D3" s="324"/>
      <c r="E3" s="324"/>
      <c r="F3" s="324"/>
      <c r="G3" s="324"/>
      <c r="H3" s="324"/>
      <c r="I3" s="324"/>
      <c r="J3" s="324"/>
      <c r="K3" s="324"/>
      <c r="L3" s="324"/>
      <c r="M3" s="324"/>
      <c r="N3" s="324"/>
      <c r="O3" s="324"/>
    </row>
    <row r="4" spans="1:18">
      <c r="A4" s="324" t="s">
        <v>2</v>
      </c>
      <c r="B4" s="324"/>
      <c r="C4" s="324"/>
      <c r="D4" s="324"/>
      <c r="E4" s="324"/>
      <c r="F4" s="324"/>
      <c r="G4" s="324"/>
      <c r="H4" s="324"/>
      <c r="I4" s="324"/>
      <c r="J4" s="324"/>
      <c r="K4" s="324"/>
      <c r="L4" s="324"/>
      <c r="M4" s="324"/>
      <c r="N4" s="324"/>
      <c r="O4" s="324"/>
    </row>
    <row r="5" spans="1:18" ht="6" customHeight="1">
      <c r="A5" s="3"/>
      <c r="B5" s="3"/>
      <c r="C5" s="3"/>
      <c r="D5" s="3"/>
      <c r="E5" s="3"/>
      <c r="F5" s="3"/>
      <c r="G5" s="3"/>
      <c r="H5" s="3"/>
      <c r="I5" s="3"/>
      <c r="J5" s="3"/>
      <c r="K5" s="3"/>
      <c r="L5" s="3"/>
      <c r="M5" s="3"/>
      <c r="N5" s="3"/>
      <c r="O5" s="3"/>
    </row>
    <row r="6" spans="1:18">
      <c r="A6" s="324" t="s">
        <v>3</v>
      </c>
      <c r="B6" s="324"/>
      <c r="C6" s="324"/>
      <c r="D6" s="324"/>
      <c r="E6" s="324"/>
      <c r="F6" s="324"/>
      <c r="G6" s="324"/>
      <c r="H6" s="324"/>
      <c r="I6" s="324"/>
      <c r="J6" s="324"/>
      <c r="K6" s="324"/>
      <c r="L6" s="324"/>
      <c r="M6" s="324"/>
      <c r="N6" s="324"/>
      <c r="O6" s="324"/>
    </row>
    <row r="7" spans="1:18" ht="8.25" customHeight="1">
      <c r="A7" s="3"/>
      <c r="B7" s="3"/>
      <c r="C7" s="3"/>
      <c r="D7" s="3"/>
      <c r="E7" s="3"/>
      <c r="F7" s="3"/>
      <c r="G7" s="3"/>
      <c r="H7" s="3"/>
      <c r="I7" s="3"/>
      <c r="J7" s="3"/>
      <c r="K7" s="3"/>
      <c r="L7" s="3"/>
      <c r="M7" s="3"/>
      <c r="N7" s="3"/>
      <c r="O7" s="3"/>
    </row>
    <row r="8" spans="1:18" ht="18" customHeight="1">
      <c r="A8" s="325" t="s">
        <v>4</v>
      </c>
      <c r="B8" s="325"/>
      <c r="C8" s="325"/>
      <c r="D8" s="325"/>
      <c r="E8" s="325"/>
      <c r="F8" s="325"/>
      <c r="G8" s="325"/>
      <c r="H8" s="325"/>
      <c r="I8" s="325"/>
      <c r="J8" s="325"/>
      <c r="K8" s="325"/>
      <c r="L8" s="325"/>
      <c r="M8" s="325"/>
      <c r="N8" s="325"/>
      <c r="O8" s="4"/>
    </row>
    <row r="9" spans="1:18" ht="18" customHeight="1">
      <c r="A9" s="325"/>
      <c r="B9" s="325"/>
      <c r="C9" s="325"/>
      <c r="D9" s="325"/>
      <c r="E9" s="325"/>
      <c r="F9" s="325"/>
      <c r="G9" s="325"/>
      <c r="H9" s="325"/>
      <c r="I9" s="325"/>
      <c r="J9" s="325"/>
      <c r="K9" s="325"/>
      <c r="L9" s="325"/>
      <c r="M9" s="325"/>
      <c r="N9" s="325"/>
      <c r="O9" s="4"/>
    </row>
    <row r="10" spans="1:18" ht="18" customHeight="1">
      <c r="A10" s="4"/>
      <c r="B10" s="4"/>
      <c r="C10" s="4"/>
      <c r="D10" s="4"/>
      <c r="E10" s="4"/>
      <c r="F10" s="4"/>
      <c r="G10" s="4"/>
      <c r="H10" s="4"/>
      <c r="I10" s="4"/>
      <c r="J10" s="4"/>
      <c r="K10" s="4"/>
      <c r="L10" s="4"/>
      <c r="M10" s="4"/>
      <c r="N10" s="4"/>
      <c r="O10" s="4"/>
      <c r="R10" s="5"/>
    </row>
    <row r="11" spans="1:18" ht="18" customHeight="1">
      <c r="A11" s="326" t="s">
        <v>5</v>
      </c>
      <c r="B11" s="326"/>
      <c r="C11" s="326"/>
      <c r="D11" s="326"/>
      <c r="E11" s="326"/>
      <c r="F11" s="326"/>
      <c r="G11" s="326"/>
      <c r="H11" s="326"/>
      <c r="I11" s="326"/>
      <c r="J11" s="326"/>
      <c r="K11" s="326"/>
      <c r="L11" s="326"/>
      <c r="M11" s="326"/>
      <c r="N11" s="326"/>
      <c r="O11" s="6"/>
    </row>
    <row r="12" spans="1:18">
      <c r="A12" s="7"/>
      <c r="B12" s="7"/>
      <c r="C12" s="7"/>
      <c r="D12" s="7"/>
      <c r="E12" s="7"/>
      <c r="F12" s="7"/>
      <c r="G12" s="7"/>
      <c r="H12" s="7"/>
      <c r="I12" s="7"/>
      <c r="J12" s="7"/>
      <c r="K12" s="7"/>
      <c r="L12" s="7"/>
      <c r="M12" s="7"/>
      <c r="N12" s="7"/>
      <c r="O12" s="7"/>
    </row>
    <row r="13" spans="1:18" ht="16.5" thickBot="1">
      <c r="A13" s="8"/>
      <c r="B13" s="8"/>
      <c r="C13" s="8"/>
      <c r="D13" s="8"/>
      <c r="E13" s="8"/>
      <c r="F13" s="8"/>
      <c r="G13" s="8"/>
      <c r="H13" s="8"/>
      <c r="I13" s="8"/>
      <c r="J13" s="8"/>
      <c r="K13" s="8"/>
      <c r="L13" s="8"/>
      <c r="M13" s="8"/>
      <c r="N13" s="8"/>
      <c r="O13" s="7"/>
    </row>
    <row r="14" spans="1:18" ht="15.75" customHeight="1" thickBot="1">
      <c r="A14" s="269" t="s">
        <v>6</v>
      </c>
      <c r="B14" s="270"/>
      <c r="C14" s="270"/>
      <c r="D14" s="270"/>
      <c r="E14" s="270"/>
      <c r="F14" s="270"/>
      <c r="G14" s="270"/>
      <c r="H14" s="270"/>
      <c r="I14" s="270"/>
      <c r="J14" s="270"/>
      <c r="K14" s="270"/>
      <c r="L14" s="270"/>
      <c r="M14" s="270"/>
      <c r="N14" s="270"/>
      <c r="O14" s="271"/>
    </row>
    <row r="15" spans="1:18" ht="16.5" thickBot="1">
      <c r="A15" s="283" t="s">
        <v>7</v>
      </c>
      <c r="B15" s="304" t="s">
        <v>8</v>
      </c>
      <c r="C15" s="305"/>
      <c r="D15" s="289" t="s">
        <v>9</v>
      </c>
      <c r="E15" s="289" t="s">
        <v>10</v>
      </c>
      <c r="F15" s="289" t="s">
        <v>11</v>
      </c>
      <c r="G15" s="289" t="s">
        <v>12</v>
      </c>
      <c r="H15" s="304" t="s">
        <v>13</v>
      </c>
      <c r="I15" s="305"/>
      <c r="J15" s="289" t="s">
        <v>14</v>
      </c>
      <c r="K15" s="10"/>
      <c r="L15" s="10"/>
      <c r="M15" s="289" t="s">
        <v>15</v>
      </c>
      <c r="N15" s="289" t="s">
        <v>16</v>
      </c>
      <c r="O15" s="294" t="s">
        <v>17</v>
      </c>
    </row>
    <row r="16" spans="1:18" ht="16.5" thickBot="1">
      <c r="A16" s="303"/>
      <c r="B16" s="306"/>
      <c r="C16" s="307"/>
      <c r="D16" s="292"/>
      <c r="E16" s="292"/>
      <c r="F16" s="292"/>
      <c r="G16" s="308"/>
      <c r="H16" s="13" t="s">
        <v>18</v>
      </c>
      <c r="I16" s="289" t="s">
        <v>19</v>
      </c>
      <c r="J16" s="290"/>
      <c r="K16" s="14"/>
      <c r="L16" s="14"/>
      <c r="M16" s="290"/>
      <c r="N16" s="292"/>
      <c r="O16" s="295"/>
    </row>
    <row r="17" spans="1:19" ht="26.25" customHeight="1" thickBot="1">
      <c r="A17" s="303"/>
      <c r="B17" s="15" t="s">
        <v>20</v>
      </c>
      <c r="C17" s="16" t="s">
        <v>21</v>
      </c>
      <c r="D17" s="293"/>
      <c r="E17" s="293"/>
      <c r="F17" s="293"/>
      <c r="G17" s="309"/>
      <c r="H17" s="11" t="s">
        <v>22</v>
      </c>
      <c r="I17" s="293"/>
      <c r="J17" s="291"/>
      <c r="K17" s="17" t="s">
        <v>23</v>
      </c>
      <c r="L17" s="17" t="s">
        <v>24</v>
      </c>
      <c r="M17" s="291"/>
      <c r="N17" s="293"/>
      <c r="O17" s="296"/>
    </row>
    <row r="18" spans="1:19" ht="142.5">
      <c r="A18" s="18">
        <v>1</v>
      </c>
      <c r="B18" s="19" t="s">
        <v>25</v>
      </c>
      <c r="C18" s="20" t="s">
        <v>26</v>
      </c>
      <c r="D18" s="21" t="s">
        <v>27</v>
      </c>
      <c r="E18" s="22">
        <v>45814</v>
      </c>
      <c r="F18" s="23" t="s">
        <v>28</v>
      </c>
      <c r="G18" s="24">
        <v>8</v>
      </c>
      <c r="H18" s="24"/>
      <c r="I18" s="24"/>
      <c r="J18" s="25"/>
      <c r="K18" s="26">
        <v>1500</v>
      </c>
      <c r="L18" s="26">
        <v>2750</v>
      </c>
      <c r="M18" s="27"/>
      <c r="N18" s="27">
        <v>9600</v>
      </c>
      <c r="O18" s="25">
        <f>M18+N18</f>
        <v>9600</v>
      </c>
      <c r="P18" s="28"/>
    </row>
    <row r="19" spans="1:19" ht="75" customHeight="1">
      <c r="A19" s="29">
        <v>1</v>
      </c>
      <c r="B19" s="19" t="s">
        <v>29</v>
      </c>
      <c r="C19" s="20" t="s">
        <v>30</v>
      </c>
      <c r="D19" s="21" t="s">
        <v>27</v>
      </c>
      <c r="E19" s="22" t="s">
        <v>31</v>
      </c>
      <c r="F19" s="23" t="s">
        <v>32</v>
      </c>
      <c r="G19" s="30">
        <v>8</v>
      </c>
      <c r="H19" s="30"/>
      <c r="I19" s="30"/>
      <c r="J19" s="31"/>
      <c r="K19" s="26">
        <v>2100</v>
      </c>
      <c r="L19" s="26">
        <v>6250</v>
      </c>
      <c r="M19" s="26"/>
      <c r="N19" s="32">
        <v>11200</v>
      </c>
      <c r="O19" s="31">
        <f>SUM(M19:N19)</f>
        <v>11200</v>
      </c>
      <c r="P19" s="28"/>
      <c r="R19" s="28"/>
    </row>
    <row r="20" spans="1:19" ht="42.75">
      <c r="A20" s="18">
        <v>0</v>
      </c>
      <c r="B20" s="33" t="s">
        <v>33</v>
      </c>
      <c r="C20" s="34" t="s">
        <v>34</v>
      </c>
      <c r="D20" s="21" t="s">
        <v>27</v>
      </c>
      <c r="E20" s="22">
        <v>45821</v>
      </c>
      <c r="F20" s="23" t="s">
        <v>35</v>
      </c>
      <c r="G20" s="24">
        <v>8</v>
      </c>
      <c r="H20" s="24">
        <v>3</v>
      </c>
      <c r="I20" s="24"/>
      <c r="J20" s="25"/>
      <c r="K20" s="26">
        <v>2100</v>
      </c>
      <c r="L20" s="26">
        <v>6250</v>
      </c>
      <c r="M20" s="26"/>
      <c r="N20" s="35">
        <v>10400</v>
      </c>
      <c r="O20" s="25">
        <f>SUM(M20:N20)</f>
        <v>10400</v>
      </c>
      <c r="P20" s="28"/>
    </row>
    <row r="21" spans="1:19" ht="71.25" customHeight="1">
      <c r="A21" s="29">
        <v>1</v>
      </c>
      <c r="B21" s="33" t="s">
        <v>25</v>
      </c>
      <c r="C21" s="36" t="s">
        <v>36</v>
      </c>
      <c r="D21" s="21" t="s">
        <v>27</v>
      </c>
      <c r="E21" s="22" t="s">
        <v>37</v>
      </c>
      <c r="F21" s="23" t="s">
        <v>38</v>
      </c>
      <c r="G21" s="30">
        <v>8</v>
      </c>
      <c r="H21" s="30"/>
      <c r="I21" s="30"/>
      <c r="J21" s="37"/>
      <c r="K21" s="26">
        <v>2600</v>
      </c>
      <c r="L21" s="26">
        <v>6250</v>
      </c>
      <c r="M21" s="26"/>
      <c r="N21" s="32">
        <v>11200</v>
      </c>
      <c r="O21" s="31">
        <f>SUM(M21:N21)</f>
        <v>11200</v>
      </c>
      <c r="P21" s="28"/>
      <c r="Q21" s="2" t="s">
        <v>18</v>
      </c>
    </row>
    <row r="22" spans="1:19" ht="60" customHeight="1" thickBot="1">
      <c r="A22" s="29">
        <v>0</v>
      </c>
      <c r="B22" s="33" t="s">
        <v>29</v>
      </c>
      <c r="C22" s="38" t="s">
        <v>39</v>
      </c>
      <c r="D22" s="21" t="s">
        <v>27</v>
      </c>
      <c r="E22" s="22">
        <v>45835</v>
      </c>
      <c r="F22" s="23" t="s">
        <v>38</v>
      </c>
      <c r="G22" s="30">
        <v>8</v>
      </c>
      <c r="H22" s="30"/>
      <c r="I22" s="30"/>
      <c r="J22" s="31"/>
      <c r="K22" s="26">
        <v>2600</v>
      </c>
      <c r="L22" s="26">
        <v>6250</v>
      </c>
      <c r="M22" s="26"/>
      <c r="N22" s="32">
        <v>11200</v>
      </c>
      <c r="O22" s="31">
        <f>SUM(M22:N22)</f>
        <v>11200</v>
      </c>
      <c r="P22" s="28"/>
      <c r="Q22" s="28"/>
      <c r="S22" s="28"/>
    </row>
    <row r="23" spans="1:19" ht="15.75" customHeight="1" thickBot="1">
      <c r="A23" s="39">
        <f>SUM(A18:A22)</f>
        <v>3</v>
      </c>
      <c r="B23" s="274" t="s">
        <v>40</v>
      </c>
      <c r="C23" s="274"/>
      <c r="D23" s="274"/>
      <c r="E23" s="274"/>
      <c r="F23" s="274"/>
      <c r="G23" s="40">
        <f t="shared" ref="G23:N23" si="0">SUM(G18:G22)</f>
        <v>40</v>
      </c>
      <c r="H23" s="40">
        <f t="shared" si="0"/>
        <v>3</v>
      </c>
      <c r="I23" s="40">
        <f t="shared" si="0"/>
        <v>0</v>
      </c>
      <c r="J23" s="40">
        <f t="shared" si="0"/>
        <v>0</v>
      </c>
      <c r="K23" s="40">
        <f t="shared" si="0"/>
        <v>10900</v>
      </c>
      <c r="L23" s="40">
        <f t="shared" si="0"/>
        <v>27750</v>
      </c>
      <c r="M23" s="40">
        <f t="shared" si="0"/>
        <v>0</v>
      </c>
      <c r="N23" s="40">
        <f t="shared" si="0"/>
        <v>53600</v>
      </c>
      <c r="O23" s="40">
        <f>SUM(O18:O22)</f>
        <v>53600</v>
      </c>
      <c r="P23" s="41"/>
      <c r="Q23" s="41"/>
    </row>
    <row r="24" spans="1:19" ht="15.75" customHeight="1" thickBot="1">
      <c r="A24" s="284" t="s">
        <v>41</v>
      </c>
      <c r="B24" s="285"/>
      <c r="C24" s="285"/>
      <c r="D24" s="285"/>
      <c r="E24" s="285"/>
      <c r="F24" s="285"/>
      <c r="G24" s="286"/>
      <c r="H24" s="42"/>
      <c r="I24" s="42"/>
      <c r="J24" s="43"/>
      <c r="K24" s="43"/>
      <c r="L24" s="43"/>
      <c r="M24" s="44">
        <v>0</v>
      </c>
      <c r="N24" s="44">
        <f>N23*-0.1</f>
        <v>-5360</v>
      </c>
      <c r="O24" s="44">
        <f>N24</f>
        <v>-5360</v>
      </c>
    </row>
    <row r="25" spans="1:19" ht="15.75" customHeight="1" thickBot="1">
      <c r="A25" s="278" t="s">
        <v>42</v>
      </c>
      <c r="B25" s="287"/>
      <c r="C25" s="287"/>
      <c r="D25" s="287"/>
      <c r="E25" s="287"/>
      <c r="F25" s="287"/>
      <c r="G25" s="279"/>
      <c r="H25" s="45"/>
      <c r="I25" s="45"/>
      <c r="J25" s="46"/>
      <c r="K25" s="46"/>
      <c r="L25" s="46"/>
      <c r="M25" s="44">
        <f>+M23+M24</f>
        <v>0</v>
      </c>
      <c r="N25" s="44">
        <f>+N23+N24</f>
        <v>48240</v>
      </c>
      <c r="O25" s="44">
        <f>+O23+O24</f>
        <v>48240</v>
      </c>
    </row>
    <row r="26" spans="1:19" ht="16.5" thickBot="1">
      <c r="A26" s="47"/>
      <c r="B26" s="47"/>
      <c r="C26" s="47"/>
      <c r="D26" s="47"/>
      <c r="E26" s="47"/>
      <c r="F26" s="47"/>
      <c r="G26" s="47"/>
      <c r="H26" s="48"/>
      <c r="I26" s="48"/>
      <c r="J26" s="49"/>
      <c r="K26" s="49"/>
      <c r="L26" s="49"/>
      <c r="M26" s="49"/>
      <c r="N26" s="49"/>
      <c r="O26" s="50"/>
    </row>
    <row r="27" spans="1:19" ht="16.5" customHeight="1" thickBot="1">
      <c r="A27" s="317" t="s">
        <v>43</v>
      </c>
      <c r="B27" s="318"/>
      <c r="C27" s="318"/>
      <c r="D27" s="318"/>
      <c r="E27" s="318"/>
      <c r="F27" s="318"/>
      <c r="G27" s="318"/>
      <c r="H27" s="318"/>
      <c r="I27" s="318"/>
      <c r="J27" s="318"/>
      <c r="K27" s="318"/>
      <c r="L27" s="318"/>
      <c r="M27" s="318"/>
      <c r="N27" s="51"/>
      <c r="O27" s="52"/>
    </row>
    <row r="28" spans="1:19" ht="23.25" customHeight="1" thickBot="1">
      <c r="A28" s="283" t="s">
        <v>7</v>
      </c>
      <c r="B28" s="304" t="s">
        <v>8</v>
      </c>
      <c r="C28" s="305"/>
      <c r="D28" s="289" t="s">
        <v>9</v>
      </c>
      <c r="E28" s="289" t="s">
        <v>10</v>
      </c>
      <c r="F28" s="289" t="s">
        <v>11</v>
      </c>
      <c r="G28" s="289" t="s">
        <v>44</v>
      </c>
      <c r="H28" s="304" t="s">
        <v>13</v>
      </c>
      <c r="I28" s="305"/>
      <c r="J28" s="289" t="s">
        <v>14</v>
      </c>
      <c r="K28" s="10"/>
      <c r="L28" s="10"/>
      <c r="M28" s="289" t="s">
        <v>15</v>
      </c>
      <c r="N28" s="289" t="s">
        <v>16</v>
      </c>
      <c r="O28" s="294" t="s">
        <v>17</v>
      </c>
    </row>
    <row r="29" spans="1:19" ht="0.75" customHeight="1" thickBot="1">
      <c r="A29" s="303"/>
      <c r="B29" s="306"/>
      <c r="C29" s="307"/>
      <c r="D29" s="292"/>
      <c r="E29" s="292"/>
      <c r="F29" s="292"/>
      <c r="G29" s="308"/>
      <c r="H29" s="289" t="s">
        <v>22</v>
      </c>
      <c r="I29" s="289" t="s">
        <v>19</v>
      </c>
      <c r="J29" s="290"/>
      <c r="K29" s="14"/>
      <c r="L29" s="14"/>
      <c r="M29" s="290"/>
      <c r="N29" s="292"/>
      <c r="O29" s="295"/>
    </row>
    <row r="30" spans="1:19" ht="28.5" customHeight="1" thickBot="1">
      <c r="A30" s="303"/>
      <c r="B30" s="53" t="s">
        <v>20</v>
      </c>
      <c r="C30" s="16" t="s">
        <v>21</v>
      </c>
      <c r="D30" s="293"/>
      <c r="E30" s="293"/>
      <c r="F30" s="293"/>
      <c r="G30" s="309"/>
      <c r="H30" s="293"/>
      <c r="I30" s="293"/>
      <c r="J30" s="291"/>
      <c r="K30" s="17" t="s">
        <v>23</v>
      </c>
      <c r="L30" s="17" t="s">
        <v>24</v>
      </c>
      <c r="M30" s="291"/>
      <c r="N30" s="293"/>
      <c r="O30" s="296"/>
    </row>
    <row r="31" spans="1:19" ht="87" customHeight="1">
      <c r="A31" s="54">
        <v>1</v>
      </c>
      <c r="B31" s="55" t="s">
        <v>45</v>
      </c>
      <c r="C31" s="56" t="s">
        <v>46</v>
      </c>
      <c r="D31" s="55" t="s">
        <v>47</v>
      </c>
      <c r="E31" s="57" t="s">
        <v>48</v>
      </c>
      <c r="F31" s="57" t="s">
        <v>49</v>
      </c>
      <c r="G31" s="24">
        <v>16</v>
      </c>
      <c r="H31" s="24"/>
      <c r="I31" s="24"/>
      <c r="J31" s="25"/>
      <c r="K31" s="58">
        <v>5100</v>
      </c>
      <c r="L31" s="59">
        <v>15400</v>
      </c>
      <c r="M31" s="58"/>
      <c r="N31" s="58"/>
      <c r="O31" s="60">
        <f>SUM(M31:N31)</f>
        <v>0</v>
      </c>
      <c r="P31" s="28"/>
    </row>
    <row r="32" spans="1:19" ht="63">
      <c r="A32" s="61">
        <v>1</v>
      </c>
      <c r="B32" s="55" t="s">
        <v>45</v>
      </c>
      <c r="C32" s="62" t="s">
        <v>50</v>
      </c>
      <c r="D32" s="19" t="s">
        <v>47</v>
      </c>
      <c r="E32" s="57" t="s">
        <v>51</v>
      </c>
      <c r="F32" s="57" t="s">
        <v>52</v>
      </c>
      <c r="G32" s="63">
        <v>16</v>
      </c>
      <c r="H32" s="30"/>
      <c r="I32" s="30"/>
      <c r="J32" s="31"/>
      <c r="K32" s="64">
        <v>15400</v>
      </c>
      <c r="L32" s="65">
        <v>4500</v>
      </c>
      <c r="M32" s="65"/>
      <c r="N32" s="65">
        <v>11200</v>
      </c>
      <c r="O32" s="66">
        <f>SUM(M32:N32)</f>
        <v>11200</v>
      </c>
    </row>
    <row r="33" spans="1:19" ht="138" customHeight="1">
      <c r="A33" s="61">
        <v>1</v>
      </c>
      <c r="B33" s="55" t="s">
        <v>45</v>
      </c>
      <c r="C33" s="62" t="s">
        <v>53</v>
      </c>
      <c r="D33" s="19" t="s">
        <v>47</v>
      </c>
      <c r="E33" s="57" t="s">
        <v>54</v>
      </c>
      <c r="F33" s="57" t="s">
        <v>49</v>
      </c>
      <c r="G33" s="30">
        <v>16</v>
      </c>
      <c r="H33" s="30"/>
      <c r="I33" s="30"/>
      <c r="J33" s="31"/>
      <c r="K33" s="67">
        <v>5100</v>
      </c>
      <c r="L33" s="68">
        <v>15400</v>
      </c>
      <c r="M33" s="65"/>
      <c r="N33" s="65">
        <v>11200</v>
      </c>
      <c r="O33" s="66">
        <f>SUM(M33:N33)</f>
        <v>11200</v>
      </c>
      <c r="P33" s="69"/>
      <c r="Q33" s="41"/>
    </row>
    <row r="34" spans="1:19" ht="47.25">
      <c r="A34" s="70">
        <v>1</v>
      </c>
      <c r="B34" s="19"/>
      <c r="C34" s="71" t="s">
        <v>55</v>
      </c>
      <c r="D34" s="19" t="s">
        <v>47</v>
      </c>
      <c r="E34" s="57" t="s">
        <v>56</v>
      </c>
      <c r="F34" s="57" t="s">
        <v>52</v>
      </c>
      <c r="G34" s="30">
        <v>16</v>
      </c>
      <c r="H34" s="30">
        <v>28</v>
      </c>
      <c r="I34" s="30">
        <v>7</v>
      </c>
      <c r="J34" s="31"/>
      <c r="K34" s="72">
        <v>4500</v>
      </c>
      <c r="L34" s="72">
        <v>15400</v>
      </c>
      <c r="M34" s="73"/>
      <c r="N34" s="73">
        <v>16800</v>
      </c>
      <c r="O34" s="66">
        <f>SUM(M34:N34)</f>
        <v>16800</v>
      </c>
      <c r="P34" s="28"/>
    </row>
    <row r="35" spans="1:19" ht="47.25" hidden="1">
      <c r="A35" s="70">
        <v>0</v>
      </c>
      <c r="B35" s="19"/>
      <c r="C35" s="74"/>
      <c r="D35" s="19" t="s">
        <v>47</v>
      </c>
      <c r="E35" s="75"/>
      <c r="F35" s="19"/>
      <c r="G35" s="30"/>
      <c r="H35" s="30"/>
      <c r="I35" s="30"/>
      <c r="J35" s="31"/>
      <c r="K35" s="73"/>
      <c r="L35" s="73"/>
      <c r="M35" s="73"/>
      <c r="N35" s="73"/>
      <c r="O35" s="66">
        <f t="shared" ref="O35" si="1">SUM(M35:N35)</f>
        <v>0</v>
      </c>
    </row>
    <row r="36" spans="1:19" ht="47.25" hidden="1">
      <c r="A36" s="61">
        <v>0</v>
      </c>
      <c r="B36" s="19"/>
      <c r="C36" s="62"/>
      <c r="D36" s="19" t="s">
        <v>47</v>
      </c>
      <c r="E36" s="75"/>
      <c r="F36" s="19"/>
      <c r="G36" s="30"/>
      <c r="H36" s="30"/>
      <c r="I36" s="30"/>
      <c r="J36" s="31"/>
      <c r="K36" s="73"/>
      <c r="L36" s="73"/>
      <c r="M36" s="73"/>
      <c r="N36" s="73"/>
      <c r="O36" s="66">
        <f>SUM(M36:N36)</f>
        <v>0</v>
      </c>
      <c r="P36" s="69"/>
      <c r="Q36" s="28"/>
      <c r="R36" s="28"/>
      <c r="S36" s="28"/>
    </row>
    <row r="37" spans="1:19" ht="117.75" hidden="1" customHeight="1">
      <c r="A37" s="61">
        <v>0</v>
      </c>
      <c r="B37" s="19"/>
      <c r="C37" s="62"/>
      <c r="D37" s="19" t="s">
        <v>47</v>
      </c>
      <c r="E37" s="75"/>
      <c r="F37" s="19"/>
      <c r="G37" s="30"/>
      <c r="H37" s="30"/>
      <c r="I37" s="30"/>
      <c r="J37" s="31"/>
      <c r="K37" s="73"/>
      <c r="L37" s="73"/>
      <c r="M37" s="73"/>
      <c r="N37" s="73"/>
      <c r="O37" s="66">
        <f>SUM(M37:N37)</f>
        <v>0</v>
      </c>
      <c r="P37" s="69"/>
      <c r="Q37" s="28"/>
      <c r="R37" s="28"/>
      <c r="S37" s="28"/>
    </row>
    <row r="38" spans="1:19" ht="15" customHeight="1">
      <c r="A38" s="76">
        <f>SUM(A31:A37)</f>
        <v>4</v>
      </c>
      <c r="B38" s="319" t="s">
        <v>40</v>
      </c>
      <c r="C38" s="319"/>
      <c r="D38" s="319"/>
      <c r="E38" s="319"/>
      <c r="F38" s="319"/>
      <c r="G38" s="77">
        <f t="shared" ref="G38:O38" si="2">SUM(G31:G37)</f>
        <v>64</v>
      </c>
      <c r="H38" s="77">
        <f t="shared" si="2"/>
        <v>28</v>
      </c>
      <c r="I38" s="77">
        <f t="shared" si="2"/>
        <v>7</v>
      </c>
      <c r="J38" s="78">
        <f t="shared" si="2"/>
        <v>0</v>
      </c>
      <c r="K38" s="78">
        <f t="shared" si="2"/>
        <v>30100</v>
      </c>
      <c r="L38" s="78">
        <f t="shared" si="2"/>
        <v>50700</v>
      </c>
      <c r="M38" s="78">
        <f t="shared" si="2"/>
        <v>0</v>
      </c>
      <c r="N38" s="78">
        <f t="shared" si="2"/>
        <v>39200</v>
      </c>
      <c r="O38" s="79">
        <f t="shared" si="2"/>
        <v>39200</v>
      </c>
    </row>
    <row r="39" spans="1:19" ht="15" customHeight="1">
      <c r="A39" s="320" t="s">
        <v>41</v>
      </c>
      <c r="B39" s="321"/>
      <c r="C39" s="321"/>
      <c r="D39" s="321"/>
      <c r="E39" s="321"/>
      <c r="F39" s="321"/>
      <c r="G39" s="322"/>
      <c r="H39" s="80"/>
      <c r="I39" s="80"/>
      <c r="J39" s="81"/>
      <c r="K39" s="82"/>
      <c r="L39" s="82"/>
      <c r="M39" s="82">
        <v>0</v>
      </c>
      <c r="N39" s="82">
        <f>0.1*-N38</f>
        <v>-3920</v>
      </c>
      <c r="O39" s="83">
        <f>SUM(N39:N39)</f>
        <v>-3920</v>
      </c>
    </row>
    <row r="40" spans="1:19" ht="15.75" customHeight="1" thickBot="1">
      <c r="A40" s="314" t="s">
        <v>57</v>
      </c>
      <c r="B40" s="315"/>
      <c r="C40" s="315"/>
      <c r="D40" s="315"/>
      <c r="E40" s="315"/>
      <c r="F40" s="315"/>
      <c r="G40" s="316"/>
      <c r="H40" s="84"/>
      <c r="I40" s="84"/>
      <c r="J40" s="85"/>
      <c r="K40" s="86"/>
      <c r="L40" s="86"/>
      <c r="M40" s="86">
        <f>SUM(M38:M39)</f>
        <v>0</v>
      </c>
      <c r="N40" s="87">
        <f>+N38+N39</f>
        <v>35280</v>
      </c>
      <c r="O40" s="87">
        <f>+O38+O39</f>
        <v>35280</v>
      </c>
      <c r="P40" s="2" t="s">
        <v>58</v>
      </c>
      <c r="Q40" s="41"/>
    </row>
    <row r="41" spans="1:19" ht="16.5" thickBot="1">
      <c r="A41" s="47"/>
      <c r="B41" s="47"/>
      <c r="C41" s="47"/>
      <c r="D41" s="47"/>
      <c r="E41" s="47"/>
      <c r="F41" s="47"/>
      <c r="G41" s="47"/>
      <c r="H41" s="48"/>
      <c r="I41" s="48"/>
      <c r="J41" s="49"/>
      <c r="K41" s="49"/>
      <c r="L41" s="49"/>
      <c r="M41" s="49"/>
      <c r="N41" s="49"/>
      <c r="O41" s="50"/>
    </row>
    <row r="42" spans="1:19" ht="15.75" customHeight="1" thickBot="1">
      <c r="A42" s="317" t="s">
        <v>59</v>
      </c>
      <c r="B42" s="318"/>
      <c r="C42" s="318"/>
      <c r="D42" s="318"/>
      <c r="E42" s="318"/>
      <c r="F42" s="318"/>
      <c r="G42" s="318"/>
      <c r="H42" s="318"/>
      <c r="I42" s="318"/>
      <c r="J42" s="318"/>
      <c r="K42" s="318"/>
      <c r="L42" s="318"/>
      <c r="M42" s="318"/>
      <c r="N42" s="88"/>
      <c r="O42" s="89"/>
    </row>
    <row r="43" spans="1:19" ht="23.25" customHeight="1" thickBot="1">
      <c r="A43" s="283" t="s">
        <v>7</v>
      </c>
      <c r="B43" s="304" t="s">
        <v>8</v>
      </c>
      <c r="C43" s="305"/>
      <c r="D43" s="289" t="s">
        <v>9</v>
      </c>
      <c r="E43" s="289" t="s">
        <v>10</v>
      </c>
      <c r="F43" s="289" t="s">
        <v>11</v>
      </c>
      <c r="G43" s="289" t="s">
        <v>44</v>
      </c>
      <c r="H43" s="304" t="s">
        <v>13</v>
      </c>
      <c r="I43" s="305"/>
      <c r="J43" s="289" t="s">
        <v>14</v>
      </c>
      <c r="K43" s="10"/>
      <c r="L43" s="10"/>
      <c r="M43" s="289" t="s">
        <v>15</v>
      </c>
      <c r="N43" s="289" t="s">
        <v>16</v>
      </c>
      <c r="O43" s="294" t="s">
        <v>17</v>
      </c>
    </row>
    <row r="44" spans="1:19" ht="2.25" customHeight="1" thickBot="1">
      <c r="A44" s="303"/>
      <c r="B44" s="306"/>
      <c r="C44" s="307"/>
      <c r="D44" s="308"/>
      <c r="E44" s="308"/>
      <c r="F44" s="308"/>
      <c r="G44" s="308"/>
      <c r="H44" s="289" t="s">
        <v>22</v>
      </c>
      <c r="I44" s="289" t="s">
        <v>19</v>
      </c>
      <c r="J44" s="290"/>
      <c r="K44" s="14"/>
      <c r="L44" s="14"/>
      <c r="M44" s="290"/>
      <c r="N44" s="292"/>
      <c r="O44" s="295"/>
    </row>
    <row r="45" spans="1:19" ht="28.5" customHeight="1" thickBot="1">
      <c r="A45" s="303"/>
      <c r="B45" s="90" t="s">
        <v>20</v>
      </c>
      <c r="C45" s="9" t="s">
        <v>21</v>
      </c>
      <c r="D45" s="308"/>
      <c r="E45" s="308"/>
      <c r="F45" s="308"/>
      <c r="G45" s="308"/>
      <c r="H45" s="293"/>
      <c r="I45" s="293"/>
      <c r="J45" s="291"/>
      <c r="K45" s="17" t="s">
        <v>23</v>
      </c>
      <c r="L45" s="12" t="s">
        <v>24</v>
      </c>
      <c r="M45" s="290"/>
      <c r="N45" s="292"/>
      <c r="O45" s="310"/>
    </row>
    <row r="46" spans="1:19" ht="123.75" hidden="1" customHeight="1">
      <c r="A46" s="91">
        <v>0</v>
      </c>
      <c r="B46" s="19" t="s">
        <v>60</v>
      </c>
      <c r="C46" s="92" t="s">
        <v>61</v>
      </c>
      <c r="D46" s="19" t="s">
        <v>62</v>
      </c>
      <c r="E46" s="93"/>
      <c r="F46" s="93"/>
      <c r="G46" s="30"/>
      <c r="H46" s="94"/>
      <c r="I46" s="94"/>
      <c r="J46" s="95"/>
      <c r="K46" s="96"/>
      <c r="L46" s="97"/>
      <c r="M46" s="97"/>
      <c r="N46" s="66"/>
      <c r="O46" s="97">
        <f>SUM(M46:N46)</f>
        <v>0</v>
      </c>
      <c r="P46" s="98"/>
      <c r="Q46" s="99"/>
      <c r="R46" s="99"/>
      <c r="S46" s="99"/>
    </row>
    <row r="47" spans="1:19" ht="166.5" hidden="1" customHeight="1">
      <c r="A47" s="100">
        <v>0</v>
      </c>
      <c r="B47" s="19"/>
      <c r="C47" s="74" t="s">
        <v>63</v>
      </c>
      <c r="D47" s="19" t="s">
        <v>62</v>
      </c>
      <c r="E47" s="101"/>
      <c r="F47" s="19"/>
      <c r="G47" s="30"/>
      <c r="H47" s="30"/>
      <c r="I47" s="30"/>
      <c r="J47" s="31"/>
      <c r="K47" s="97"/>
      <c r="L47" s="97"/>
      <c r="M47" s="97"/>
      <c r="N47" s="66"/>
      <c r="O47" s="97">
        <f>SUM(M47:N47)</f>
        <v>0</v>
      </c>
      <c r="P47" s="102"/>
    </row>
    <row r="48" spans="1:19" ht="2.4500000000000002" hidden="1" customHeight="1">
      <c r="A48" s="103"/>
      <c r="B48" s="104"/>
      <c r="C48" s="105"/>
      <c r="D48" s="104"/>
      <c r="E48" s="106"/>
      <c r="F48" s="104"/>
      <c r="G48" s="94"/>
      <c r="H48" s="94">
        <v>0</v>
      </c>
      <c r="I48" s="107">
        <v>0</v>
      </c>
      <c r="J48" s="108"/>
      <c r="K48" s="109"/>
      <c r="L48" s="109"/>
      <c r="M48" s="109"/>
      <c r="N48" s="109"/>
      <c r="O48" s="110"/>
      <c r="P48" s="111"/>
    </row>
    <row r="49" spans="1:21" ht="16.5" thickBot="1">
      <c r="A49" s="112">
        <f>SUM(A45:A48)</f>
        <v>0</v>
      </c>
      <c r="B49" s="311" t="s">
        <v>40</v>
      </c>
      <c r="C49" s="312"/>
      <c r="D49" s="312"/>
      <c r="E49" s="312"/>
      <c r="F49" s="313"/>
      <c r="G49" s="113">
        <f>SUM(G45:G48)</f>
        <v>0</v>
      </c>
      <c r="H49" s="114">
        <f t="shared" ref="H49:J49" si="3">SUM(H46:H48)</f>
        <v>0</v>
      </c>
      <c r="I49" s="115">
        <f t="shared" si="3"/>
        <v>0</v>
      </c>
      <c r="J49" s="115">
        <f t="shared" si="3"/>
        <v>0</v>
      </c>
      <c r="K49" s="115">
        <f>SUM(K45:K48)</f>
        <v>0</v>
      </c>
      <c r="L49" s="115">
        <f>SUM(L45:L48)</f>
        <v>0</v>
      </c>
      <c r="M49" s="115">
        <f>SUM(M45:M48)</f>
        <v>0</v>
      </c>
      <c r="N49" s="116">
        <f>SUM(N45:N48)</f>
        <v>0</v>
      </c>
      <c r="O49" s="117">
        <f>SUM(O45:O48)</f>
        <v>0</v>
      </c>
      <c r="P49" s="118"/>
    </row>
    <row r="50" spans="1:21" ht="16.5" thickBot="1">
      <c r="A50" s="297" t="s">
        <v>41</v>
      </c>
      <c r="B50" s="298"/>
      <c r="C50" s="298"/>
      <c r="D50" s="298"/>
      <c r="E50" s="298"/>
      <c r="F50" s="298"/>
      <c r="G50" s="299"/>
      <c r="H50" s="119"/>
      <c r="I50" s="120"/>
      <c r="J50" s="121"/>
      <c r="K50" s="122"/>
      <c r="L50" s="122"/>
      <c r="M50" s="123">
        <v>0</v>
      </c>
      <c r="N50" s="124">
        <f>-0.1*N49</f>
        <v>0</v>
      </c>
      <c r="O50" s="125">
        <f>SUM(N50:N50)</f>
        <v>0</v>
      </c>
      <c r="P50" s="118"/>
    </row>
    <row r="51" spans="1:21" ht="16.5" thickBot="1">
      <c r="A51" s="300" t="s">
        <v>57</v>
      </c>
      <c r="B51" s="301"/>
      <c r="C51" s="301"/>
      <c r="D51" s="301"/>
      <c r="E51" s="301"/>
      <c r="F51" s="301"/>
      <c r="G51" s="302"/>
      <c r="H51" s="126"/>
      <c r="I51" s="126"/>
      <c r="J51" s="127"/>
      <c r="K51" s="128"/>
      <c r="L51" s="128"/>
      <c r="M51" s="86">
        <f>SUM(M49:M50)</f>
        <v>0</v>
      </c>
      <c r="N51" s="129">
        <f>+N49+N50</f>
        <v>0</v>
      </c>
      <c r="O51" s="87">
        <f>+O49+O50</f>
        <v>0</v>
      </c>
      <c r="P51" s="118"/>
    </row>
    <row r="52" spans="1:21" ht="34.5" customHeight="1" thickBot="1">
      <c r="A52" s="130"/>
      <c r="B52" s="130"/>
      <c r="C52" s="130"/>
      <c r="D52" s="130"/>
      <c r="E52" s="130"/>
      <c r="F52" s="130"/>
      <c r="G52" s="130"/>
      <c r="H52" s="48"/>
      <c r="I52" s="48"/>
      <c r="J52" s="49"/>
      <c r="K52" s="131"/>
      <c r="L52" s="131"/>
      <c r="M52" s="132"/>
      <c r="N52" s="133"/>
      <c r="O52" s="133"/>
    </row>
    <row r="53" spans="1:21" ht="34.5" hidden="1" customHeight="1">
      <c r="A53" s="130"/>
      <c r="B53" s="130"/>
      <c r="C53" s="130"/>
      <c r="D53" s="130"/>
      <c r="E53" s="130"/>
      <c r="F53" s="130"/>
      <c r="G53" s="130"/>
      <c r="H53" s="48"/>
      <c r="I53" s="48"/>
      <c r="J53" s="49"/>
      <c r="K53" s="131"/>
      <c r="L53" s="131"/>
      <c r="M53" s="132"/>
      <c r="N53" s="133"/>
      <c r="O53" s="133"/>
    </row>
    <row r="54" spans="1:21" ht="34.5" hidden="1" customHeight="1">
      <c r="A54" s="130"/>
      <c r="B54" s="130"/>
      <c r="C54" s="130"/>
      <c r="D54" s="130"/>
      <c r="E54" s="130"/>
      <c r="F54" s="130"/>
      <c r="G54" s="130"/>
      <c r="H54" s="48"/>
      <c r="I54" s="48"/>
      <c r="J54" s="49"/>
      <c r="K54" s="49"/>
      <c r="L54" s="49"/>
      <c r="M54" s="134"/>
      <c r="N54" s="134"/>
      <c r="O54" s="134"/>
    </row>
    <row r="55" spans="1:21" ht="34.5" hidden="1" customHeight="1">
      <c r="A55" s="130"/>
      <c r="B55" s="130"/>
      <c r="C55" s="130"/>
      <c r="D55" s="130"/>
      <c r="E55" s="130"/>
      <c r="F55" s="130"/>
      <c r="G55" s="130"/>
      <c r="H55" s="135"/>
      <c r="I55" s="135"/>
      <c r="J55" s="134"/>
      <c r="K55" s="134"/>
      <c r="L55" s="134"/>
      <c r="M55" s="134"/>
      <c r="N55" s="134"/>
      <c r="O55" s="136"/>
    </row>
    <row r="56" spans="1:21" ht="15.75" customHeight="1" thickBot="1">
      <c r="A56" s="269" t="s">
        <v>64</v>
      </c>
      <c r="B56" s="270"/>
      <c r="C56" s="270"/>
      <c r="D56" s="270"/>
      <c r="E56" s="270"/>
      <c r="F56" s="270"/>
      <c r="G56" s="270"/>
      <c r="H56" s="270"/>
      <c r="I56" s="270"/>
      <c r="J56" s="270"/>
      <c r="K56" s="270"/>
      <c r="L56" s="270"/>
      <c r="M56" s="270"/>
      <c r="N56" s="270"/>
      <c r="O56" s="271"/>
    </row>
    <row r="57" spans="1:21" ht="24.75" customHeight="1" thickBot="1">
      <c r="A57" s="283" t="s">
        <v>7</v>
      </c>
      <c r="B57" s="304" t="s">
        <v>8</v>
      </c>
      <c r="C57" s="305"/>
      <c r="D57" s="289" t="s">
        <v>9</v>
      </c>
      <c r="E57" s="289" t="s">
        <v>10</v>
      </c>
      <c r="F57" s="289" t="s">
        <v>11</v>
      </c>
      <c r="G57" s="289" t="s">
        <v>65</v>
      </c>
      <c r="H57" s="304" t="s">
        <v>13</v>
      </c>
      <c r="I57" s="305"/>
      <c r="J57" s="289" t="s">
        <v>14</v>
      </c>
      <c r="K57" s="10"/>
      <c r="L57" s="10"/>
      <c r="M57" s="289" t="s">
        <v>15</v>
      </c>
      <c r="N57" s="289" t="s">
        <v>16</v>
      </c>
      <c r="O57" s="294" t="s">
        <v>66</v>
      </c>
    </row>
    <row r="58" spans="1:21" ht="16.5" thickBot="1">
      <c r="A58" s="303"/>
      <c r="B58" s="306"/>
      <c r="C58" s="307"/>
      <c r="D58" s="292"/>
      <c r="E58" s="292"/>
      <c r="F58" s="292"/>
      <c r="G58" s="308"/>
      <c r="H58" s="289" t="s">
        <v>22</v>
      </c>
      <c r="I58" s="289" t="s">
        <v>19</v>
      </c>
      <c r="J58" s="290"/>
      <c r="K58" s="14"/>
      <c r="L58" s="14"/>
      <c r="M58" s="290"/>
      <c r="N58" s="292"/>
      <c r="O58" s="295"/>
    </row>
    <row r="59" spans="1:21" ht="27.75" customHeight="1" thickBot="1">
      <c r="A59" s="303"/>
      <c r="B59" s="15" t="s">
        <v>20</v>
      </c>
      <c r="C59" s="16" t="s">
        <v>21</v>
      </c>
      <c r="D59" s="293"/>
      <c r="E59" s="293"/>
      <c r="F59" s="293"/>
      <c r="G59" s="309"/>
      <c r="H59" s="293"/>
      <c r="I59" s="293"/>
      <c r="J59" s="291"/>
      <c r="K59" s="17" t="s">
        <v>23</v>
      </c>
      <c r="L59" s="17" t="s">
        <v>24</v>
      </c>
      <c r="M59" s="291"/>
      <c r="N59" s="293"/>
      <c r="O59" s="296"/>
    </row>
    <row r="60" spans="1:21" ht="51" hidden="1" customHeight="1">
      <c r="A60" s="137"/>
      <c r="B60" s="138" t="s">
        <v>67</v>
      </c>
      <c r="C60" s="138" t="s">
        <v>68</v>
      </c>
      <c r="D60" s="138" t="s">
        <v>69</v>
      </c>
      <c r="E60" s="138"/>
      <c r="F60" s="138" t="s">
        <v>70</v>
      </c>
      <c r="G60" s="139">
        <v>0</v>
      </c>
      <c r="H60" s="139">
        <v>0</v>
      </c>
      <c r="I60" s="139">
        <v>0</v>
      </c>
      <c r="J60" s="35">
        <v>250000</v>
      </c>
      <c r="K60" s="35">
        <v>0</v>
      </c>
      <c r="L60" s="35">
        <v>0</v>
      </c>
      <c r="M60" s="35"/>
      <c r="N60" s="35">
        <v>0</v>
      </c>
      <c r="O60" s="140">
        <f t="shared" ref="O60:O65" si="4">SUM(M60:N60)</f>
        <v>0</v>
      </c>
      <c r="P60" s="28">
        <f>K60+L60+N60</f>
        <v>0</v>
      </c>
    </row>
    <row r="61" spans="1:21" ht="93.75" customHeight="1" thickBot="1">
      <c r="A61" s="141">
        <v>1</v>
      </c>
      <c r="B61" s="19" t="s">
        <v>71</v>
      </c>
      <c r="C61" s="74" t="s">
        <v>72</v>
      </c>
      <c r="D61" s="142" t="s">
        <v>73</v>
      </c>
      <c r="E61" s="143" t="s">
        <v>74</v>
      </c>
      <c r="F61" s="19" t="s">
        <v>75</v>
      </c>
      <c r="G61" s="30">
        <v>16</v>
      </c>
      <c r="H61" s="30">
        <v>8</v>
      </c>
      <c r="I61" s="30">
        <v>2</v>
      </c>
      <c r="J61" s="31"/>
      <c r="K61" s="97">
        <v>4100</v>
      </c>
      <c r="L61" s="97">
        <v>8925</v>
      </c>
      <c r="M61" s="97"/>
      <c r="N61" s="97">
        <v>22400</v>
      </c>
      <c r="O61" s="144">
        <f>SUM(M61:N61)</f>
        <v>22400</v>
      </c>
      <c r="P61" s="28"/>
    </row>
    <row r="62" spans="1:21" ht="132.75" hidden="1" customHeight="1">
      <c r="A62" s="141">
        <v>0</v>
      </c>
      <c r="B62" s="142"/>
      <c r="C62" s="145"/>
      <c r="D62" s="142" t="s">
        <v>76</v>
      </c>
      <c r="E62" s="146"/>
      <c r="F62" s="142"/>
      <c r="G62" s="147"/>
      <c r="H62" s="147"/>
      <c r="I62" s="147"/>
      <c r="J62" s="31"/>
      <c r="K62" s="97"/>
      <c r="L62" s="97"/>
      <c r="M62" s="97"/>
      <c r="N62" s="97"/>
      <c r="O62" s="144">
        <f>SUM(M62:N62)</f>
        <v>0</v>
      </c>
      <c r="P62" s="28"/>
    </row>
    <row r="63" spans="1:21" ht="51" hidden="1" customHeight="1">
      <c r="A63" s="141"/>
      <c r="B63" s="142" t="s">
        <v>67</v>
      </c>
      <c r="C63" s="142" t="s">
        <v>77</v>
      </c>
      <c r="D63" s="142" t="s">
        <v>69</v>
      </c>
      <c r="E63" s="142"/>
      <c r="F63" s="142" t="s">
        <v>78</v>
      </c>
      <c r="G63" s="147">
        <v>0</v>
      </c>
      <c r="H63" s="147">
        <v>0</v>
      </c>
      <c r="I63" s="147">
        <v>0</v>
      </c>
      <c r="J63" s="31"/>
      <c r="K63" s="31">
        <v>0</v>
      </c>
      <c r="L63" s="31">
        <v>0</v>
      </c>
      <c r="M63" s="31"/>
      <c r="N63" s="31">
        <v>0</v>
      </c>
      <c r="O63" s="148">
        <f t="shared" si="4"/>
        <v>0</v>
      </c>
      <c r="P63" s="28">
        <f>K63+L63+N63</f>
        <v>0</v>
      </c>
      <c r="R63" s="28" t="e">
        <f>P63+#REF!</f>
        <v>#REF!</v>
      </c>
      <c r="S63" s="2">
        <v>6662.5</v>
      </c>
      <c r="T63" s="2">
        <f>13125/2</f>
        <v>6562.5</v>
      </c>
      <c r="U63" s="2">
        <f>T63*2</f>
        <v>13125</v>
      </c>
    </row>
    <row r="64" spans="1:21" ht="57.75" hidden="1" customHeight="1">
      <c r="A64" s="141"/>
      <c r="B64" s="142" t="s">
        <v>79</v>
      </c>
      <c r="C64" s="142" t="s">
        <v>80</v>
      </c>
      <c r="D64" s="142" t="s">
        <v>69</v>
      </c>
      <c r="E64" s="146"/>
      <c r="F64" s="142" t="s">
        <v>81</v>
      </c>
      <c r="G64" s="147">
        <v>0</v>
      </c>
      <c r="H64" s="147"/>
      <c r="I64" s="147"/>
      <c r="J64" s="32">
        <v>370000</v>
      </c>
      <c r="K64" s="32">
        <v>0</v>
      </c>
      <c r="L64" s="32">
        <v>0</v>
      </c>
      <c r="M64" s="32"/>
      <c r="N64" s="32">
        <v>0</v>
      </c>
      <c r="O64" s="149">
        <f t="shared" si="4"/>
        <v>0</v>
      </c>
      <c r="P64" s="28">
        <f t="shared" ref="P64:P65" si="5">K64+L64+N64</f>
        <v>0</v>
      </c>
    </row>
    <row r="65" spans="1:21" ht="79.5" hidden="1" thickBot="1">
      <c r="A65" s="141"/>
      <c r="B65" s="150" t="s">
        <v>71</v>
      </c>
      <c r="C65" s="150" t="s">
        <v>82</v>
      </c>
      <c r="D65" s="150" t="s">
        <v>69</v>
      </c>
      <c r="E65" s="151"/>
      <c r="F65" s="150" t="s">
        <v>83</v>
      </c>
      <c r="G65" s="152">
        <v>0</v>
      </c>
      <c r="H65" s="152"/>
      <c r="I65" s="152"/>
      <c r="J65" s="153"/>
      <c r="K65" s="153">
        <v>0</v>
      </c>
      <c r="L65" s="153">
        <v>0</v>
      </c>
      <c r="M65" s="153"/>
      <c r="N65" s="153">
        <v>0</v>
      </c>
      <c r="O65" s="154">
        <f t="shared" si="4"/>
        <v>0</v>
      </c>
      <c r="P65" s="28">
        <f t="shared" si="5"/>
        <v>0</v>
      </c>
    </row>
    <row r="66" spans="1:21" ht="18.75" customHeight="1" thickBot="1">
      <c r="A66" s="39">
        <f>SUM(A60:A65)</f>
        <v>1</v>
      </c>
      <c r="B66" s="274" t="s">
        <v>40</v>
      </c>
      <c r="C66" s="274"/>
      <c r="D66" s="274"/>
      <c r="E66" s="274"/>
      <c r="F66" s="274"/>
      <c r="G66" s="155">
        <f t="shared" ref="G66:O66" si="6">SUM(G60:G65)</f>
        <v>16</v>
      </c>
      <c r="H66" s="155">
        <f t="shared" si="6"/>
        <v>8</v>
      </c>
      <c r="I66" s="155">
        <f t="shared" si="6"/>
        <v>2</v>
      </c>
      <c r="J66" s="155">
        <f t="shared" si="6"/>
        <v>620000</v>
      </c>
      <c r="K66" s="155">
        <f t="shared" si="6"/>
        <v>4100</v>
      </c>
      <c r="L66" s="155">
        <f t="shared" si="6"/>
        <v>8925</v>
      </c>
      <c r="M66" s="155">
        <f t="shared" si="6"/>
        <v>0</v>
      </c>
      <c r="N66" s="155">
        <f t="shared" si="6"/>
        <v>22400</v>
      </c>
      <c r="O66" s="155">
        <f t="shared" si="6"/>
        <v>22400</v>
      </c>
      <c r="P66" s="28"/>
    </row>
    <row r="67" spans="1:21" ht="15" customHeight="1" thickBot="1">
      <c r="A67" s="284" t="s">
        <v>41</v>
      </c>
      <c r="B67" s="285"/>
      <c r="C67" s="285"/>
      <c r="D67" s="285"/>
      <c r="E67" s="285"/>
      <c r="F67" s="285"/>
      <c r="G67" s="286"/>
      <c r="H67" s="156"/>
      <c r="I67" s="156"/>
      <c r="J67" s="157"/>
      <c r="K67" s="157"/>
      <c r="L67" s="157"/>
      <c r="M67" s="158">
        <v>0</v>
      </c>
      <c r="N67" s="158">
        <f>N66*-0.1</f>
        <v>-2240</v>
      </c>
      <c r="O67" s="158">
        <f>N67</f>
        <v>-2240</v>
      </c>
      <c r="P67" s="28"/>
    </row>
    <row r="68" spans="1:21" ht="17.25" customHeight="1" thickBot="1">
      <c r="A68" s="278" t="s">
        <v>42</v>
      </c>
      <c r="B68" s="287"/>
      <c r="C68" s="287"/>
      <c r="D68" s="287"/>
      <c r="E68" s="287"/>
      <c r="F68" s="287"/>
      <c r="G68" s="279"/>
      <c r="H68" s="159"/>
      <c r="I68" s="159"/>
      <c r="J68" s="160"/>
      <c r="K68" s="160"/>
      <c r="L68" s="160"/>
      <c r="M68" s="158">
        <f>SUM(M66:M67)</f>
        <v>0</v>
      </c>
      <c r="N68" s="158">
        <f>N66 +(N67)</f>
        <v>20160</v>
      </c>
      <c r="O68" s="158">
        <f>O67+O66</f>
        <v>20160</v>
      </c>
    </row>
    <row r="69" spans="1:21" ht="17.25" customHeight="1">
      <c r="A69" s="161"/>
      <c r="B69" s="161"/>
      <c r="C69" s="161"/>
      <c r="D69" s="161"/>
      <c r="E69" s="161"/>
      <c r="F69" s="161"/>
      <c r="G69" s="161"/>
      <c r="H69" s="162"/>
      <c r="I69" s="162"/>
      <c r="J69" s="163"/>
      <c r="K69" s="163"/>
      <c r="L69" s="163"/>
      <c r="M69" s="164"/>
      <c r="N69" s="164"/>
      <c r="O69" s="164"/>
      <c r="P69" s="165"/>
      <c r="Q69" s="165"/>
      <c r="R69" s="165"/>
      <c r="S69" s="165"/>
      <c r="T69" s="165"/>
      <c r="U69" s="165"/>
    </row>
    <row r="70" spans="1:21" ht="17.25" customHeight="1" thickBot="1">
      <c r="A70" s="166"/>
      <c r="B70" s="166"/>
      <c r="C70" s="166"/>
      <c r="D70" s="166"/>
      <c r="E70" s="166"/>
      <c r="F70" s="166"/>
      <c r="G70" s="166"/>
      <c r="H70" s="162"/>
      <c r="I70" s="167"/>
      <c r="J70" s="167"/>
      <c r="K70" s="167"/>
      <c r="L70" s="167"/>
      <c r="M70" s="167"/>
      <c r="N70" s="167"/>
      <c r="O70" s="164"/>
      <c r="P70" s="168"/>
      <c r="Q70" s="168"/>
      <c r="R70" s="168"/>
      <c r="S70" s="168"/>
      <c r="T70" s="168"/>
      <c r="U70" s="168"/>
    </row>
    <row r="71" spans="1:21" ht="17.25" customHeight="1" thickBot="1">
      <c r="A71" s="278" t="s">
        <v>84</v>
      </c>
      <c r="B71" s="287"/>
      <c r="C71" s="287"/>
      <c r="D71" s="287"/>
      <c r="E71" s="287"/>
      <c r="F71" s="287"/>
      <c r="G71" s="279"/>
      <c r="H71" s="162"/>
      <c r="I71" s="272" t="s">
        <v>85</v>
      </c>
      <c r="J71" s="288"/>
      <c r="K71" s="288"/>
      <c r="L71" s="288"/>
      <c r="M71" s="288"/>
      <c r="N71" s="273"/>
      <c r="O71" s="164"/>
      <c r="P71" s="266" t="s">
        <v>86</v>
      </c>
      <c r="Q71" s="267"/>
      <c r="R71" s="267"/>
      <c r="S71" s="267"/>
      <c r="T71" s="267"/>
      <c r="U71" s="268"/>
    </row>
    <row r="72" spans="1:21" ht="48" customHeight="1" thickBot="1">
      <c r="A72" s="280" t="s">
        <v>87</v>
      </c>
      <c r="B72" s="281"/>
      <c r="C72" s="282"/>
      <c r="D72" s="283" t="s">
        <v>88</v>
      </c>
      <c r="E72" s="283"/>
      <c r="F72" s="283" t="s">
        <v>89</v>
      </c>
      <c r="G72" s="283"/>
      <c r="H72" s="162"/>
      <c r="I72" s="169" t="s">
        <v>90</v>
      </c>
      <c r="J72" s="170" t="s">
        <v>91</v>
      </c>
      <c r="K72" s="171" t="s">
        <v>92</v>
      </c>
      <c r="L72" s="171" t="s">
        <v>93</v>
      </c>
      <c r="M72" s="172" t="s">
        <v>94</v>
      </c>
      <c r="N72" s="173" t="s">
        <v>57</v>
      </c>
      <c r="O72" s="164"/>
      <c r="P72" s="169" t="s">
        <v>90</v>
      </c>
      <c r="Q72" s="170" t="s">
        <v>91</v>
      </c>
      <c r="R72" s="171" t="s">
        <v>92</v>
      </c>
      <c r="S72" s="171" t="s">
        <v>93</v>
      </c>
      <c r="T72" s="172" t="s">
        <v>94</v>
      </c>
      <c r="U72" s="173" t="s">
        <v>57</v>
      </c>
    </row>
    <row r="73" spans="1:21" ht="27.75" customHeight="1" thickBot="1">
      <c r="A73" s="269" t="s">
        <v>95</v>
      </c>
      <c r="B73" s="270"/>
      <c r="C73" s="271"/>
      <c r="D73" s="254">
        <v>334308</v>
      </c>
      <c r="E73" s="255"/>
      <c r="F73" s="254">
        <f>F81</f>
        <v>103680</v>
      </c>
      <c r="G73" s="255"/>
      <c r="H73" s="162"/>
      <c r="I73" s="174" t="s">
        <v>24</v>
      </c>
      <c r="J73" s="175">
        <f>L23</f>
        <v>27750</v>
      </c>
      <c r="K73" s="175">
        <f>L49</f>
        <v>0</v>
      </c>
      <c r="L73" s="175">
        <f>L38</f>
        <v>50700</v>
      </c>
      <c r="M73" s="176">
        <f>L66</f>
        <v>8925</v>
      </c>
      <c r="N73" s="177">
        <f>SUM(J73:M73)</f>
        <v>87375</v>
      </c>
      <c r="O73" s="178"/>
      <c r="P73" s="179" t="s">
        <v>24</v>
      </c>
      <c r="Q73" s="175">
        <v>33500</v>
      </c>
      <c r="R73" s="175">
        <v>0</v>
      </c>
      <c r="S73" s="175">
        <v>46200</v>
      </c>
      <c r="T73" s="176">
        <v>0</v>
      </c>
      <c r="U73" s="177">
        <v>79700</v>
      </c>
    </row>
    <row r="74" spans="1:21" ht="20.100000000000001" customHeight="1" thickBot="1">
      <c r="A74" s="269" t="s">
        <v>96</v>
      </c>
      <c r="B74" s="270"/>
      <c r="C74" s="271"/>
      <c r="D74" s="254">
        <v>2</v>
      </c>
      <c r="E74" s="255"/>
      <c r="F74" s="278">
        <f>A61+A34+1</f>
        <v>3</v>
      </c>
      <c r="G74" s="279"/>
      <c r="H74" s="180"/>
      <c r="I74" s="181" t="s">
        <v>97</v>
      </c>
      <c r="J74" s="182">
        <f>K23</f>
        <v>10900</v>
      </c>
      <c r="K74" s="175">
        <f>K49</f>
        <v>0</v>
      </c>
      <c r="L74" s="182">
        <f>K38</f>
        <v>30100</v>
      </c>
      <c r="M74" s="183">
        <f>K66</f>
        <v>4100</v>
      </c>
      <c r="N74" s="184">
        <f t="shared" ref="N74:N76" si="7">SUM(J74:M74)</f>
        <v>45100</v>
      </c>
      <c r="O74" s="178"/>
      <c r="P74" s="185" t="s">
        <v>97</v>
      </c>
      <c r="Q74" s="186">
        <v>14900</v>
      </c>
      <c r="R74" s="175">
        <v>0</v>
      </c>
      <c r="S74" s="186">
        <v>19200</v>
      </c>
      <c r="T74" s="187">
        <v>0</v>
      </c>
      <c r="U74" s="184">
        <v>34100</v>
      </c>
    </row>
    <row r="75" spans="1:21" ht="31.5" customHeight="1" thickBot="1">
      <c r="A75" s="269" t="s">
        <v>98</v>
      </c>
      <c r="B75" s="270"/>
      <c r="C75" s="271"/>
      <c r="D75" s="272">
        <v>6</v>
      </c>
      <c r="E75" s="273"/>
      <c r="F75" s="274">
        <f>(A66+A49+A38+A23)</f>
        <v>8</v>
      </c>
      <c r="G75" s="274"/>
      <c r="H75" s="180"/>
      <c r="I75" s="188" t="s">
        <v>99</v>
      </c>
      <c r="J75" s="189">
        <f>O25</f>
        <v>48240</v>
      </c>
      <c r="K75" s="189">
        <f>O51</f>
        <v>0</v>
      </c>
      <c r="L75" s="189">
        <f>O40</f>
        <v>35280</v>
      </c>
      <c r="M75" s="190">
        <f>O68</f>
        <v>20160</v>
      </c>
      <c r="N75" s="191">
        <f>SUM(J75:M75)</f>
        <v>103680</v>
      </c>
      <c r="O75" s="178"/>
      <c r="P75" s="192" t="s">
        <v>99</v>
      </c>
      <c r="Q75" s="193">
        <v>274868</v>
      </c>
      <c r="R75" s="193">
        <v>0</v>
      </c>
      <c r="S75" s="193">
        <v>59440</v>
      </c>
      <c r="T75" s="194">
        <v>0</v>
      </c>
      <c r="U75" s="184">
        <v>334308</v>
      </c>
    </row>
    <row r="76" spans="1:21" ht="20.100000000000001" customHeight="1" thickBot="1">
      <c r="A76" s="269" t="s">
        <v>100</v>
      </c>
      <c r="B76" s="270"/>
      <c r="C76" s="271"/>
      <c r="D76" s="272">
        <v>54</v>
      </c>
      <c r="E76" s="273"/>
      <c r="F76" s="274">
        <f>(H23+I23)+(H38+I38)+(H49+I49)+(H66+I66)</f>
        <v>48</v>
      </c>
      <c r="G76" s="274"/>
      <c r="H76" s="135"/>
      <c r="I76" s="195" t="s">
        <v>57</v>
      </c>
      <c r="J76" s="196">
        <f>SUM(J73:J75)</f>
        <v>86890</v>
      </c>
      <c r="K76" s="196">
        <f>SUM(K73:K75)</f>
        <v>0</v>
      </c>
      <c r="L76" s="196">
        <f>SUM(L73:L75)</f>
        <v>116080</v>
      </c>
      <c r="M76" s="197">
        <f>SUM(M73:M75)</f>
        <v>33185</v>
      </c>
      <c r="N76" s="198">
        <f t="shared" si="7"/>
        <v>236155</v>
      </c>
      <c r="O76" s="136"/>
      <c r="P76" s="195" t="s">
        <v>57</v>
      </c>
      <c r="Q76" s="196">
        <v>323268</v>
      </c>
      <c r="R76" s="196">
        <v>0</v>
      </c>
      <c r="S76" s="196">
        <v>124840</v>
      </c>
      <c r="T76" s="197">
        <v>0</v>
      </c>
      <c r="U76" s="198">
        <v>448108</v>
      </c>
    </row>
    <row r="77" spans="1:21" ht="20.100000000000001" customHeight="1" thickBot="1">
      <c r="A77" s="269" t="s">
        <v>101</v>
      </c>
      <c r="B77" s="270"/>
      <c r="C77" s="271"/>
      <c r="D77" s="275">
        <v>64</v>
      </c>
      <c r="E77" s="276"/>
      <c r="F77" s="277">
        <f>G23+G38+G49+G66</f>
        <v>120</v>
      </c>
      <c r="G77" s="274"/>
      <c r="H77" s="135"/>
      <c r="I77" s="263" t="s">
        <v>102</v>
      </c>
      <c r="J77" s="264"/>
      <c r="K77" s="264"/>
      <c r="L77" s="264"/>
      <c r="M77" s="264"/>
      <c r="N77" s="265"/>
      <c r="O77" s="136"/>
      <c r="P77" s="266" t="s">
        <v>103</v>
      </c>
      <c r="Q77" s="267"/>
      <c r="R77" s="267"/>
      <c r="S77" s="267"/>
      <c r="T77" s="267"/>
      <c r="U77" s="268"/>
    </row>
    <row r="78" spans="1:21" ht="31.5" customHeight="1" thickBot="1">
      <c r="A78" s="251" t="s">
        <v>104</v>
      </c>
      <c r="B78" s="252"/>
      <c r="C78" s="253"/>
      <c r="D78" s="254">
        <v>265188</v>
      </c>
      <c r="E78" s="255"/>
      <c r="F78" s="256">
        <f>M66+M49+M38+M23</f>
        <v>0</v>
      </c>
      <c r="G78" s="256"/>
      <c r="H78" s="180"/>
      <c r="I78" s="169" t="s">
        <v>90</v>
      </c>
      <c r="J78" s="170" t="s">
        <v>91</v>
      </c>
      <c r="K78" s="171" t="s">
        <v>92</v>
      </c>
      <c r="L78" s="171" t="s">
        <v>93</v>
      </c>
      <c r="M78" s="199" t="s">
        <v>94</v>
      </c>
      <c r="N78" s="173" t="s">
        <v>57</v>
      </c>
      <c r="O78" s="136"/>
      <c r="P78" s="169" t="s">
        <v>90</v>
      </c>
      <c r="Q78" s="170" t="s">
        <v>91</v>
      </c>
      <c r="R78" s="171" t="s">
        <v>92</v>
      </c>
      <c r="S78" s="171" t="s">
        <v>93</v>
      </c>
      <c r="T78" s="200" t="s">
        <v>94</v>
      </c>
      <c r="U78" s="173" t="s">
        <v>57</v>
      </c>
    </row>
    <row r="79" spans="1:21" ht="20.100000000000001" customHeight="1" thickBot="1">
      <c r="A79" s="251" t="s">
        <v>105</v>
      </c>
      <c r="B79" s="252"/>
      <c r="C79" s="253"/>
      <c r="D79" s="254">
        <v>76800</v>
      </c>
      <c r="E79" s="255"/>
      <c r="F79" s="256">
        <f>N23+N38+N66+N49</f>
        <v>115200</v>
      </c>
      <c r="G79" s="256"/>
      <c r="H79" s="180"/>
      <c r="I79" s="179" t="s">
        <v>24</v>
      </c>
      <c r="J79" s="201">
        <f t="shared" ref="J79:N82" si="8">J73/Q73</f>
        <v>0.82835820895522383</v>
      </c>
      <c r="K79" s="201" t="e">
        <f t="shared" si="8"/>
        <v>#DIV/0!</v>
      </c>
      <c r="L79" s="201">
        <f t="shared" si="8"/>
        <v>1.0974025974025974</v>
      </c>
      <c r="M79" s="202" t="e">
        <f>M73/T73</f>
        <v>#DIV/0!</v>
      </c>
      <c r="N79" s="203">
        <f t="shared" si="8"/>
        <v>1.0962986198243412</v>
      </c>
      <c r="O79" s="136"/>
      <c r="P79" s="204" t="s">
        <v>96</v>
      </c>
      <c r="Q79" s="205">
        <v>2</v>
      </c>
      <c r="R79" s="206">
        <v>0</v>
      </c>
      <c r="S79" s="206">
        <v>0</v>
      </c>
      <c r="T79" s="207">
        <v>0</v>
      </c>
      <c r="U79" s="208">
        <v>2</v>
      </c>
    </row>
    <row r="80" spans="1:21" ht="20.100000000000001" customHeight="1" thickBot="1">
      <c r="A80" s="251" t="s">
        <v>106</v>
      </c>
      <c r="B80" s="252"/>
      <c r="C80" s="253"/>
      <c r="D80" s="254">
        <v>-7680</v>
      </c>
      <c r="E80" s="255"/>
      <c r="F80" s="256">
        <f>(N67+N50+N39+N24)</f>
        <v>-11520</v>
      </c>
      <c r="G80" s="256"/>
      <c r="H80" s="180"/>
      <c r="I80" s="181" t="s">
        <v>97</v>
      </c>
      <c r="J80" s="201">
        <f t="shared" si="8"/>
        <v>0.73154362416107388</v>
      </c>
      <c r="K80" s="201" t="e">
        <f t="shared" si="8"/>
        <v>#DIV/0!</v>
      </c>
      <c r="L80" s="201">
        <f t="shared" si="8"/>
        <v>1.5677083333333333</v>
      </c>
      <c r="M80" s="202" t="e">
        <f t="shared" si="8"/>
        <v>#DIV/0!</v>
      </c>
      <c r="N80" s="203">
        <f t="shared" si="8"/>
        <v>1.3225806451612903</v>
      </c>
      <c r="O80" s="136"/>
      <c r="P80" s="209" t="s">
        <v>107</v>
      </c>
      <c r="Q80" s="210">
        <v>4</v>
      </c>
      <c r="R80" s="206">
        <v>0</v>
      </c>
      <c r="S80" s="211">
        <v>2</v>
      </c>
      <c r="T80" s="212">
        <v>0</v>
      </c>
      <c r="U80" s="208">
        <v>6</v>
      </c>
    </row>
    <row r="81" spans="1:22" ht="20.100000000000001" customHeight="1" thickBot="1">
      <c r="A81" s="257" t="s">
        <v>108</v>
      </c>
      <c r="B81" s="258"/>
      <c r="C81" s="259"/>
      <c r="D81" s="260">
        <v>334308</v>
      </c>
      <c r="E81" s="261"/>
      <c r="F81" s="262">
        <f>F78+F79+F80</f>
        <v>103680</v>
      </c>
      <c r="G81" s="262"/>
      <c r="H81" s="213"/>
      <c r="I81" s="192" t="s">
        <v>99</v>
      </c>
      <c r="J81" s="201">
        <f t="shared" si="8"/>
        <v>0.1755024229812128</v>
      </c>
      <c r="K81" s="201" t="e">
        <f t="shared" si="8"/>
        <v>#DIV/0!</v>
      </c>
      <c r="L81" s="201">
        <f t="shared" si="8"/>
        <v>0.59353970390309552</v>
      </c>
      <c r="M81" s="202" t="e">
        <f t="shared" si="8"/>
        <v>#DIV/0!</v>
      </c>
      <c r="N81" s="203">
        <f t="shared" si="8"/>
        <v>0.31013317060913886</v>
      </c>
      <c r="O81" s="136"/>
      <c r="P81" s="192" t="s">
        <v>109</v>
      </c>
      <c r="Q81" s="210">
        <v>54</v>
      </c>
      <c r="R81" s="206">
        <v>0</v>
      </c>
      <c r="S81" s="211">
        <v>0</v>
      </c>
      <c r="T81" s="212">
        <v>0</v>
      </c>
      <c r="U81" s="208">
        <v>54</v>
      </c>
    </row>
    <row r="82" spans="1:22" ht="20.100000000000001" customHeight="1" thickBot="1">
      <c r="A82" s="214"/>
      <c r="B82" s="214"/>
      <c r="C82" s="214"/>
      <c r="D82" s="214"/>
      <c r="E82" s="214"/>
      <c r="F82" s="214"/>
      <c r="G82" s="213"/>
      <c r="H82" s="213"/>
      <c r="I82" s="195" t="s">
        <v>57</v>
      </c>
      <c r="J82" s="215">
        <f t="shared" si="8"/>
        <v>0.26878627021542495</v>
      </c>
      <c r="K82" s="215" t="e">
        <f t="shared" si="8"/>
        <v>#DIV/0!</v>
      </c>
      <c r="L82" s="215">
        <f t="shared" si="8"/>
        <v>0.92983018263377126</v>
      </c>
      <c r="M82" s="216" t="e">
        <f t="shared" si="8"/>
        <v>#DIV/0!</v>
      </c>
      <c r="N82" s="217">
        <f t="shared" si="8"/>
        <v>0.52700465066457192</v>
      </c>
      <c r="O82" s="214"/>
      <c r="P82" s="192" t="s">
        <v>110</v>
      </c>
      <c r="Q82" s="210">
        <v>32</v>
      </c>
      <c r="R82" s="206">
        <v>0</v>
      </c>
      <c r="S82" s="211">
        <v>32</v>
      </c>
      <c r="T82" s="212">
        <v>0</v>
      </c>
      <c r="U82" s="208">
        <v>64</v>
      </c>
    </row>
    <row r="83" spans="1:22" ht="16.5" thickBot="1">
      <c r="A83" s="214"/>
      <c r="B83" s="245"/>
      <c r="C83" s="245"/>
      <c r="D83" s="245"/>
      <c r="E83" s="219"/>
      <c r="F83" s="220"/>
      <c r="G83" s="220"/>
      <c r="I83" s="214"/>
      <c r="J83" s="214"/>
      <c r="K83" s="214"/>
      <c r="L83" s="214"/>
      <c r="M83" s="214"/>
      <c r="N83" s="214"/>
      <c r="O83" s="214"/>
      <c r="P83" s="192" t="s">
        <v>111</v>
      </c>
      <c r="Q83" s="221">
        <v>225188</v>
      </c>
      <c r="R83" s="206">
        <v>0</v>
      </c>
      <c r="S83" s="211">
        <v>40000</v>
      </c>
      <c r="T83" s="187">
        <v>0</v>
      </c>
      <c r="U83" s="208">
        <v>265188</v>
      </c>
    </row>
    <row r="84" spans="1:22" ht="16.5" thickBot="1">
      <c r="A84" s="214"/>
      <c r="E84" s="218"/>
      <c r="G84" s="222"/>
      <c r="I84" s="246" t="s">
        <v>112</v>
      </c>
      <c r="J84" s="247"/>
      <c r="K84" s="247"/>
      <c r="L84" s="247"/>
      <c r="M84" s="247"/>
      <c r="N84" s="248"/>
      <c r="O84" s="214"/>
      <c r="P84" s="192" t="s">
        <v>113</v>
      </c>
      <c r="Q84" s="223">
        <v>49680</v>
      </c>
      <c r="R84" s="224">
        <v>0</v>
      </c>
      <c r="S84" s="224">
        <v>19440</v>
      </c>
      <c r="T84" s="225">
        <v>0</v>
      </c>
      <c r="U84" s="208">
        <v>69120</v>
      </c>
      <c r="V84" s="28"/>
    </row>
    <row r="85" spans="1:22" ht="32.25" thickBot="1">
      <c r="A85" s="214"/>
      <c r="B85" s="218" t="s">
        <v>114</v>
      </c>
      <c r="C85" s="218"/>
      <c r="D85" s="218"/>
      <c r="E85" s="220" t="s">
        <v>115</v>
      </c>
      <c r="F85" s="214"/>
      <c r="G85" s="226"/>
      <c r="I85" s="169" t="s">
        <v>90</v>
      </c>
      <c r="J85" s="170" t="s">
        <v>91</v>
      </c>
      <c r="K85" s="171" t="s">
        <v>92</v>
      </c>
      <c r="L85" s="171" t="s">
        <v>93</v>
      </c>
      <c r="M85" s="172" t="s">
        <v>94</v>
      </c>
      <c r="N85" s="173" t="s">
        <v>57</v>
      </c>
      <c r="O85" s="214"/>
      <c r="P85" s="195" t="s">
        <v>57</v>
      </c>
      <c r="Q85" s="227">
        <v>274868</v>
      </c>
      <c r="R85" s="196">
        <v>0</v>
      </c>
      <c r="S85" s="196">
        <v>59440</v>
      </c>
      <c r="T85" s="196">
        <v>0</v>
      </c>
      <c r="U85" s="196">
        <v>334308</v>
      </c>
    </row>
    <row r="86" spans="1:22">
      <c r="A86" s="214"/>
      <c r="E86" s="218"/>
      <c r="F86" s="220"/>
      <c r="G86" s="168"/>
      <c r="H86" s="168"/>
      <c r="I86" s="204" t="s">
        <v>96</v>
      </c>
      <c r="J86" s="228">
        <f>A19+A21+A19+A21/Q79</f>
        <v>3.5</v>
      </c>
      <c r="K86" s="229" t="e">
        <f>A46/R79</f>
        <v>#DIV/0!</v>
      </c>
      <c r="L86" s="230" t="e">
        <f>A34/S79</f>
        <v>#DIV/0!</v>
      </c>
      <c r="M86" s="231" t="e">
        <f>A61/T79</f>
        <v>#DIV/0!</v>
      </c>
      <c r="N86" s="232">
        <f>F74/D74</f>
        <v>1.5</v>
      </c>
      <c r="O86" s="214"/>
    </row>
    <row r="87" spans="1:22">
      <c r="A87" s="214"/>
      <c r="E87" s="218"/>
      <c r="I87" s="209" t="s">
        <v>107</v>
      </c>
      <c r="J87" s="233">
        <f>A23/Q80</f>
        <v>0.75</v>
      </c>
      <c r="K87" s="229" t="e">
        <f>A49/R80</f>
        <v>#DIV/0!</v>
      </c>
      <c r="L87" s="233">
        <f>A38/S80</f>
        <v>2</v>
      </c>
      <c r="M87" s="234" t="e">
        <f>A66/T80</f>
        <v>#DIV/0!</v>
      </c>
      <c r="N87" s="235">
        <f>F75/D75</f>
        <v>1.3333333333333333</v>
      </c>
      <c r="O87" s="214"/>
    </row>
    <row r="88" spans="1:22" ht="15.75" customHeight="1">
      <c r="A88" s="214"/>
      <c r="E88" s="218"/>
      <c r="G88" s="214"/>
      <c r="H88" s="214"/>
      <c r="I88" s="192" t="s">
        <v>109</v>
      </c>
      <c r="J88" s="233">
        <f>(H23+I23)/Q81</f>
        <v>5.5555555555555552E-2</v>
      </c>
      <c r="K88" s="229" t="e">
        <f>H49+I49/R81</f>
        <v>#DIV/0!</v>
      </c>
      <c r="L88" s="233" t="e">
        <f>(H38+I38)/S81</f>
        <v>#DIV/0!</v>
      </c>
      <c r="M88" s="234" t="e">
        <f>(H66+I66)/T81</f>
        <v>#DIV/0!</v>
      </c>
      <c r="N88" s="236">
        <f t="shared" ref="N88:N91" si="9">F76/D76</f>
        <v>0.88888888888888884</v>
      </c>
      <c r="O88" s="214"/>
      <c r="R88" s="249"/>
      <c r="S88" s="249"/>
    </row>
    <row r="89" spans="1:22">
      <c r="A89" s="214"/>
      <c r="E89" s="218"/>
      <c r="G89" s="214"/>
      <c r="H89" s="214"/>
      <c r="I89" s="192" t="s">
        <v>110</v>
      </c>
      <c r="J89" s="233">
        <f>G23/Q82</f>
        <v>1.25</v>
      </c>
      <c r="K89" s="229" t="e">
        <f>G49/R82</f>
        <v>#DIV/0!</v>
      </c>
      <c r="L89" s="233">
        <f>G38/S82</f>
        <v>2</v>
      </c>
      <c r="M89" s="234" t="e">
        <f>G66/T82</f>
        <v>#DIV/0!</v>
      </c>
      <c r="N89" s="235">
        <f t="shared" si="9"/>
        <v>1.875</v>
      </c>
      <c r="O89" s="214"/>
    </row>
    <row r="90" spans="1:22">
      <c r="A90" s="214"/>
      <c r="B90" s="237" t="s">
        <v>116</v>
      </c>
      <c r="C90" s="237"/>
      <c r="D90" s="237"/>
      <c r="E90" s="165" t="s">
        <v>117</v>
      </c>
      <c r="G90" s="214"/>
      <c r="H90" s="214"/>
      <c r="I90" s="192" t="s">
        <v>111</v>
      </c>
      <c r="J90" s="233">
        <f>M23/Q83</f>
        <v>0</v>
      </c>
      <c r="K90" s="229" t="e">
        <f>M49/R83</f>
        <v>#DIV/0!</v>
      </c>
      <c r="L90" s="233">
        <f>M38/S83</f>
        <v>0</v>
      </c>
      <c r="M90" s="234" t="e">
        <f>M66/T83</f>
        <v>#DIV/0!</v>
      </c>
      <c r="N90" s="235">
        <f t="shared" si="9"/>
        <v>0</v>
      </c>
      <c r="O90" s="214"/>
    </row>
    <row r="91" spans="1:22" ht="31.5">
      <c r="A91" s="214"/>
      <c r="B91" s="2" t="s">
        <v>118</v>
      </c>
      <c r="E91" s="220" t="s">
        <v>119</v>
      </c>
      <c r="F91" s="165"/>
      <c r="G91" s="214"/>
      <c r="H91" s="214"/>
      <c r="I91" s="192" t="s">
        <v>120</v>
      </c>
      <c r="J91" s="238">
        <f>N25/Q84</f>
        <v>0.97101449275362317</v>
      </c>
      <c r="K91" s="238" t="e">
        <f>N51/R84</f>
        <v>#DIV/0!</v>
      </c>
      <c r="L91" s="238">
        <f>N40/S84</f>
        <v>1.8148148148148149</v>
      </c>
      <c r="M91" s="239" t="e">
        <f>N68/T84</f>
        <v>#DIV/0!</v>
      </c>
      <c r="N91" s="240">
        <f t="shared" si="9"/>
        <v>1.5</v>
      </c>
      <c r="O91" s="214"/>
    </row>
    <row r="92" spans="1:22" ht="16.5" thickBot="1">
      <c r="A92" s="214"/>
      <c r="B92" s="214"/>
      <c r="C92" s="214"/>
      <c r="D92" s="214"/>
      <c r="E92" s="214"/>
      <c r="F92" s="214"/>
      <c r="G92" s="214"/>
      <c r="H92" s="214"/>
      <c r="I92" s="195" t="s">
        <v>57</v>
      </c>
      <c r="J92" s="241">
        <f>J76/Q85</f>
        <v>0.31611537174207255</v>
      </c>
      <c r="K92" s="241" t="e">
        <f>O51/R85</f>
        <v>#DIV/0!</v>
      </c>
      <c r="L92" s="241">
        <f>O40/S85</f>
        <v>0.59353970390309552</v>
      </c>
      <c r="M92" s="242" t="e">
        <f>O68/T85</f>
        <v>#DIV/0!</v>
      </c>
      <c r="N92" s="243">
        <f>F81/U85</f>
        <v>0.31013317060913886</v>
      </c>
      <c r="O92" s="214"/>
    </row>
    <row r="93" spans="1:22">
      <c r="A93" s="214"/>
      <c r="B93" s="250"/>
      <c r="C93" s="250"/>
      <c r="D93" s="250"/>
      <c r="E93" s="250"/>
      <c r="F93" s="250"/>
      <c r="G93" s="250"/>
      <c r="H93" s="214"/>
      <c r="I93" s="214"/>
      <c r="J93" s="214"/>
      <c r="K93" s="214"/>
      <c r="L93" s="214"/>
      <c r="M93" s="214"/>
      <c r="N93" s="214"/>
      <c r="O93" s="214"/>
    </row>
    <row r="94" spans="1:22">
      <c r="A94" s="214"/>
      <c r="B94" s="250"/>
      <c r="C94" s="250"/>
      <c r="D94" s="250"/>
      <c r="E94" s="250"/>
      <c r="F94" s="250"/>
      <c r="G94" s="250"/>
      <c r="H94" s="214"/>
    </row>
    <row r="95" spans="1:22">
      <c r="A95" s="214"/>
      <c r="B95" s="214"/>
      <c r="C95" s="214"/>
      <c r="D95" s="214"/>
      <c r="E95" s="214"/>
      <c r="F95" s="214"/>
      <c r="G95" s="214"/>
      <c r="H95" s="214"/>
    </row>
    <row r="96" spans="1:22">
      <c r="A96" s="214"/>
      <c r="B96" s="214"/>
      <c r="C96" s="214"/>
      <c r="D96" s="214"/>
      <c r="E96" s="214"/>
      <c r="F96" s="214"/>
      <c r="G96" s="214"/>
      <c r="H96" s="214"/>
    </row>
    <row r="97" spans="1:15">
      <c r="A97" s="214"/>
      <c r="B97" s="214"/>
      <c r="C97" s="214"/>
      <c r="D97" s="214"/>
      <c r="E97" s="214"/>
      <c r="F97" s="214"/>
      <c r="G97" s="214"/>
      <c r="H97" s="214"/>
    </row>
    <row r="98" spans="1:15">
      <c r="A98" s="214"/>
      <c r="B98" s="214"/>
      <c r="C98" s="214"/>
      <c r="D98" s="214"/>
      <c r="E98" s="214"/>
      <c r="F98" s="214"/>
      <c r="G98" s="214"/>
      <c r="H98" s="214"/>
    </row>
    <row r="99" spans="1:15">
      <c r="A99" s="214"/>
      <c r="B99" s="214"/>
      <c r="C99" s="214"/>
      <c r="D99" s="214"/>
      <c r="E99" s="214"/>
      <c r="F99" s="214"/>
      <c r="G99" s="214"/>
      <c r="H99" s="214"/>
    </row>
    <row r="100" spans="1:15" ht="15.6" customHeight="1">
      <c r="A100" s="214"/>
      <c r="B100" s="214"/>
      <c r="C100" s="214"/>
      <c r="D100" s="214"/>
      <c r="E100" s="214"/>
      <c r="F100" s="214"/>
      <c r="G100" s="214"/>
      <c r="H100" s="214"/>
    </row>
    <row r="101" spans="1:15">
      <c r="A101" s="214"/>
      <c r="B101" s="214"/>
      <c r="C101" s="214"/>
      <c r="D101" s="244"/>
      <c r="E101" s="244"/>
      <c r="F101" s="214"/>
      <c r="G101" s="214"/>
      <c r="H101" s="214"/>
    </row>
    <row r="102" spans="1:15">
      <c r="A102" s="214"/>
      <c r="B102" s="214"/>
      <c r="C102" s="214"/>
      <c r="D102" s="214"/>
      <c r="E102" s="214"/>
      <c r="F102" s="214"/>
      <c r="G102" s="214"/>
      <c r="H102" s="214"/>
    </row>
    <row r="103" spans="1:15">
      <c r="A103" s="7"/>
      <c r="B103" s="7"/>
      <c r="C103" s="7"/>
      <c r="D103" s="7"/>
      <c r="E103" s="7"/>
      <c r="F103" s="7"/>
      <c r="G103" s="7"/>
      <c r="H103" s="7"/>
    </row>
    <row r="104" spans="1:15">
      <c r="A104" s="7"/>
      <c r="B104" s="7"/>
      <c r="C104" s="7"/>
      <c r="D104" s="7"/>
      <c r="E104" s="7"/>
      <c r="F104" s="7"/>
      <c r="G104" s="7"/>
      <c r="H104" s="7"/>
    </row>
    <row r="105" spans="1:15">
      <c r="A105" s="7"/>
      <c r="B105" s="7"/>
      <c r="C105" s="7"/>
      <c r="D105" s="7"/>
      <c r="E105" s="7"/>
      <c r="F105" s="7"/>
      <c r="G105" s="7"/>
      <c r="H105" s="7"/>
    </row>
    <row r="106" spans="1:15">
      <c r="A106" s="7"/>
      <c r="B106" s="7"/>
      <c r="C106" s="7"/>
      <c r="D106" s="7"/>
      <c r="E106" s="7"/>
      <c r="F106" s="7"/>
      <c r="G106" s="7"/>
      <c r="H106" s="7"/>
    </row>
    <row r="107" spans="1:15">
      <c r="A107" s="7"/>
      <c r="B107" s="7"/>
      <c r="C107" s="7"/>
      <c r="D107" s="7"/>
      <c r="E107" s="7"/>
      <c r="F107" s="7"/>
      <c r="G107" s="7"/>
      <c r="H107" s="7"/>
    </row>
    <row r="108" spans="1:15">
      <c r="A108" s="7"/>
      <c r="B108" s="7"/>
      <c r="C108" s="7"/>
      <c r="D108" s="7"/>
      <c r="E108" s="7"/>
      <c r="F108" s="7"/>
      <c r="G108" s="7"/>
      <c r="H108" s="7"/>
    </row>
    <row r="109" spans="1:15">
      <c r="A109" s="7"/>
      <c r="B109" s="7"/>
      <c r="C109" s="7"/>
      <c r="D109" s="7"/>
      <c r="E109" s="7"/>
      <c r="F109" s="7"/>
      <c r="G109" s="7"/>
      <c r="H109" s="7"/>
      <c r="I109" s="7"/>
      <c r="J109" s="7"/>
      <c r="K109" s="7"/>
      <c r="L109" s="7"/>
      <c r="M109" s="7"/>
      <c r="N109" s="7"/>
    </row>
    <row r="110" spans="1:15">
      <c r="A110" s="7"/>
      <c r="B110" s="7"/>
      <c r="C110" s="7"/>
      <c r="D110" s="7"/>
      <c r="E110" s="7"/>
      <c r="F110" s="7"/>
      <c r="G110" s="7"/>
      <c r="H110" s="7"/>
      <c r="I110" s="7"/>
      <c r="J110" s="7"/>
      <c r="K110" s="7"/>
      <c r="L110" s="7"/>
      <c r="M110" s="7"/>
      <c r="N110" s="7"/>
      <c r="O110" s="7"/>
    </row>
    <row r="111" spans="1:15">
      <c r="A111" s="7"/>
      <c r="B111" s="7"/>
      <c r="C111" s="7"/>
      <c r="D111" s="7"/>
      <c r="E111" s="7"/>
      <c r="F111" s="7"/>
      <c r="G111" s="7"/>
      <c r="H111" s="7"/>
      <c r="I111" s="7"/>
      <c r="J111" s="7"/>
      <c r="K111" s="7"/>
      <c r="L111" s="7"/>
      <c r="M111" s="7"/>
      <c r="N111" s="7"/>
      <c r="O111" s="7"/>
    </row>
    <row r="112" spans="1:15">
      <c r="A112" s="7"/>
      <c r="B112" s="7"/>
      <c r="C112" s="7"/>
      <c r="D112" s="7"/>
      <c r="E112" s="7"/>
      <c r="F112" s="7"/>
      <c r="G112" s="7"/>
      <c r="H112" s="7"/>
      <c r="I112" s="7"/>
      <c r="J112" s="7"/>
      <c r="K112" s="7"/>
      <c r="L112" s="7"/>
      <c r="M112" s="7"/>
      <c r="N112" s="7"/>
      <c r="O112" s="7"/>
    </row>
    <row r="113" spans="1:15">
      <c r="A113" s="7"/>
      <c r="B113" s="7"/>
      <c r="C113" s="7"/>
      <c r="D113" s="7"/>
      <c r="E113" s="7"/>
      <c r="F113" s="7"/>
      <c r="G113" s="7"/>
      <c r="H113" s="7"/>
      <c r="I113" s="7"/>
      <c r="J113" s="7"/>
      <c r="K113" s="7"/>
      <c r="L113" s="7"/>
      <c r="M113" s="7"/>
      <c r="N113" s="7"/>
      <c r="O113" s="7"/>
    </row>
    <row r="114" spans="1:15">
      <c r="A114" s="7"/>
      <c r="B114" s="7"/>
      <c r="C114" s="7"/>
      <c r="D114" s="7"/>
      <c r="E114" s="7"/>
      <c r="F114" s="7"/>
      <c r="G114" s="7"/>
      <c r="H114" s="7"/>
      <c r="I114" s="7"/>
      <c r="J114" s="7"/>
      <c r="K114" s="7"/>
      <c r="L114" s="7"/>
      <c r="M114" s="7"/>
      <c r="N114" s="7"/>
      <c r="O114" s="7"/>
    </row>
    <row r="115" spans="1:15">
      <c r="A115" s="7"/>
      <c r="B115" s="7"/>
      <c r="C115" s="7"/>
      <c r="D115" s="7"/>
      <c r="E115" s="7"/>
      <c r="F115" s="7"/>
      <c r="G115" s="7"/>
      <c r="H115" s="7"/>
      <c r="I115" s="7"/>
      <c r="J115" s="7"/>
      <c r="K115" s="7"/>
      <c r="L115" s="7"/>
      <c r="M115" s="7"/>
      <c r="N115" s="7"/>
      <c r="O115" s="7"/>
    </row>
    <row r="116" spans="1:15">
      <c r="A116" s="7"/>
      <c r="B116" s="7"/>
      <c r="C116" s="7"/>
      <c r="D116" s="7"/>
      <c r="E116" s="7"/>
      <c r="F116" s="7"/>
      <c r="G116" s="7"/>
      <c r="H116" s="7"/>
      <c r="I116" s="7"/>
      <c r="J116" s="7"/>
      <c r="K116" s="7"/>
      <c r="L116" s="7"/>
      <c r="M116" s="7"/>
      <c r="N116" s="7"/>
      <c r="O116" s="7"/>
    </row>
    <row r="117" spans="1:15">
      <c r="A117" s="7"/>
      <c r="B117" s="7"/>
      <c r="C117" s="7"/>
      <c r="D117" s="7"/>
      <c r="E117" s="7"/>
      <c r="F117" s="7"/>
      <c r="G117" s="7"/>
      <c r="H117" s="7"/>
      <c r="I117" s="7"/>
      <c r="J117" s="7"/>
      <c r="K117" s="7"/>
      <c r="L117" s="7"/>
      <c r="M117" s="7"/>
      <c r="N117" s="7"/>
      <c r="O117" s="7"/>
    </row>
    <row r="118" spans="1:15">
      <c r="A118" s="7"/>
      <c r="B118" s="7"/>
      <c r="C118" s="7"/>
      <c r="D118" s="7"/>
      <c r="E118" s="7"/>
      <c r="F118" s="7"/>
      <c r="G118" s="7"/>
      <c r="H118" s="7"/>
      <c r="I118" s="7"/>
      <c r="J118" s="7"/>
      <c r="K118" s="7"/>
      <c r="L118" s="7"/>
      <c r="M118" s="7"/>
      <c r="N118" s="7"/>
      <c r="O118" s="7"/>
    </row>
    <row r="119" spans="1:15">
      <c r="A119" s="7"/>
      <c r="B119" s="7"/>
      <c r="C119" s="7"/>
      <c r="D119" s="7"/>
      <c r="E119" s="7"/>
      <c r="F119" s="7"/>
      <c r="G119" s="7"/>
      <c r="H119" s="7"/>
      <c r="I119" s="7"/>
      <c r="J119" s="7"/>
      <c r="K119" s="7"/>
      <c r="L119" s="7"/>
      <c r="M119" s="7"/>
      <c r="N119" s="7"/>
      <c r="O119" s="7"/>
    </row>
    <row r="120" spans="1:15">
      <c r="A120" s="7"/>
      <c r="B120" s="7"/>
      <c r="C120" s="7"/>
      <c r="D120" s="7"/>
      <c r="E120" s="7"/>
      <c r="F120" s="7"/>
      <c r="G120" s="7"/>
      <c r="H120" s="7"/>
      <c r="I120" s="7"/>
      <c r="J120" s="7"/>
      <c r="K120" s="7"/>
      <c r="L120" s="7"/>
      <c r="M120" s="7"/>
      <c r="N120" s="7"/>
      <c r="O120" s="7"/>
    </row>
    <row r="121" spans="1:15">
      <c r="A121" s="7"/>
      <c r="B121" s="7"/>
      <c r="C121" s="7"/>
      <c r="D121" s="7"/>
      <c r="E121" s="7"/>
      <c r="F121" s="7"/>
      <c r="G121" s="7"/>
      <c r="H121" s="7"/>
      <c r="I121" s="7"/>
      <c r="J121" s="7"/>
      <c r="K121" s="7"/>
      <c r="L121" s="7"/>
      <c r="M121" s="7"/>
      <c r="N121" s="7"/>
      <c r="O121" s="7"/>
    </row>
    <row r="122" spans="1:15">
      <c r="A122" s="7"/>
      <c r="B122" s="7"/>
      <c r="C122" s="7"/>
      <c r="D122" s="7"/>
      <c r="E122" s="7"/>
      <c r="F122" s="7"/>
      <c r="G122" s="7"/>
      <c r="H122" s="7"/>
      <c r="I122" s="7"/>
      <c r="J122" s="7"/>
      <c r="K122" s="7"/>
      <c r="L122" s="7"/>
      <c r="M122" s="7"/>
      <c r="N122" s="7"/>
      <c r="O122" s="7"/>
    </row>
    <row r="123" spans="1:15">
      <c r="A123" s="7"/>
      <c r="B123" s="7"/>
      <c r="C123" s="7"/>
      <c r="D123" s="7"/>
      <c r="E123" s="7"/>
      <c r="F123" s="7"/>
      <c r="G123" s="7"/>
      <c r="H123" s="7"/>
      <c r="I123" s="7"/>
      <c r="J123" s="7"/>
      <c r="K123" s="7"/>
      <c r="L123" s="7"/>
      <c r="M123" s="7"/>
      <c r="N123" s="7"/>
      <c r="O123" s="7"/>
    </row>
    <row r="124" spans="1:15">
      <c r="A124" s="7"/>
      <c r="B124" s="7"/>
      <c r="C124" s="7"/>
      <c r="D124" s="7"/>
      <c r="E124" s="7"/>
      <c r="F124" s="7"/>
      <c r="G124" s="7"/>
      <c r="H124" s="7"/>
      <c r="I124" s="7"/>
      <c r="J124" s="7"/>
      <c r="K124" s="7"/>
      <c r="L124" s="7"/>
      <c r="M124" s="7"/>
      <c r="N124" s="7"/>
      <c r="O124" s="7"/>
    </row>
    <row r="125" spans="1:15">
      <c r="A125" s="7"/>
      <c r="B125" s="7"/>
      <c r="C125" s="7"/>
      <c r="D125" s="7"/>
      <c r="E125" s="7"/>
      <c r="F125" s="7"/>
      <c r="G125" s="7"/>
      <c r="H125" s="7"/>
      <c r="I125" s="7"/>
      <c r="J125" s="7"/>
      <c r="K125" s="7"/>
      <c r="L125" s="7"/>
      <c r="M125" s="7"/>
      <c r="N125" s="7"/>
      <c r="O125" s="7"/>
    </row>
    <row r="126" spans="1:15">
      <c r="A126" s="7"/>
      <c r="B126" s="7"/>
      <c r="C126" s="7"/>
      <c r="D126" s="7"/>
      <c r="E126" s="7"/>
      <c r="F126" s="7"/>
      <c r="G126" s="7"/>
      <c r="H126" s="7"/>
      <c r="I126" s="7"/>
      <c r="J126" s="7"/>
      <c r="K126" s="7"/>
      <c r="L126" s="7"/>
      <c r="M126" s="7"/>
      <c r="N126" s="7"/>
      <c r="O126" s="7"/>
    </row>
    <row r="127" spans="1:15">
      <c r="A127" s="7"/>
      <c r="B127" s="7"/>
      <c r="C127" s="7"/>
      <c r="D127" s="7"/>
      <c r="E127" s="7"/>
      <c r="F127" s="7"/>
      <c r="G127" s="7"/>
      <c r="H127" s="7"/>
      <c r="I127" s="7"/>
      <c r="J127" s="7"/>
      <c r="K127" s="7"/>
      <c r="L127" s="7"/>
      <c r="M127" s="7"/>
      <c r="N127" s="7"/>
      <c r="O127" s="7"/>
    </row>
    <row r="128" spans="1:15">
      <c r="A128" s="7"/>
      <c r="B128" s="7"/>
      <c r="C128" s="7"/>
      <c r="D128" s="7"/>
      <c r="E128" s="7"/>
      <c r="F128" s="7"/>
      <c r="G128" s="7"/>
      <c r="H128" s="7"/>
      <c r="I128" s="7"/>
      <c r="J128" s="7"/>
      <c r="K128" s="7"/>
      <c r="L128" s="7"/>
      <c r="M128" s="7"/>
      <c r="N128" s="7"/>
      <c r="O128" s="7"/>
    </row>
    <row r="129" spans="1:15">
      <c r="A129" s="7"/>
      <c r="B129" s="7"/>
      <c r="C129" s="7"/>
      <c r="D129" s="7"/>
      <c r="E129" s="7"/>
      <c r="F129" s="7"/>
      <c r="G129" s="7"/>
      <c r="H129" s="7"/>
      <c r="I129" s="7"/>
      <c r="J129" s="7"/>
      <c r="K129" s="7"/>
      <c r="L129" s="7"/>
      <c r="M129" s="7"/>
      <c r="N129" s="7"/>
      <c r="O129" s="7"/>
    </row>
    <row r="130" spans="1:15">
      <c r="A130" s="7"/>
      <c r="B130" s="7"/>
      <c r="C130" s="7"/>
      <c r="D130" s="7"/>
      <c r="E130" s="7"/>
      <c r="F130" s="7"/>
      <c r="G130" s="7"/>
      <c r="H130" s="7"/>
      <c r="I130" s="7"/>
      <c r="J130" s="7"/>
      <c r="K130" s="7"/>
      <c r="L130" s="7"/>
      <c r="M130" s="7"/>
      <c r="N130" s="7"/>
      <c r="O130" s="7"/>
    </row>
    <row r="131" spans="1:15">
      <c r="A131" s="7"/>
      <c r="B131" s="7"/>
      <c r="C131" s="7"/>
      <c r="D131" s="7"/>
      <c r="E131" s="7"/>
      <c r="F131" s="7"/>
      <c r="G131" s="7"/>
      <c r="H131" s="7"/>
      <c r="I131" s="7"/>
      <c r="J131" s="7"/>
      <c r="K131" s="7"/>
      <c r="L131" s="7"/>
      <c r="M131" s="7"/>
      <c r="N131" s="7"/>
      <c r="O131" s="7"/>
    </row>
    <row r="132" spans="1:15">
      <c r="A132" s="7"/>
      <c r="B132" s="7"/>
      <c r="C132" s="7"/>
      <c r="D132" s="7"/>
      <c r="E132" s="7"/>
      <c r="F132" s="7"/>
      <c r="G132" s="7"/>
      <c r="H132" s="7"/>
      <c r="I132" s="7"/>
      <c r="J132" s="7"/>
      <c r="K132" s="7"/>
      <c r="L132" s="7"/>
      <c r="M132" s="7"/>
      <c r="N132" s="7"/>
      <c r="O132" s="7"/>
    </row>
    <row r="133" spans="1:15">
      <c r="A133" s="7"/>
      <c r="B133" s="7"/>
      <c r="C133" s="7"/>
      <c r="D133" s="7"/>
      <c r="E133" s="7"/>
      <c r="F133" s="7"/>
      <c r="G133" s="7"/>
      <c r="H133" s="7"/>
      <c r="O133" s="7"/>
    </row>
    <row r="134" spans="1:15">
      <c r="A134" s="7"/>
      <c r="B134" s="7"/>
      <c r="C134" s="7"/>
      <c r="D134" s="7"/>
      <c r="E134" s="7"/>
      <c r="F134" s="7"/>
      <c r="G134" s="7"/>
      <c r="H134" s="7"/>
      <c r="O134" s="7"/>
    </row>
    <row r="135" spans="1:15">
      <c r="A135" s="7"/>
      <c r="B135" s="7"/>
      <c r="C135" s="7"/>
      <c r="D135" s="7"/>
      <c r="E135" s="7"/>
      <c r="F135" s="7"/>
      <c r="G135" s="7"/>
      <c r="H135" s="7"/>
      <c r="O135" s="7"/>
    </row>
    <row r="136" spans="1:15">
      <c r="A136" s="7"/>
      <c r="B136" s="7"/>
      <c r="C136" s="7"/>
      <c r="D136" s="7"/>
      <c r="E136" s="7"/>
      <c r="F136" s="7"/>
      <c r="G136" s="7"/>
      <c r="H136" s="7"/>
      <c r="O136" s="7"/>
    </row>
    <row r="137" spans="1:15">
      <c r="A137" s="7"/>
      <c r="B137" s="7"/>
      <c r="C137" s="7"/>
      <c r="D137" s="7"/>
      <c r="E137" s="7"/>
      <c r="F137" s="7"/>
      <c r="G137" s="7"/>
      <c r="H137" s="7"/>
      <c r="O137" s="7"/>
    </row>
    <row r="138" spans="1:15">
      <c r="A138" s="7"/>
      <c r="B138" s="7"/>
      <c r="C138" s="7"/>
      <c r="D138" s="7"/>
      <c r="E138" s="7"/>
      <c r="F138" s="7"/>
      <c r="G138" s="7"/>
      <c r="H138" s="7"/>
      <c r="O138" s="7"/>
    </row>
    <row r="139" spans="1:15">
      <c r="A139" s="7"/>
      <c r="B139" s="7"/>
      <c r="C139" s="7"/>
      <c r="D139" s="7"/>
      <c r="E139" s="7"/>
      <c r="F139" s="7"/>
      <c r="G139" s="7"/>
      <c r="H139" s="7"/>
      <c r="O139" s="7"/>
    </row>
    <row r="140" spans="1:15">
      <c r="A140" s="7"/>
      <c r="B140" s="7"/>
      <c r="C140" s="7"/>
      <c r="D140" s="7"/>
      <c r="E140" s="7"/>
      <c r="F140" s="7"/>
      <c r="G140" s="7"/>
      <c r="H140" s="7"/>
      <c r="O140" s="7"/>
    </row>
    <row r="141" spans="1:15">
      <c r="A141" s="7"/>
      <c r="B141" s="7"/>
      <c r="C141" s="7"/>
      <c r="D141" s="7"/>
      <c r="E141" s="7"/>
      <c r="F141" s="7"/>
      <c r="G141" s="7"/>
      <c r="H141" s="7"/>
      <c r="O141" s="7"/>
    </row>
    <row r="142" spans="1:15">
      <c r="A142" s="7"/>
      <c r="B142" s="7"/>
      <c r="C142" s="7"/>
      <c r="D142" s="7"/>
      <c r="E142" s="7"/>
      <c r="F142" s="7"/>
      <c r="G142" s="7"/>
      <c r="H142" s="7"/>
      <c r="O142" s="7"/>
    </row>
    <row r="143" spans="1:15">
      <c r="A143" s="7"/>
      <c r="B143" s="7"/>
      <c r="C143" s="7"/>
      <c r="D143" s="7"/>
      <c r="E143" s="7"/>
      <c r="F143" s="7"/>
      <c r="G143" s="7"/>
      <c r="H143" s="7"/>
      <c r="O143" s="7"/>
    </row>
    <row r="144" spans="1:15">
      <c r="A144" s="7"/>
      <c r="B144" s="7"/>
      <c r="C144" s="7"/>
      <c r="D144" s="7"/>
      <c r="E144" s="7"/>
      <c r="F144" s="7"/>
      <c r="G144" s="7"/>
      <c r="H144" s="7"/>
      <c r="O144" s="7"/>
    </row>
    <row r="145" spans="1:15">
      <c r="A145" s="7"/>
      <c r="B145" s="7"/>
      <c r="C145" s="7"/>
      <c r="D145" s="7"/>
      <c r="E145" s="7"/>
      <c r="F145" s="7"/>
      <c r="G145" s="7"/>
      <c r="H145" s="7"/>
      <c r="O145" s="7"/>
    </row>
    <row r="146" spans="1:15">
      <c r="A146" s="7"/>
      <c r="B146" s="7"/>
      <c r="C146" s="7"/>
      <c r="D146" s="7"/>
      <c r="E146" s="7"/>
      <c r="F146" s="7"/>
      <c r="G146" s="7"/>
      <c r="H146" s="7"/>
      <c r="O146" s="7"/>
    </row>
    <row r="147" spans="1:15">
      <c r="A147" s="7"/>
      <c r="B147" s="7"/>
      <c r="C147" s="7"/>
      <c r="D147" s="7"/>
      <c r="E147" s="7"/>
      <c r="F147" s="7"/>
      <c r="G147" s="7"/>
      <c r="H147" s="7"/>
      <c r="O147" s="7"/>
    </row>
  </sheetData>
  <mergeCells count="112">
    <mergeCell ref="A1:O1"/>
    <mergeCell ref="A3:O3"/>
    <mergeCell ref="A4:O4"/>
    <mergeCell ref="A6:O6"/>
    <mergeCell ref="A8:N9"/>
    <mergeCell ref="A11:N11"/>
    <mergeCell ref="N15:N17"/>
    <mergeCell ref="O15:O17"/>
    <mergeCell ref="I16:I17"/>
    <mergeCell ref="B23:F23"/>
    <mergeCell ref="A24:G24"/>
    <mergeCell ref="A25:G25"/>
    <mergeCell ref="A14:O14"/>
    <mergeCell ref="A15:A17"/>
    <mergeCell ref="B15:C16"/>
    <mergeCell ref="D15:D17"/>
    <mergeCell ref="E15:E17"/>
    <mergeCell ref="F15:F17"/>
    <mergeCell ref="G15:G17"/>
    <mergeCell ref="H15:I15"/>
    <mergeCell ref="J15:J17"/>
    <mergeCell ref="M15:M17"/>
    <mergeCell ref="N28:N30"/>
    <mergeCell ref="O28:O30"/>
    <mergeCell ref="H29:H30"/>
    <mergeCell ref="I29:I30"/>
    <mergeCell ref="B38:F38"/>
    <mergeCell ref="A39:G39"/>
    <mergeCell ref="A27:M27"/>
    <mergeCell ref="A28:A30"/>
    <mergeCell ref="B28:C29"/>
    <mergeCell ref="D28:D30"/>
    <mergeCell ref="E28:E30"/>
    <mergeCell ref="F28:F30"/>
    <mergeCell ref="G28:G30"/>
    <mergeCell ref="H28:I28"/>
    <mergeCell ref="J28:J30"/>
    <mergeCell ref="M28:M30"/>
    <mergeCell ref="M43:M45"/>
    <mergeCell ref="N43:N45"/>
    <mergeCell ref="O43:O45"/>
    <mergeCell ref="H44:H45"/>
    <mergeCell ref="I44:I45"/>
    <mergeCell ref="B49:F49"/>
    <mergeCell ref="A40:G40"/>
    <mergeCell ref="A42:M42"/>
    <mergeCell ref="A43:A45"/>
    <mergeCell ref="B43:C44"/>
    <mergeCell ref="D43:D45"/>
    <mergeCell ref="E43:E45"/>
    <mergeCell ref="F43:F45"/>
    <mergeCell ref="G43:G45"/>
    <mergeCell ref="H43:I43"/>
    <mergeCell ref="J43:J45"/>
    <mergeCell ref="A50:G50"/>
    <mergeCell ref="A51:G51"/>
    <mergeCell ref="A56:O56"/>
    <mergeCell ref="A57:A59"/>
    <mergeCell ref="B57:C58"/>
    <mergeCell ref="D57:D59"/>
    <mergeCell ref="E57:E59"/>
    <mergeCell ref="F57:F59"/>
    <mergeCell ref="G57:G59"/>
    <mergeCell ref="H57:I57"/>
    <mergeCell ref="B66:F66"/>
    <mergeCell ref="A67:G67"/>
    <mergeCell ref="A68:G68"/>
    <mergeCell ref="A71:G71"/>
    <mergeCell ref="I71:N71"/>
    <mergeCell ref="P71:U71"/>
    <mergeCell ref="J57:J59"/>
    <mergeCell ref="M57:M59"/>
    <mergeCell ref="N57:N59"/>
    <mergeCell ref="O57:O59"/>
    <mergeCell ref="H58:H59"/>
    <mergeCell ref="I58:I59"/>
    <mergeCell ref="A74:C74"/>
    <mergeCell ref="D74:E74"/>
    <mergeCell ref="F74:G74"/>
    <mergeCell ref="A75:C75"/>
    <mergeCell ref="D75:E75"/>
    <mergeCell ref="F75:G75"/>
    <mergeCell ref="A72:C72"/>
    <mergeCell ref="D72:E72"/>
    <mergeCell ref="F72:G72"/>
    <mergeCell ref="A73:C73"/>
    <mergeCell ref="D73:E73"/>
    <mergeCell ref="F73:G73"/>
    <mergeCell ref="I77:N77"/>
    <mergeCell ref="P77:U77"/>
    <mergeCell ref="A78:C78"/>
    <mergeCell ref="D78:E78"/>
    <mergeCell ref="F78:G78"/>
    <mergeCell ref="A79:C79"/>
    <mergeCell ref="D79:E79"/>
    <mergeCell ref="F79:G79"/>
    <mergeCell ref="A76:C76"/>
    <mergeCell ref="D76:E76"/>
    <mergeCell ref="F76:G76"/>
    <mergeCell ref="A77:C77"/>
    <mergeCell ref="D77:E77"/>
    <mergeCell ref="F77:G77"/>
    <mergeCell ref="B83:D83"/>
    <mergeCell ref="I84:N84"/>
    <mergeCell ref="R88:S88"/>
    <mergeCell ref="B93:G94"/>
    <mergeCell ref="A80:C80"/>
    <mergeCell ref="D80:E80"/>
    <mergeCell ref="F80:G80"/>
    <mergeCell ref="A81:C81"/>
    <mergeCell ref="D81:E81"/>
    <mergeCell ref="F81:G81"/>
  </mergeCells>
  <conditionalFormatting sqref="J73:M75">
    <cfRule type="dataBar" priority="12">
      <dataBar>
        <cfvo type="min"/>
        <cfvo type="max"/>
        <color rgb="FF63C384"/>
      </dataBar>
      <extLst>
        <ext xmlns:x14="http://schemas.microsoft.com/office/spreadsheetml/2009/9/main" uri="{B025F937-C7B1-47D3-B67F-A62EFF666E3E}">
          <x14:id>{74CD49F9-2902-4957-9D01-5B5BEEB8DA25}</x14:id>
        </ext>
      </extLst>
    </cfRule>
  </conditionalFormatting>
  <conditionalFormatting sqref="J79:M81">
    <cfRule type="dataBar" priority="11">
      <dataBar>
        <cfvo type="min"/>
        <cfvo type="max"/>
        <color rgb="FF63C384"/>
      </dataBar>
      <extLst>
        <ext xmlns:x14="http://schemas.microsoft.com/office/spreadsheetml/2009/9/main" uri="{B025F937-C7B1-47D3-B67F-A62EFF666E3E}">
          <x14:id>{AE95B8CF-A17B-486F-83E1-D5F93E2DCCC1}</x14:id>
        </ext>
      </extLst>
    </cfRule>
  </conditionalFormatting>
  <conditionalFormatting sqref="J86:M91">
    <cfRule type="dataBar" priority="10">
      <dataBar>
        <cfvo type="min"/>
        <cfvo type="max"/>
        <color rgb="FFFF555A"/>
      </dataBar>
      <extLst>
        <ext xmlns:x14="http://schemas.microsoft.com/office/spreadsheetml/2009/9/main" uri="{B025F937-C7B1-47D3-B67F-A62EFF666E3E}">
          <x14:id>{897F98F9-6ECA-41AA-B256-CFC9B8741813}</x14:id>
        </ext>
      </extLst>
    </cfRule>
  </conditionalFormatting>
  <conditionalFormatting sqref="J73:N75">
    <cfRule type="dataBar" priority="3">
      <dataBar>
        <cfvo type="min"/>
        <cfvo type="max"/>
        <color rgb="FF638EC6"/>
      </dataBar>
      <extLst>
        <ext xmlns:x14="http://schemas.microsoft.com/office/spreadsheetml/2009/9/main" uri="{B025F937-C7B1-47D3-B67F-A62EFF666E3E}">
          <x14:id>{3D5B6B96-B964-4832-ADA1-CBCF124B4321}</x14:id>
        </ext>
      </extLst>
    </cfRule>
    <cfRule type="colorScale" priority="6">
      <colorScale>
        <cfvo type="min"/>
        <cfvo type="max"/>
        <color rgb="FFFCFCFF"/>
        <color rgb="FF63BE7B"/>
      </colorScale>
    </cfRule>
    <cfRule type="top10" dxfId="0" priority="7" rank="5"/>
    <cfRule type="colorScale" priority="9">
      <colorScale>
        <cfvo type="min"/>
        <cfvo type="percentile" val="50"/>
        <cfvo type="max"/>
        <color rgb="FFF8696B"/>
        <color rgb="FFFFEB84"/>
        <color rgb="FF63BE7B"/>
      </colorScale>
    </cfRule>
  </conditionalFormatting>
  <conditionalFormatting sqref="J86:N91">
    <cfRule type="colorScale" priority="5">
      <colorScale>
        <cfvo type="min"/>
        <cfvo type="max"/>
        <color rgb="FFFCFCFF"/>
        <color rgb="FF63BE7B"/>
      </colorScale>
    </cfRule>
  </conditionalFormatting>
  <conditionalFormatting sqref="K74">
    <cfRule type="dataBar" priority="8">
      <dataBar>
        <cfvo type="min"/>
        <cfvo type="max"/>
        <color rgb="FFFFB628"/>
      </dataBar>
      <extLst>
        <ext xmlns:x14="http://schemas.microsoft.com/office/spreadsheetml/2009/9/main" uri="{B025F937-C7B1-47D3-B67F-A62EFF666E3E}">
          <x14:id>{0EC6F214-09FF-43E1-8EBD-2C14C1D1BB54}</x14:id>
        </ext>
      </extLst>
    </cfRule>
  </conditionalFormatting>
  <conditionalFormatting sqref="Q73:Q75">
    <cfRule type="dataBar" priority="1">
      <dataBar>
        <cfvo type="min"/>
        <cfvo type="max"/>
        <color rgb="FF63C384"/>
      </dataBar>
      <extLst>
        <ext xmlns:x14="http://schemas.microsoft.com/office/spreadsheetml/2009/9/main" uri="{B025F937-C7B1-47D3-B67F-A62EFF666E3E}">
          <x14:id>{FBEE01C2-1941-4E6D-94C9-C707D4EC063F}</x14:id>
        </ext>
      </extLst>
    </cfRule>
  </conditionalFormatting>
  <conditionalFormatting sqref="Q79:T84">
    <cfRule type="dataBar" priority="13">
      <dataBar>
        <cfvo type="min"/>
        <cfvo type="max"/>
        <color rgb="FF63C384"/>
      </dataBar>
      <extLst>
        <ext xmlns:x14="http://schemas.microsoft.com/office/spreadsheetml/2009/9/main" uri="{B025F937-C7B1-47D3-B67F-A62EFF666E3E}">
          <x14:id>{D3694D68-0591-487A-9699-B900C280A024}</x14:id>
        </ext>
      </extLst>
    </cfRule>
  </conditionalFormatting>
  <conditionalFormatting sqref="Q85:U85">
    <cfRule type="colorScale" priority="4">
      <colorScale>
        <cfvo type="min"/>
        <cfvo type="percentile" val="50"/>
        <cfvo type="max"/>
        <color rgb="FFF8696B"/>
        <color rgb="FFFFEB84"/>
        <color rgb="FF63BE7B"/>
      </colorScale>
    </cfRule>
  </conditionalFormatting>
  <conditionalFormatting sqref="R73:T75">
    <cfRule type="dataBar" priority="2">
      <dataBar>
        <cfvo type="min"/>
        <cfvo type="max"/>
        <color rgb="FF63C384"/>
      </dataBar>
      <extLst>
        <ext xmlns:x14="http://schemas.microsoft.com/office/spreadsheetml/2009/9/main" uri="{B025F937-C7B1-47D3-B67F-A62EFF666E3E}">
          <x14:id>{5C1A99F5-9209-4B10-B432-B16EA5ABA363}</x14:id>
        </ext>
      </extLst>
    </cfRule>
  </conditionalFormatting>
  <pageMargins left="0.7" right="0.7" top="0.75" bottom="0.75" header="0.3" footer="0.3"/>
  <drawing r:id="rId1"/>
  <legacyDrawing r:id="rId2"/>
  <extLst>
    <ext xmlns:x14="http://schemas.microsoft.com/office/spreadsheetml/2009/9/main" uri="{78C0D931-6437-407d-A8EE-F0AAD7539E65}">
      <x14:conditionalFormattings>
        <x14:conditionalFormatting xmlns:xm="http://schemas.microsoft.com/office/excel/2006/main">
          <x14:cfRule type="dataBar" id="{74CD49F9-2902-4957-9D01-5B5BEEB8DA25}">
            <x14:dataBar minLength="0" maxLength="100" border="1" negativeBarBorderColorSameAsPositive="0">
              <x14:cfvo type="autoMin"/>
              <x14:cfvo type="autoMax"/>
              <x14:borderColor rgb="FF63C384"/>
              <x14:negativeFillColor rgb="FFFF0000"/>
              <x14:negativeBorderColor rgb="FFFF0000"/>
              <x14:axisColor rgb="FF000000"/>
            </x14:dataBar>
          </x14:cfRule>
          <xm:sqref>J73:M75</xm:sqref>
        </x14:conditionalFormatting>
        <x14:conditionalFormatting xmlns:xm="http://schemas.microsoft.com/office/excel/2006/main">
          <x14:cfRule type="dataBar" id="{AE95B8CF-A17B-486F-83E1-D5F93E2DCCC1}">
            <x14:dataBar minLength="0" maxLength="100" border="1" negativeBarBorderColorSameAsPositive="0">
              <x14:cfvo type="autoMin"/>
              <x14:cfvo type="autoMax"/>
              <x14:borderColor rgb="FF63C384"/>
              <x14:negativeFillColor rgb="FFFF0000"/>
              <x14:negativeBorderColor rgb="FFFF0000"/>
              <x14:axisColor rgb="FF000000"/>
            </x14:dataBar>
          </x14:cfRule>
          <xm:sqref>J79:M81</xm:sqref>
        </x14:conditionalFormatting>
        <x14:conditionalFormatting xmlns:xm="http://schemas.microsoft.com/office/excel/2006/main">
          <x14:cfRule type="dataBar" id="{897F98F9-6ECA-41AA-B256-CFC9B8741813}">
            <x14:dataBar minLength="0" maxLength="100" border="1" negativeBarBorderColorSameAsPositive="0">
              <x14:cfvo type="autoMin"/>
              <x14:cfvo type="autoMax"/>
              <x14:borderColor rgb="FFFF555A"/>
              <x14:negativeFillColor rgb="FFFF0000"/>
              <x14:negativeBorderColor rgb="FFFF0000"/>
              <x14:axisColor rgb="FF000000"/>
            </x14:dataBar>
          </x14:cfRule>
          <xm:sqref>J86:M91</xm:sqref>
        </x14:conditionalFormatting>
        <x14:conditionalFormatting xmlns:xm="http://schemas.microsoft.com/office/excel/2006/main">
          <x14:cfRule type="dataBar" id="{3D5B6B96-B964-4832-ADA1-CBCF124B4321}">
            <x14:dataBar minLength="0" maxLength="100" border="1" negativeBarBorderColorSameAsPositive="0">
              <x14:cfvo type="autoMin"/>
              <x14:cfvo type="autoMax"/>
              <x14:borderColor rgb="FF638EC6"/>
              <x14:negativeFillColor rgb="FFFF0000"/>
              <x14:negativeBorderColor rgb="FFFF0000"/>
              <x14:axisColor rgb="FF000000"/>
            </x14:dataBar>
          </x14:cfRule>
          <xm:sqref>J73:N75</xm:sqref>
        </x14:conditionalFormatting>
        <x14:conditionalFormatting xmlns:xm="http://schemas.microsoft.com/office/excel/2006/main">
          <x14:cfRule type="dataBar" id="{0EC6F214-09FF-43E1-8EBD-2C14C1D1BB54}">
            <x14:dataBar minLength="0" maxLength="100" border="1" negativeBarBorderColorSameAsPositive="0">
              <x14:cfvo type="autoMin"/>
              <x14:cfvo type="autoMax"/>
              <x14:borderColor rgb="FFFFB628"/>
              <x14:negativeFillColor rgb="FFFF0000"/>
              <x14:negativeBorderColor rgb="FFFF0000"/>
              <x14:axisColor rgb="FF000000"/>
            </x14:dataBar>
          </x14:cfRule>
          <xm:sqref>K74</xm:sqref>
        </x14:conditionalFormatting>
        <x14:conditionalFormatting xmlns:xm="http://schemas.microsoft.com/office/excel/2006/main">
          <x14:cfRule type="dataBar" id="{FBEE01C2-1941-4E6D-94C9-C707D4EC063F}">
            <x14:dataBar minLength="0" maxLength="100" border="1" negativeBarBorderColorSameAsPositive="0">
              <x14:cfvo type="autoMin"/>
              <x14:cfvo type="autoMax"/>
              <x14:borderColor rgb="FF63C384"/>
              <x14:negativeFillColor rgb="FFFF0000"/>
              <x14:negativeBorderColor rgb="FFFF0000"/>
              <x14:axisColor rgb="FF000000"/>
            </x14:dataBar>
          </x14:cfRule>
          <xm:sqref>Q73:Q75</xm:sqref>
        </x14:conditionalFormatting>
        <x14:conditionalFormatting xmlns:xm="http://schemas.microsoft.com/office/excel/2006/main">
          <x14:cfRule type="dataBar" id="{D3694D68-0591-487A-9699-B900C280A024}">
            <x14:dataBar minLength="0" maxLength="100" border="1" negativeBarBorderColorSameAsPositive="0">
              <x14:cfvo type="autoMin"/>
              <x14:cfvo type="autoMax"/>
              <x14:borderColor rgb="FF63C384"/>
              <x14:negativeFillColor rgb="FFFF0000"/>
              <x14:negativeBorderColor rgb="FFFF0000"/>
              <x14:axisColor rgb="FF000000"/>
            </x14:dataBar>
          </x14:cfRule>
          <xm:sqref>Q79:T84</xm:sqref>
        </x14:conditionalFormatting>
        <x14:conditionalFormatting xmlns:xm="http://schemas.microsoft.com/office/excel/2006/main">
          <x14:cfRule type="dataBar" id="{5C1A99F5-9209-4B10-B432-B16EA5ABA363}">
            <x14:dataBar minLength="0" maxLength="100" border="1" negativeBarBorderColorSameAsPositive="0">
              <x14:cfvo type="autoMin"/>
              <x14:cfvo type="autoMax"/>
              <x14:borderColor rgb="FF63C384"/>
              <x14:negativeFillColor rgb="FFFF0000"/>
              <x14:negativeBorderColor rgb="FFFF0000"/>
              <x14:axisColor rgb="FF000000"/>
            </x14:dataBar>
          </x14:cfRule>
          <xm:sqref>R73:T75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Terina Feliz</dc:creator>
  <cp:keywords/>
  <dc:description/>
  <cp:lastModifiedBy/>
  <cp:revision/>
  <dcterms:created xsi:type="dcterms:W3CDTF">2025-07-16T18:40:50Z</dcterms:created>
  <dcterms:modified xsi:type="dcterms:W3CDTF">2025-07-16T22:40:00Z</dcterms:modified>
  <cp:category/>
  <cp:contentStatus/>
</cp:coreProperties>
</file>