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coniaf-my.sharepoint.com/personal/tfeliz_coniaf_gob_do/Documents/Escritorio/TRANSPARENCIA 2025/MAYO 2025/"/>
    </mc:Choice>
  </mc:AlternateContent>
  <xr:revisionPtr revIDLastSave="0" documentId="8_{18A4FC3B-C9B1-4356-8A3E-7F33D591F31B}" xr6:coauthVersionLast="47" xr6:coauthVersionMax="47" xr10:uidLastSave="{00000000-0000-0000-0000-000000000000}"/>
  <bookViews>
    <workbookView xWindow="-120" yWindow="-120" windowWidth="29040" windowHeight="15720" xr2:uid="{5DB351FC-31FE-4B18-87FB-C79E33427D3E}"/>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0" i="1" l="1"/>
  <c r="J90" i="1"/>
  <c r="J89" i="1"/>
  <c r="M88" i="1"/>
  <c r="L87" i="1"/>
  <c r="M86" i="1"/>
  <c r="L86" i="1"/>
  <c r="K86" i="1"/>
  <c r="J86" i="1"/>
  <c r="F74" i="1"/>
  <c r="N86" i="1" s="1"/>
  <c r="M73" i="1"/>
  <c r="M80" i="1" s="1"/>
  <c r="M68" i="1"/>
  <c r="N66" i="1"/>
  <c r="N67" i="1" s="1"/>
  <c r="M66" i="1"/>
  <c r="F78" i="1" s="1"/>
  <c r="L66" i="1"/>
  <c r="M72" i="1" s="1"/>
  <c r="K66" i="1"/>
  <c r="J66" i="1"/>
  <c r="I66" i="1"/>
  <c r="H66" i="1"/>
  <c r="F76" i="1" s="1"/>
  <c r="N88" i="1" s="1"/>
  <c r="G66" i="1"/>
  <c r="M89" i="1" s="1"/>
  <c r="A66" i="1"/>
  <c r="F75" i="1" s="1"/>
  <c r="N87" i="1" s="1"/>
  <c r="O65" i="1"/>
  <c r="O66" i="1" s="1"/>
  <c r="O64" i="1"/>
  <c r="M56" i="1"/>
  <c r="N55" i="1"/>
  <c r="N56" i="1" s="1"/>
  <c r="N54" i="1"/>
  <c r="M54" i="1"/>
  <c r="L54" i="1"/>
  <c r="K72" i="1" s="1"/>
  <c r="K54" i="1"/>
  <c r="K73" i="1" s="1"/>
  <c r="K80" i="1" s="1"/>
  <c r="J54" i="1"/>
  <c r="I54" i="1"/>
  <c r="H54" i="1"/>
  <c r="K88" i="1" s="1"/>
  <c r="G54" i="1"/>
  <c r="K89" i="1" s="1"/>
  <c r="A54" i="1"/>
  <c r="K87" i="1" s="1"/>
  <c r="O53" i="1"/>
  <c r="O52" i="1"/>
  <c r="O54" i="1" s="1"/>
  <c r="M44" i="1"/>
  <c r="N43" i="1"/>
  <c r="N44" i="1" s="1"/>
  <c r="N42" i="1"/>
  <c r="M42" i="1"/>
  <c r="L90" i="1" s="1"/>
  <c r="J42" i="1"/>
  <c r="I42" i="1"/>
  <c r="H42" i="1"/>
  <c r="L88" i="1" s="1"/>
  <c r="G42" i="1"/>
  <c r="L89" i="1" s="1"/>
  <c r="A42" i="1"/>
  <c r="O41" i="1"/>
  <c r="O40" i="1"/>
  <c r="O38" i="1"/>
  <c r="L38" i="1"/>
  <c r="K38" i="1"/>
  <c r="O37" i="1"/>
  <c r="L37" i="1"/>
  <c r="L42" i="1" s="1"/>
  <c r="L72" i="1" s="1"/>
  <c r="K37" i="1"/>
  <c r="O36" i="1"/>
  <c r="O42" i="1" s="1"/>
  <c r="O35" i="1"/>
  <c r="K35" i="1"/>
  <c r="O34" i="1"/>
  <c r="K34" i="1"/>
  <c r="K42" i="1" s="1"/>
  <c r="L73" i="1" s="1"/>
  <c r="L80" i="1" s="1"/>
  <c r="O33" i="1"/>
  <c r="M27" i="1"/>
  <c r="N25" i="1"/>
  <c r="F79" i="1" s="1"/>
  <c r="N91" i="1" s="1"/>
  <c r="M25" i="1"/>
  <c r="L25" i="1"/>
  <c r="J72" i="1" s="1"/>
  <c r="K25" i="1"/>
  <c r="J73" i="1" s="1"/>
  <c r="J25" i="1"/>
  <c r="I25" i="1"/>
  <c r="H25" i="1"/>
  <c r="J88" i="1" s="1"/>
  <c r="G25" i="1"/>
  <c r="A25" i="1"/>
  <c r="J87" i="1" s="1"/>
  <c r="R24" i="1"/>
  <c r="O24" i="1"/>
  <c r="O23" i="1"/>
  <c r="O22" i="1"/>
  <c r="O25" i="1" s="1"/>
  <c r="O21" i="1"/>
  <c r="O20" i="1"/>
  <c r="O19" i="1"/>
  <c r="O18" i="1"/>
  <c r="L79" i="1" l="1"/>
  <c r="J79" i="1"/>
  <c r="N72" i="1"/>
  <c r="N79" i="1" s="1"/>
  <c r="M79" i="1"/>
  <c r="N90" i="1"/>
  <c r="O27" i="1"/>
  <c r="J74" i="1" s="1"/>
  <c r="N68" i="1"/>
  <c r="M91" i="1" s="1"/>
  <c r="O67" i="1"/>
  <c r="O68" i="1" s="1"/>
  <c r="M74" i="1" s="1"/>
  <c r="O56" i="1"/>
  <c r="K74" i="1" s="1"/>
  <c r="K75" i="1"/>
  <c r="K82" i="1" s="1"/>
  <c r="K79" i="1"/>
  <c r="J80" i="1"/>
  <c r="N73" i="1"/>
  <c r="N80" i="1" s="1"/>
  <c r="O55" i="1"/>
  <c r="N26" i="1"/>
  <c r="O26" i="1" s="1"/>
  <c r="O43" i="1"/>
  <c r="O44" i="1" s="1"/>
  <c r="L74" i="1" s="1"/>
  <c r="F77" i="1"/>
  <c r="N89" i="1" s="1"/>
  <c r="M90" i="1"/>
  <c r="M87" i="1"/>
  <c r="L81" i="1" l="1"/>
  <c r="L92" i="1"/>
  <c r="L91" i="1"/>
  <c r="L75" i="1"/>
  <c r="L82" i="1" s="1"/>
  <c r="J92" i="1"/>
  <c r="N74" i="1"/>
  <c r="J81" i="1"/>
  <c r="J75" i="1"/>
  <c r="K91" i="1"/>
  <c r="K92" i="1"/>
  <c r="K81" i="1"/>
  <c r="N27" i="1"/>
  <c r="J91" i="1" s="1"/>
  <c r="M92" i="1"/>
  <c r="M81" i="1"/>
  <c r="F80" i="1"/>
  <c r="F81" i="1" s="1"/>
  <c r="F73" i="1" s="1"/>
  <c r="M75" i="1"/>
  <c r="M82" i="1" s="1"/>
  <c r="J82" i="1" l="1"/>
  <c r="N75" i="1"/>
  <c r="N82" i="1" s="1"/>
  <c r="N92" i="1"/>
  <c r="N81" i="1"/>
</calcChain>
</file>

<file path=xl/sharedStrings.xml><?xml version="1.0" encoding="utf-8"?>
<sst xmlns="http://schemas.openxmlformats.org/spreadsheetml/2006/main" count="232" uniqueCount="113">
  <si>
    <t>CONSEJO NACIONAL DE INVESTIGACIONES AGROPECUARIAS Y FORESTALES (CONIAF)</t>
  </si>
  <si>
    <t>DIRECCIÓN EJECUTIVA</t>
  </si>
  <si>
    <t>DIVISIÓN DE PLANIFICACIÓN  Y  DESARROLLO</t>
  </si>
  <si>
    <t xml:space="preserve"> EJECUCION MESUAL DE ACTIVIDADES Y PROGRAMA DE TRANSFERENCIA  PROYECTOS DE INVERSIÓN PÚBLICA</t>
  </si>
  <si>
    <t>ACTUALIZACIÓN PARA LA INNOVACIÓN TECNOLÓGICA Y COMPETITIVIDAD AGROALIMENTARIA Y  DE FOMENTO A LA EXPORTACIÓN EN LA REPÚBLICA DOMINICANA</t>
  </si>
  <si>
    <t>MES: MAYO 2025</t>
  </si>
  <si>
    <t xml:space="preserve">DEPARTAMENTO DE AGRICULTURA COMPETITIVA           </t>
  </si>
  <si>
    <t>No.</t>
  </si>
  <si>
    <t>ACTIVIDADES</t>
  </si>
  <si>
    <t>COORDINADOR  CONIAF</t>
  </si>
  <si>
    <t>FECHA</t>
  </si>
  <si>
    <t>LUGAR</t>
  </si>
  <si>
    <t>HORAS de ACTIVIDADES</t>
  </si>
  <si>
    <t>TÉCNICOS BENEFICIADOS</t>
  </si>
  <si>
    <t>PRESUPUESTO TOTAL 2024 (RD$)</t>
  </si>
  <si>
    <t xml:space="preserve">COSTO LOGÍSTICO       </t>
  </si>
  <si>
    <t xml:space="preserve">COSTO FACILITADORES  </t>
  </si>
  <si>
    <t xml:space="preserve">COSTO TOTAL </t>
  </si>
  <si>
    <t xml:space="preserve"> </t>
  </si>
  <si>
    <t>MUJERES</t>
  </si>
  <si>
    <t xml:space="preserve"> FACILITADORES</t>
  </si>
  <si>
    <t>NOMBRE DE LA ACTIVIDAD</t>
  </si>
  <si>
    <t>HOMBRES</t>
  </si>
  <si>
    <t>COMBUSTIBLE</t>
  </si>
  <si>
    <t>VIATICOS</t>
  </si>
  <si>
    <t>Miguel Anguel Rodriguez</t>
  </si>
  <si>
    <t xml:space="preserve">Se realizó una visita de seguimiento a la parcela de plátano, donde se hizo el primer corte del segundo ciclo de siembra. La producción arrojo los siguientes resultados en promedio: 6 racimos de plátano por carga, es decir, 200 unidades comerciales, y 30 racimos no comerciales por carga. </t>
  </si>
  <si>
    <t>Victor Payano y Maldané Cuello</t>
  </si>
  <si>
    <t>7-9/05/2025</t>
  </si>
  <si>
    <t>Tamayo, Bahoruco</t>
  </si>
  <si>
    <t>Francisco Ceballos</t>
  </si>
  <si>
    <t>Se realizó una visita de seguimiento a las parcelas de café. Se monitoreo las actividades programadas en las parcelas de café CATIDIAF Y CARIBE las cuales se encuentran aptas para hacer la socialización de resultados preliminares de la transferencia de tecnología.</t>
  </si>
  <si>
    <t>26-27/5/2025</t>
  </si>
  <si>
    <t>La Lanza, Polo, Barahona</t>
  </si>
  <si>
    <t xml:space="preserve">Se realizó una segunda visita de seguimiento a la parcela de plátano, donde se realizó el segundo corte del segundo ciclo de la siembra del cultivo para su evaluación en la cual hubo un ligero aumento en la productividad, resultando unos 5.8 racimos por cargas (200 unidades) de frutos comerciales y se mantiene la de 30 racimos de frutos no comerciales por carga. </t>
  </si>
  <si>
    <t>Salomon Sosa</t>
  </si>
  <si>
    <t>Se realizó una visita de seguimiento a las parcelas de aguacate se supervisaron las labores agronómicas y el sistema de riego afectado por las lluvias (obra de toma) del cultivo programadas.</t>
  </si>
  <si>
    <t>28-30/05/2025</t>
  </si>
  <si>
    <t>Hondo Valle, Elias Piña</t>
  </si>
  <si>
    <t>Se realizó una visita de seguimiento a las parcelas de café, donde se dio seguimiento a las labores agronómicas del cultivo programadas, se hizo un control de malezas manual.</t>
  </si>
  <si>
    <t>Solomon Sosa Nata</t>
  </si>
  <si>
    <r>
      <t xml:space="preserve">Visita de seguimiento para continuar los trabajos de instalación del sistema de riego en la parcela de </t>
    </r>
    <r>
      <rPr>
        <b/>
        <sz val="12"/>
        <rFont val="Cambria"/>
        <family val="1"/>
      </rPr>
      <t xml:space="preserve">aguacate </t>
    </r>
  </si>
  <si>
    <t>Miguel Angel Rodriguez</t>
  </si>
  <si>
    <r>
      <t>Visita de seguimiento para las actividades relacionadas en el cultivo de</t>
    </r>
    <r>
      <rPr>
        <b/>
        <sz val="12"/>
        <rFont val="Cambria"/>
        <family val="1"/>
      </rPr>
      <t xml:space="preserve"> plátano</t>
    </r>
    <r>
      <rPr>
        <sz val="12"/>
        <rFont val="Cambria"/>
        <family val="1"/>
      </rPr>
      <t xml:space="preserve">, en Tamayo, provincia Bahoruco. </t>
    </r>
  </si>
  <si>
    <t>SUB-TOTAL</t>
  </si>
  <si>
    <t>Legislación  ISR (10% sobre costo  facilitadores)</t>
  </si>
  <si>
    <t xml:space="preserve">TOTAL </t>
  </si>
  <si>
    <t xml:space="preserve">DEPARTAMENTO DE REDUCCIÓN DE LA POBREZA RURAL </t>
  </si>
  <si>
    <t xml:space="preserve">HORAS </t>
  </si>
  <si>
    <t>Se realizó un viaje de seguimiento a la parcela de pasto, se hizo una fertilización con abono orgánico de la guácima, el estiércol recolectado de los corrales de los animales.</t>
  </si>
  <si>
    <t xml:space="preserve"> César Montero y Bienvenido Carvajal</t>
  </si>
  <si>
    <t>1-2/05/2025</t>
  </si>
  <si>
    <t xml:space="preserve">Las Matas de Farfán, San Juan </t>
  </si>
  <si>
    <t>Visita de seguimiento en la parcela de pasto (parcela de sanidad). Se observa un buen desarrollo de los animales nacidos, los animales presentan un buen desarrollo.</t>
  </si>
  <si>
    <t>14-16/05/2025</t>
  </si>
  <si>
    <t>Batey 4, Neyba</t>
  </si>
  <si>
    <t>Se realizó una visita de seguimiento en el cultivo de Mango. Se observó una buena producción de mango en la parte seleccionada para aplicar la tecnología de producción. Se coordino realizar una transferencia de tecnologías a técnicos del ministerio de agricultura y productores de mango de la zona.</t>
  </si>
  <si>
    <t>Neyba (el Tanque)</t>
  </si>
  <si>
    <t>Se realizó un seguimiento a la parcela de pasto (parcela de sanidad) en Las Matas de Farfán. Hubo que realizar una aplicación de urgencia de insecticida (Abametina) ya que se presentó un ataque de acaro y cochinillas.</t>
  </si>
  <si>
    <t>22-23/05/2025</t>
  </si>
  <si>
    <t>Julio de Oleo</t>
  </si>
  <si>
    <t>Transferencia de tecnología en el cultivo de Mango. En esta actividad el técnico Julio De Oleo presentó todas las tecnologías que se llevaron a cabo y los resultados de estas.</t>
  </si>
  <si>
    <t>26-28/05/2025</t>
  </si>
  <si>
    <t>Visita de seguimiento en la parcela de pasto (parcela de sanidad). Se observo un buen desarrollo de los animales nacidos y demás animales presentan un buen desarrollo. Se coordinó la elaboración de bloques multinutricionales y para eso se solicitaron los insumos necesarios</t>
  </si>
  <si>
    <t>TOTAL</t>
  </si>
  <si>
    <t>DEPARTAMENTO DE ACCESO A LAS CIENCIAS MODERNAS</t>
  </si>
  <si>
    <t>Jose Cepeda</t>
  </si>
  <si>
    <t xml:space="preserve">DEPARTAMENTO DE MEDIO AMBIENTE Y RECURSOS NATURALES         </t>
  </si>
  <si>
    <t>HORAS TRANSFE-RENCIA</t>
  </si>
  <si>
    <t>COSTO TOTAL</t>
  </si>
  <si>
    <t>Juan Valdez</t>
  </si>
  <si>
    <t>Se realizó una visita técnica en la parcela demostrativa de tecnologías en 5 variedades de batata con el objetivo de:
1)	Monitorear el desarrollo de la tuberización de cinco variedades de batata a los 106 ddp. 
2)	Monitorear la efectividad de las trampas de feromonas para estimar la población del piogán.
3)	Coordinar la aplicación de fertilizantes.</t>
  </si>
  <si>
    <t xml:space="preserve">José A. Nova </t>
  </si>
  <si>
    <t>San Rafael del Yuma, provincia La Altagracia</t>
  </si>
  <si>
    <t>José A. Nova</t>
  </si>
  <si>
    <t xml:space="preserve">PROGRAMACION INDICADORES </t>
  </si>
  <si>
    <t>EJECUCION EN VALORES $RD.  NETO</t>
  </si>
  <si>
    <t>PROGRAMACION MAYO 2025</t>
  </si>
  <si>
    <t>DPTO</t>
  </si>
  <si>
    <t>Agric. Competitiva</t>
  </si>
  <si>
    <t>Ciencias Modernas</t>
  </si>
  <si>
    <t>Podresza Rural</t>
  </si>
  <si>
    <t>Medio Amb. Y Rec. Nat.</t>
  </si>
  <si>
    <t>Pobreza Rural</t>
  </si>
  <si>
    <t xml:space="preserve">RESUMEN PROGRAMACIÓN </t>
  </si>
  <si>
    <t>PRESUPUESTO MAYO 2025</t>
  </si>
  <si>
    <t>EJECUCION MAYO 2025</t>
  </si>
  <si>
    <t>PRESUPUESTO TOTAL</t>
  </si>
  <si>
    <t>COMBUST.</t>
  </si>
  <si>
    <t>TRANSFERENCIAS</t>
  </si>
  <si>
    <t>PROYECTOS</t>
  </si>
  <si>
    <t>INSTALACIÓN Y VISITAS A PARCELAS DE VALIDACIÓN</t>
  </si>
  <si>
    <t>TECNICOS BENEFICIADOS</t>
  </si>
  <si>
    <t>HORAS DE ACTIVIDAD</t>
  </si>
  <si>
    <t xml:space="preserve">EJECUCION PORCENTUAL EN$ RD. </t>
  </si>
  <si>
    <t>PROGRAMACION  INDICADORES MAYO 2025</t>
  </si>
  <si>
    <t xml:space="preserve">COSTO LOGÍSTICO         (RD$) </t>
  </si>
  <si>
    <t xml:space="preserve">COSTO FACILITADORES (RD$) </t>
  </si>
  <si>
    <t>OTROS COSTOS (Ley ISR)</t>
  </si>
  <si>
    <t>SEGUIMIENTO</t>
  </si>
  <si>
    <t xml:space="preserve">COSTO TOTAL      (RD$) </t>
  </si>
  <si>
    <t>BENEFICIARIOS</t>
  </si>
  <si>
    <t>HORAS/ACTV.</t>
  </si>
  <si>
    <t>COSTO LOG.</t>
  </si>
  <si>
    <t>EJECUCION %  INDICADORES POR DEPARTAMENTOS</t>
  </si>
  <si>
    <t xml:space="preserve"> COSTOFACIL.</t>
  </si>
  <si>
    <t>Preparado por:</t>
  </si>
  <si>
    <t>Aprobado por:</t>
  </si>
  <si>
    <t>FACILITADORES</t>
  </si>
  <si>
    <t>Ing. Carlos Ml. Sanquintin Beras</t>
  </si>
  <si>
    <t>Dra. Ana Maria Barcelo Larocca</t>
  </si>
  <si>
    <t>Enc. Div. de Planificacion y Desarrollo</t>
  </si>
  <si>
    <t>Directora Ejecutiva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</si>
</sst>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_-* #,##0.00\ _€_-;\-* #,##0.00\ _€_-;_-* &quot;-&quot;??\ _€_-;_-@_-"/>
    <numFmt numFmtId="166" formatCode="_-* #,##0_-;\-* #,##0_-;_-* &quot;-&quot;??_-;_-@_-"/>
    <numFmt numFmtId="167" formatCode="_(* #,##0_);_(* \(#,##0\);_(* &quot;-&quot;??_);_(@_)"/>
  </numFmts>
  <fonts count="9" x14ac:knownFonts="1">
    <font>
      <sz val="11"/>
      <color theme="1"/>
      <name val="Aptos Narrow"/>
      <family val="2"/>
      <scheme val="minor"/>
    </font>
    <font>
      <sz val="11"/>
      <color theme="1"/>
      <name val="Aptos Narrow"/>
      <family val="2"/>
      <scheme val="minor"/>
    </font>
    <font>
      <b/>
      <sz val="12"/>
      <name val="Cambria"/>
      <family val="1"/>
    </font>
    <font>
      <sz val="12"/>
      <name val="Cambria"/>
      <family val="1"/>
    </font>
    <font>
      <b/>
      <u/>
      <sz val="12"/>
      <name val="Cambria"/>
      <family val="1"/>
    </font>
    <font>
      <sz val="11"/>
      <name val="Times New Roman"/>
      <family val="1"/>
    </font>
    <font>
      <sz val="11"/>
      <name val="Cambria"/>
      <family val="1"/>
    </font>
    <font>
      <sz val="12"/>
      <name val="Times New Roman"/>
      <family val="1"/>
    </font>
    <font>
      <sz val="12"/>
      <color theme="1"/>
      <name val="Cambria"/>
      <family val="1"/>
    </font>
  </fonts>
  <fills count="7">
    <fill>
      <patternFill patternType="none"/>
    </fill>
    <fill>
      <patternFill patternType="gray125"/>
    </fill>
    <fill>
      <patternFill patternType="solid">
        <fgColor theme="2"/>
        <bgColor indexed="64"/>
      </patternFill>
    </fill>
    <fill>
      <patternFill patternType="solid">
        <fgColor theme="3" tint="0.79998168889431442"/>
        <bgColor indexed="64"/>
      </patternFill>
    </fill>
    <fill>
      <patternFill patternType="solid">
        <fgColor theme="0"/>
        <bgColor indexed="64"/>
      </patternFill>
    </fill>
    <fill>
      <patternFill patternType="solid">
        <fgColor rgb="FFFFFFFF"/>
        <bgColor rgb="FF000000"/>
      </patternFill>
    </fill>
    <fill>
      <patternFill patternType="solid">
        <fgColor theme="9" tint="0.79998168889431442"/>
        <bgColor indexed="64"/>
      </patternFill>
    </fill>
  </fills>
  <borders count="41">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07">
    <xf numFmtId="0" fontId="0" fillId="0" borderId="0" xfId="0"/>
    <xf numFmtId="0" fontId="2" fillId="0" borderId="0" xfId="0" applyFont="1" applyAlignment="1">
      <alignment horizontal="center"/>
    </xf>
    <xf numFmtId="43" fontId="3" fillId="0" borderId="0" xfId="1" applyFont="1"/>
    <xf numFmtId="0" fontId="3" fillId="0" borderId="0" xfId="0" applyFont="1"/>
    <xf numFmtId="0" fontId="2"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wrapText="1"/>
    </xf>
    <xf numFmtId="43" fontId="2" fillId="0" borderId="0" xfId="1" applyFont="1" applyBorder="1" applyAlignment="1">
      <alignment horizontal="center" wrapText="1"/>
    </xf>
    <xf numFmtId="43" fontId="2" fillId="0" borderId="0" xfId="1" applyFont="1" applyBorder="1" applyAlignment="1">
      <alignment horizontal="center"/>
    </xf>
    <xf numFmtId="43" fontId="2" fillId="0" borderId="0" xfId="1" applyFont="1" applyFill="1" applyBorder="1" applyAlignment="1">
      <alignment horizontal="center"/>
    </xf>
    <xf numFmtId="0" fontId="4" fillId="2" borderId="0" xfId="0" applyFont="1" applyFill="1" applyAlignment="1">
      <alignment horizontal="center" wrapText="1"/>
    </xf>
    <xf numFmtId="0" fontId="3" fillId="0" borderId="0" xfId="0" applyFont="1" applyAlignment="1">
      <alignment vertical="center" wrapText="1"/>
    </xf>
    <xf numFmtId="0" fontId="2" fillId="0" borderId="1" xfId="0" applyFont="1" applyBorder="1" applyAlignment="1">
      <alignment horizontal="left"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2" fillId="3" borderId="3" xfId="0" applyFont="1" applyFill="1" applyBorder="1" applyAlignment="1">
      <alignment vertical="center" wrapText="1"/>
    </xf>
    <xf numFmtId="0" fontId="3" fillId="3" borderId="9"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2" fillId="3" borderId="5" xfId="0" applyFont="1" applyFill="1" applyBorder="1" applyAlignment="1">
      <alignment horizontal="center" vertical="top" wrapText="1"/>
    </xf>
    <xf numFmtId="0" fontId="2" fillId="3" borderId="3"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3" fillId="3" borderId="12" xfId="0" applyFont="1" applyFill="1" applyBorder="1" applyAlignment="1">
      <alignment horizontal="center" vertical="center" wrapText="1"/>
    </xf>
    <xf numFmtId="43" fontId="2" fillId="0" borderId="0" xfId="1" applyFont="1" applyBorder="1" applyAlignment="1">
      <alignment wrapText="1"/>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vertical="top" wrapText="1"/>
    </xf>
    <xf numFmtId="0" fontId="3" fillId="3" borderId="13" xfId="0" applyFont="1" applyFill="1" applyBorder="1" applyAlignment="1">
      <alignment horizontal="center" vertical="center"/>
    </xf>
    <xf numFmtId="0" fontId="3" fillId="0" borderId="14" xfId="0" applyFont="1" applyBorder="1" applyAlignment="1">
      <alignment horizontal="center" vertical="center" wrapText="1"/>
    </xf>
    <xf numFmtId="0" fontId="3" fillId="0" borderId="14" xfId="0" applyFont="1" applyBorder="1" applyAlignment="1">
      <alignment horizontal="left" vertical="top" wrapText="1"/>
    </xf>
    <xf numFmtId="0" fontId="3" fillId="4" borderId="14" xfId="0" applyFont="1" applyFill="1" applyBorder="1" applyAlignment="1">
      <alignment horizontal="center" vertical="center" wrapText="1"/>
    </xf>
    <xf numFmtId="14" fontId="5" fillId="4" borderId="14" xfId="0" applyNumberFormat="1" applyFont="1" applyFill="1" applyBorder="1" applyAlignment="1">
      <alignment horizontal="center" vertical="center" wrapText="1"/>
    </xf>
    <xf numFmtId="14" fontId="6" fillId="4" borderId="14" xfId="0" applyNumberFormat="1" applyFont="1" applyFill="1" applyBorder="1" applyAlignment="1">
      <alignment horizontal="center" vertical="center" wrapText="1"/>
    </xf>
    <xf numFmtId="0" fontId="3" fillId="0" borderId="14" xfId="0" applyFont="1" applyBorder="1" applyAlignment="1">
      <alignment horizontal="center" vertical="center"/>
    </xf>
    <xf numFmtId="0" fontId="3" fillId="4" borderId="14" xfId="0" applyFont="1" applyFill="1" applyBorder="1" applyAlignment="1">
      <alignment horizontal="center" vertical="center"/>
    </xf>
    <xf numFmtId="4" fontId="3" fillId="4" borderId="14" xfId="0" applyNumberFormat="1" applyFont="1" applyFill="1" applyBorder="1" applyAlignment="1">
      <alignment horizontal="center" vertical="center"/>
    </xf>
    <xf numFmtId="4" fontId="6" fillId="4" borderId="14" xfId="0" applyNumberFormat="1" applyFont="1" applyFill="1" applyBorder="1" applyAlignment="1">
      <alignment horizontal="center" vertical="center"/>
    </xf>
    <xf numFmtId="4" fontId="6" fillId="0" borderId="14" xfId="0" applyNumberFormat="1" applyFont="1" applyBorder="1" applyAlignment="1">
      <alignment horizontal="center" vertical="center"/>
    </xf>
    <xf numFmtId="4" fontId="3" fillId="0" borderId="14" xfId="0" applyNumberFormat="1" applyFont="1" applyBorder="1" applyAlignment="1">
      <alignment horizontal="center" vertical="center"/>
    </xf>
    <xf numFmtId="4" fontId="3" fillId="0" borderId="0" xfId="0" applyNumberFormat="1" applyFont="1"/>
    <xf numFmtId="0" fontId="3" fillId="3" borderId="14" xfId="0" applyFont="1" applyFill="1" applyBorder="1" applyAlignment="1">
      <alignment horizontal="center" vertical="center"/>
    </xf>
    <xf numFmtId="165" fontId="3" fillId="0" borderId="0" xfId="0" applyNumberFormat="1" applyFont="1"/>
    <xf numFmtId="0" fontId="6" fillId="4" borderId="14" xfId="0" applyFont="1" applyFill="1" applyBorder="1" applyAlignment="1">
      <alignment horizontal="center" vertical="center" wrapText="1"/>
    </xf>
    <xf numFmtId="4" fontId="3" fillId="0" borderId="14" xfId="0" quotePrefix="1" applyNumberFormat="1" applyFon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center" vertical="center"/>
    </xf>
    <xf numFmtId="0" fontId="3" fillId="4" borderId="14" xfId="0" applyFont="1" applyFill="1" applyBorder="1" applyAlignment="1">
      <alignment horizontal="center" vertical="top" wrapText="1"/>
    </xf>
    <xf numFmtId="14" fontId="3" fillId="0" borderId="14" xfId="0" applyNumberFormat="1" applyFont="1" applyBorder="1" applyAlignment="1">
      <alignment horizontal="center" vertical="center" wrapText="1"/>
    </xf>
    <xf numFmtId="14" fontId="3" fillId="0" borderId="14" xfId="0" applyNumberFormat="1" applyFont="1" applyBorder="1" applyAlignment="1">
      <alignment horizontal="center" vertical="center"/>
    </xf>
    <xf numFmtId="0" fontId="2" fillId="3" borderId="2" xfId="0" applyFont="1" applyFill="1" applyBorder="1" applyAlignment="1">
      <alignment horizontal="center"/>
    </xf>
    <xf numFmtId="0" fontId="2" fillId="0" borderId="2" xfId="0" applyFont="1" applyBorder="1" applyAlignment="1">
      <alignment horizontal="center" vertical="center" wrapText="1"/>
    </xf>
    <xf numFmtId="43" fontId="2" fillId="0" borderId="2" xfId="1" applyFont="1" applyFill="1" applyBorder="1" applyAlignment="1">
      <alignment horizontal="center"/>
    </xf>
    <xf numFmtId="43" fontId="2" fillId="4" borderId="2" xfId="1" applyFont="1" applyFill="1" applyBorder="1" applyAlignment="1">
      <alignment horizontal="center"/>
    </xf>
    <xf numFmtId="9" fontId="2"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vertical="center" wrapText="1"/>
    </xf>
    <xf numFmtId="43" fontId="4" fillId="0" borderId="2" xfId="1" applyFont="1" applyBorder="1" applyAlignment="1">
      <alignment horizontal="right" vertical="center" wrapText="1"/>
    </xf>
    <xf numFmtId="43" fontId="2" fillId="0" borderId="2" xfId="1" applyFont="1" applyBorder="1" applyAlignment="1">
      <alignment horizontal="right" wrapText="1"/>
    </xf>
    <xf numFmtId="43" fontId="2" fillId="0" borderId="2" xfId="1" applyFont="1" applyFill="1" applyBorder="1" applyAlignment="1">
      <alignment horizontal="right" wrapText="1"/>
    </xf>
    <xf numFmtId="0" fontId="3" fillId="0" borderId="2" xfId="0" applyFont="1" applyBorder="1" applyAlignment="1">
      <alignment wrapText="1"/>
    </xf>
    <xf numFmtId="43" fontId="3" fillId="0" borderId="2" xfId="1" applyFont="1" applyBorder="1" applyAlignment="1">
      <alignment horizontal="right" wrapText="1"/>
    </xf>
    <xf numFmtId="0" fontId="2" fillId="4" borderId="0" xfId="0" applyFont="1" applyFill="1" applyAlignment="1">
      <alignment horizontal="center" vertical="center" wrapText="1"/>
    </xf>
    <xf numFmtId="0" fontId="3" fillId="4" borderId="0" xfId="0" applyFont="1" applyFill="1" applyAlignment="1">
      <alignment wrapText="1"/>
    </xf>
    <xf numFmtId="4" fontId="2" fillId="4" borderId="0" xfId="0" applyNumberFormat="1" applyFont="1" applyFill="1" applyAlignment="1">
      <alignment horizontal="right" vertical="center" wrapText="1"/>
    </xf>
    <xf numFmtId="4" fontId="2" fillId="0" borderId="0" xfId="0" applyNumberFormat="1" applyFont="1" applyAlignment="1">
      <alignment horizontal="right" vertical="center" wrapText="1"/>
    </xf>
    <xf numFmtId="43" fontId="2" fillId="4" borderId="0" xfId="0" applyNumberFormat="1" applyFont="1" applyFill="1" applyAlignment="1">
      <alignment horizontal="right"/>
    </xf>
    <xf numFmtId="0" fontId="3" fillId="0" borderId="0" xfId="0" applyFont="1" applyAlignment="1">
      <alignment wrapText="1"/>
    </xf>
    <xf numFmtId="0" fontId="3" fillId="0" borderId="0" xfId="0" applyFont="1" applyAlignment="1">
      <alignment horizontal="center" vertical="center" wrapText="1"/>
    </xf>
    <xf numFmtId="0" fontId="2" fillId="4" borderId="1" xfId="0" applyFont="1" applyFill="1" applyBorder="1" applyAlignment="1">
      <alignment horizontal="left" wrapText="1"/>
    </xf>
    <xf numFmtId="0" fontId="2" fillId="4" borderId="0" xfId="0" applyFont="1" applyFill="1" applyAlignment="1">
      <alignment horizontal="left" wrapText="1"/>
    </xf>
    <xf numFmtId="0" fontId="2" fillId="0" borderId="0" xfId="0" applyFont="1" applyAlignment="1">
      <alignment horizontal="left" vertical="center" wrapText="1"/>
    </xf>
    <xf numFmtId="0" fontId="2" fillId="4" borderId="0" xfId="0" applyFont="1" applyFill="1" applyAlignment="1">
      <alignment horizontal="left" vertical="center" wrapText="1"/>
    </xf>
    <xf numFmtId="0" fontId="2" fillId="3" borderId="1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6" xfId="0" applyFont="1" applyFill="1" applyBorder="1" applyAlignment="1">
      <alignment horizontal="center" vertical="top" wrapText="1"/>
    </xf>
    <xf numFmtId="0" fontId="3" fillId="3" borderId="1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2" fillId="3" borderId="17" xfId="0" applyFont="1" applyFill="1" applyBorder="1" applyAlignment="1">
      <alignment horizontal="center" vertical="top" wrapText="1"/>
    </xf>
    <xf numFmtId="0" fontId="2" fillId="3" borderId="14" xfId="0" applyFont="1" applyFill="1" applyBorder="1" applyAlignment="1">
      <alignment horizontal="left" vertical="top" wrapText="1"/>
    </xf>
    <xf numFmtId="0" fontId="2" fillId="3" borderId="14" xfId="0" applyFont="1" applyFill="1" applyBorder="1" applyAlignment="1">
      <alignment horizontal="center" vertical="center" wrapText="1"/>
    </xf>
    <xf numFmtId="0" fontId="2" fillId="3" borderId="18" xfId="0" applyFont="1" applyFill="1" applyBorder="1" applyAlignment="1">
      <alignment horizontal="center" vertical="top" wrapText="1"/>
    </xf>
    <xf numFmtId="0" fontId="3" fillId="3" borderId="18" xfId="0" applyFont="1" applyFill="1" applyBorder="1" applyAlignment="1">
      <alignment horizontal="center" vertical="center" wrapText="1"/>
    </xf>
    <xf numFmtId="0" fontId="3" fillId="0" borderId="14" xfId="0" applyFont="1" applyBorder="1" applyAlignment="1">
      <alignment horizontal="justify" vertical="top"/>
    </xf>
    <xf numFmtId="0" fontId="7" fillId="4" borderId="14" xfId="0" applyFont="1" applyFill="1" applyBorder="1" applyAlignment="1">
      <alignment horizontal="center" vertical="center" wrapText="1"/>
    </xf>
    <xf numFmtId="43" fontId="3" fillId="0" borderId="19" xfId="3" applyFont="1" applyFill="1" applyBorder="1" applyAlignment="1">
      <alignment horizontal="center" vertical="center" wrapText="1"/>
    </xf>
    <xf numFmtId="43" fontId="3" fillId="0" borderId="14" xfId="3" applyFont="1" applyFill="1" applyBorder="1" applyAlignment="1">
      <alignment horizontal="center" vertical="center" wrapText="1"/>
    </xf>
    <xf numFmtId="4" fontId="3" fillId="4" borderId="14" xfId="0"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0" borderId="14" xfId="0" applyFont="1" applyBorder="1" applyAlignment="1">
      <alignment horizontal="center" vertical="top" wrapText="1"/>
    </xf>
    <xf numFmtId="0" fontId="8" fillId="0" borderId="14" xfId="0" applyFont="1" applyBorder="1" applyAlignment="1">
      <alignment horizontal="justify" vertical="top"/>
    </xf>
    <xf numFmtId="43" fontId="7" fillId="4" borderId="14" xfId="3" applyFont="1" applyFill="1" applyBorder="1" applyAlignment="1">
      <alignment horizontal="center" vertical="center" wrapText="1"/>
    </xf>
    <xf numFmtId="4" fontId="7" fillId="4" borderId="14" xfId="0" applyNumberFormat="1" applyFont="1" applyFill="1" applyBorder="1" applyAlignment="1">
      <alignment horizontal="center" vertical="center"/>
    </xf>
    <xf numFmtId="4" fontId="3" fillId="0" borderId="14" xfId="0" applyNumberFormat="1" applyFont="1" applyBorder="1" applyAlignment="1">
      <alignment horizontal="center" vertical="center" wrapText="1"/>
    </xf>
    <xf numFmtId="14" fontId="7" fillId="4" borderId="16" xfId="0" applyNumberFormat="1" applyFont="1" applyFill="1" applyBorder="1" applyAlignment="1">
      <alignment horizontal="center" vertical="center" wrapText="1"/>
    </xf>
    <xf numFmtId="0" fontId="7" fillId="4" borderId="17" xfId="0" applyFont="1" applyFill="1" applyBorder="1" applyAlignment="1">
      <alignment horizontal="center" vertical="center" wrapText="1"/>
    </xf>
    <xf numFmtId="0" fontId="3" fillId="3" borderId="20" xfId="0" applyFont="1" applyFill="1" applyBorder="1" applyAlignment="1">
      <alignment horizontal="center" vertical="center" wrapText="1"/>
    </xf>
    <xf numFmtId="14" fontId="7" fillId="4" borderId="14" xfId="0" applyNumberFormat="1" applyFont="1" applyFill="1" applyBorder="1" applyAlignment="1">
      <alignment horizontal="center" vertical="center" wrapText="1"/>
    </xf>
    <xf numFmtId="14" fontId="3" fillId="4" borderId="14" xfId="0" applyNumberFormat="1" applyFont="1" applyFill="1" applyBorder="1" applyAlignment="1">
      <alignment horizontal="center" vertical="center" wrapText="1"/>
    </xf>
    <xf numFmtId="0" fontId="3" fillId="4" borderId="14" xfId="0" applyFont="1" applyFill="1" applyBorder="1" applyAlignment="1">
      <alignment horizontal="justify" vertical="top" wrapText="1"/>
    </xf>
    <xf numFmtId="0" fontId="3" fillId="0" borderId="14" xfId="0" applyFont="1" applyBorder="1" applyAlignment="1">
      <alignment horizontal="justify" vertical="top" wrapText="1"/>
    </xf>
    <xf numFmtId="0" fontId="2" fillId="3" borderId="2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4" borderId="14" xfId="0" applyFont="1" applyFill="1" applyBorder="1" applyAlignment="1">
      <alignment horizontal="center" vertical="center" wrapText="1"/>
    </xf>
    <xf numFmtId="43" fontId="2" fillId="4" borderId="14" xfId="1" applyFont="1" applyFill="1" applyBorder="1" applyAlignment="1">
      <alignment horizontal="center" vertical="center" wrapText="1"/>
    </xf>
    <xf numFmtId="43" fontId="2" fillId="0" borderId="14" xfId="1" applyFont="1" applyFill="1" applyBorder="1" applyAlignment="1">
      <alignment horizontal="center" vertical="center" wrapText="1"/>
    </xf>
    <xf numFmtId="43" fontId="2" fillId="4" borderId="21" xfId="1" applyFont="1" applyFill="1" applyBorder="1" applyAlignment="1">
      <alignment horizontal="center" vertical="center" wrapText="1"/>
    </xf>
    <xf numFmtId="9" fontId="2" fillId="4" borderId="20" xfId="0" applyNumberFormat="1" applyFont="1" applyFill="1" applyBorder="1" applyAlignment="1">
      <alignment horizontal="center" vertical="center" wrapText="1"/>
    </xf>
    <xf numFmtId="9" fontId="2" fillId="4" borderId="14" xfId="0" applyNumberFormat="1" applyFont="1" applyFill="1" applyBorder="1" applyAlignment="1">
      <alignment horizontal="center" vertical="center" wrapText="1"/>
    </xf>
    <xf numFmtId="0" fontId="4" fillId="4" borderId="14" xfId="0" applyFont="1" applyFill="1" applyBorder="1" applyAlignment="1">
      <alignment horizontal="center" vertical="center" wrapText="1"/>
    </xf>
    <xf numFmtId="4" fontId="2" fillId="4" borderId="14" xfId="0" applyNumberFormat="1" applyFont="1" applyFill="1" applyBorder="1" applyAlignment="1">
      <alignment horizontal="right" vertical="center" wrapText="1"/>
    </xf>
    <xf numFmtId="43" fontId="2" fillId="4" borderId="14" xfId="1" applyFont="1" applyFill="1" applyBorder="1" applyAlignment="1">
      <alignment horizontal="right" vertical="center" wrapText="1"/>
    </xf>
    <xf numFmtId="43" fontId="2" fillId="0" borderId="14" xfId="1" applyFont="1" applyFill="1" applyBorder="1" applyAlignment="1">
      <alignment horizontal="right" vertical="center" wrapText="1"/>
    </xf>
    <xf numFmtId="43" fontId="2" fillId="4" borderId="21" xfId="1" applyFont="1" applyFill="1" applyBorder="1" applyAlignment="1">
      <alignment horizontal="right"/>
    </xf>
    <xf numFmtId="0" fontId="2" fillId="4" borderId="7"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3" fillId="4" borderId="22" xfId="0" applyFont="1" applyFill="1" applyBorder="1" applyAlignment="1">
      <alignment wrapText="1"/>
    </xf>
    <xf numFmtId="4" fontId="2" fillId="4" borderId="22" xfId="0" applyNumberFormat="1" applyFont="1" applyFill="1" applyBorder="1" applyAlignment="1">
      <alignment horizontal="right" vertical="center" wrapText="1"/>
    </xf>
    <xf numFmtId="43" fontId="2" fillId="4" borderId="22" xfId="1" applyFont="1" applyFill="1" applyBorder="1" applyAlignment="1">
      <alignment horizontal="right" vertical="center" wrapText="1"/>
    </xf>
    <xf numFmtId="43" fontId="2" fillId="0" borderId="22" xfId="1" applyFont="1" applyFill="1" applyBorder="1" applyAlignment="1">
      <alignment horizontal="right" wrapText="1"/>
    </xf>
    <xf numFmtId="43" fontId="2" fillId="0" borderId="22" xfId="1" applyFont="1" applyBorder="1" applyAlignment="1">
      <alignment horizontal="right" wrapText="1"/>
    </xf>
    <xf numFmtId="0" fontId="2" fillId="0" borderId="1" xfId="0" applyFont="1" applyBorder="1" applyAlignment="1">
      <alignment horizontal="left" vertical="center" wrapText="1"/>
    </xf>
    <xf numFmtId="0" fontId="2" fillId="4" borderId="1" xfId="0" applyFont="1" applyFill="1" applyBorder="1" applyAlignment="1">
      <alignment horizontal="left" vertical="center" wrapText="1"/>
    </xf>
    <xf numFmtId="0" fontId="2" fillId="3" borderId="2" xfId="0" applyFont="1" applyFill="1" applyBorder="1" applyAlignment="1">
      <alignment horizontal="center" vertical="top" wrapText="1"/>
    </xf>
    <xf numFmtId="0" fontId="2" fillId="3" borderId="3" xfId="0" applyFont="1" applyFill="1" applyBorder="1" applyAlignment="1">
      <alignment horizontal="center" vertical="top" wrapText="1"/>
    </xf>
    <xf numFmtId="0" fontId="2" fillId="3" borderId="4" xfId="0" applyFont="1" applyFill="1" applyBorder="1" applyAlignment="1">
      <alignment horizontal="center" vertical="top" wrapText="1"/>
    </xf>
    <xf numFmtId="0" fontId="2" fillId="3" borderId="5" xfId="0" applyFont="1" applyFill="1" applyBorder="1" applyAlignment="1">
      <alignment horizontal="center" vertical="top" wrapText="1"/>
    </xf>
    <xf numFmtId="0" fontId="2" fillId="3" borderId="6" xfId="0" applyFont="1" applyFill="1" applyBorder="1" applyAlignment="1">
      <alignment horizontal="center" vertical="top" wrapText="1"/>
    </xf>
    <xf numFmtId="0" fontId="3" fillId="3" borderId="2"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3" fillId="3" borderId="10" xfId="0" applyFont="1" applyFill="1" applyBorder="1" applyAlignment="1">
      <alignment horizontal="center" vertical="top" wrapText="1"/>
    </xf>
    <xf numFmtId="0" fontId="3" fillId="3" borderId="9" xfId="0" applyFont="1" applyFill="1" applyBorder="1" applyAlignment="1">
      <alignment horizontal="center" vertical="top" wrapText="1"/>
    </xf>
    <xf numFmtId="0" fontId="2" fillId="3" borderId="9" xfId="0" applyFont="1" applyFill="1" applyBorder="1" applyAlignment="1">
      <alignment horizontal="center" vertical="top" wrapText="1"/>
    </xf>
    <xf numFmtId="0" fontId="3" fillId="3" borderId="11" xfId="0" applyFont="1" applyFill="1" applyBorder="1" applyAlignment="1">
      <alignment horizontal="center" vertical="top" wrapText="1"/>
    </xf>
    <xf numFmtId="0" fontId="3" fillId="3" borderId="5" xfId="0" applyFont="1" applyFill="1" applyBorder="1" applyAlignment="1">
      <alignment horizontal="center" vertical="top" wrapText="1"/>
    </xf>
    <xf numFmtId="0" fontId="2" fillId="3" borderId="3" xfId="0" applyFont="1" applyFill="1" applyBorder="1" applyAlignment="1">
      <alignment horizontal="center" vertical="top" wrapText="1"/>
    </xf>
    <xf numFmtId="0" fontId="3" fillId="3" borderId="12" xfId="0" applyFont="1" applyFill="1" applyBorder="1" applyAlignment="1">
      <alignment horizontal="center" vertical="top" wrapText="1"/>
    </xf>
    <xf numFmtId="43" fontId="3" fillId="0" borderId="0" xfId="1" applyFont="1" applyAlignment="1">
      <alignment horizontal="left" vertical="top"/>
    </xf>
    <xf numFmtId="165" fontId="3" fillId="0" borderId="0" xfId="0" applyNumberFormat="1" applyFont="1" applyAlignment="1">
      <alignment horizontal="left" vertical="top"/>
    </xf>
    <xf numFmtId="0" fontId="3" fillId="0" borderId="0" xfId="0" applyFont="1" applyAlignment="1">
      <alignment horizontal="left" vertical="top"/>
    </xf>
    <xf numFmtId="0" fontId="3" fillId="3" borderId="14" xfId="0" applyFont="1" applyFill="1" applyBorder="1" applyAlignment="1">
      <alignment horizontal="center" vertical="top"/>
    </xf>
    <xf numFmtId="0" fontId="3" fillId="0" borderId="14" xfId="0" applyFont="1" applyBorder="1" applyAlignment="1">
      <alignment horizontal="left" vertical="center" wrapText="1"/>
    </xf>
    <xf numFmtId="0" fontId="3" fillId="4" borderId="14" xfId="0" applyFont="1" applyFill="1" applyBorder="1" applyAlignment="1">
      <alignment horizontal="left" vertical="center" wrapText="1"/>
    </xf>
    <xf numFmtId="2" fontId="3" fillId="0" borderId="14" xfId="0" applyNumberFormat="1" applyFont="1" applyBorder="1" applyAlignment="1">
      <alignment horizontal="center" vertical="center" wrapText="1"/>
    </xf>
    <xf numFmtId="43" fontId="3" fillId="0" borderId="0" xfId="1" applyFont="1" applyAlignment="1">
      <alignment vertical="top"/>
    </xf>
    <xf numFmtId="0" fontId="3" fillId="4" borderId="18" xfId="0" applyFont="1" applyFill="1" applyBorder="1" applyAlignment="1">
      <alignment horizontal="left" vertical="center" wrapText="1"/>
    </xf>
    <xf numFmtId="16" fontId="3" fillId="0" borderId="18" xfId="0" applyNumberFormat="1" applyFont="1" applyBorder="1" applyAlignment="1">
      <alignment horizontal="left" vertical="center" wrapText="1"/>
    </xf>
    <xf numFmtId="0" fontId="3" fillId="0" borderId="18" xfId="0" applyFont="1" applyBorder="1" applyAlignment="1">
      <alignment horizontal="left" vertical="center" wrapText="1"/>
    </xf>
    <xf numFmtId="0" fontId="3" fillId="0" borderId="18" xfId="0" applyFont="1" applyBorder="1" applyAlignment="1">
      <alignment horizontal="left" vertical="center"/>
    </xf>
    <xf numFmtId="4" fontId="3" fillId="4" borderId="18" xfId="0" applyNumberFormat="1" applyFont="1" applyFill="1" applyBorder="1" applyAlignment="1">
      <alignment horizontal="left" vertical="center"/>
    </xf>
    <xf numFmtId="2" fontId="3" fillId="0" borderId="18" xfId="0" applyNumberFormat="1" applyFont="1" applyBorder="1" applyAlignment="1">
      <alignment horizontal="center" vertical="center" wrapText="1"/>
    </xf>
    <xf numFmtId="4" fontId="3" fillId="5" borderId="18" xfId="0" applyNumberFormat="1" applyFont="1" applyFill="1" applyBorder="1" applyAlignment="1">
      <alignment horizontal="center" vertical="center"/>
    </xf>
    <xf numFmtId="0" fontId="3" fillId="3" borderId="20" xfId="0" applyFont="1" applyFill="1" applyBorder="1" applyAlignment="1">
      <alignment horizontal="center" vertical="center"/>
    </xf>
    <xf numFmtId="16" fontId="3" fillId="0" borderId="14" xfId="0" applyNumberFormat="1" applyFont="1" applyBorder="1" applyAlignment="1">
      <alignment horizontal="left" vertical="center" wrapText="1"/>
    </xf>
    <xf numFmtId="0" fontId="3" fillId="0" borderId="14" xfId="0" applyFont="1" applyBorder="1" applyAlignment="1">
      <alignment horizontal="left" vertical="center"/>
    </xf>
    <xf numFmtId="4" fontId="3" fillId="0" borderId="14" xfId="0" applyNumberFormat="1" applyFont="1" applyBorder="1" applyAlignment="1">
      <alignment horizontal="left" vertical="center"/>
    </xf>
    <xf numFmtId="3" fontId="3" fillId="0" borderId="14" xfId="0" applyNumberFormat="1" applyFont="1" applyBorder="1" applyAlignment="1">
      <alignment horizontal="left" vertical="center" wrapText="1"/>
    </xf>
    <xf numFmtId="164" fontId="3" fillId="0" borderId="0" xfId="0" applyNumberFormat="1" applyFont="1"/>
    <xf numFmtId="4" fontId="3" fillId="4" borderId="14" xfId="0" applyNumberFormat="1" applyFont="1" applyFill="1" applyBorder="1" applyAlignment="1">
      <alignment horizontal="left" vertical="center"/>
    </xf>
    <xf numFmtId="4" fontId="3" fillId="5" borderId="14" xfId="0" applyNumberFormat="1" applyFont="1" applyFill="1" applyBorder="1" applyAlignment="1">
      <alignment horizontal="left" vertical="center"/>
    </xf>
    <xf numFmtId="0" fontId="2" fillId="3" borderId="23" xfId="0" applyFont="1" applyFill="1" applyBorder="1" applyAlignment="1">
      <alignment horizontal="center" vertical="center" wrapText="1"/>
    </xf>
    <xf numFmtId="0" fontId="2" fillId="0" borderId="14" xfId="0" applyFont="1" applyBorder="1" applyAlignment="1">
      <alignment horizontal="center" vertical="center" wrapText="1"/>
    </xf>
    <xf numFmtId="166" fontId="2" fillId="0" borderId="14" xfId="1" applyNumberFormat="1" applyFont="1" applyFill="1" applyBorder="1" applyAlignment="1">
      <alignment horizontal="center" vertical="center"/>
    </xf>
    <xf numFmtId="43" fontId="2" fillId="4" borderId="14" xfId="1" applyFont="1" applyFill="1" applyBorder="1" applyAlignment="1">
      <alignment horizontal="center" vertical="center"/>
    </xf>
    <xf numFmtId="43" fontId="2" fillId="0" borderId="14" xfId="1" applyFont="1" applyFill="1" applyBorder="1" applyAlignment="1">
      <alignment horizontal="center" vertical="center"/>
    </xf>
    <xf numFmtId="9" fontId="2" fillId="4" borderId="18" xfId="0" applyNumberFormat="1" applyFont="1" applyFill="1" applyBorder="1" applyAlignment="1">
      <alignment horizontal="center" vertical="center" wrapText="1"/>
    </xf>
    <xf numFmtId="0" fontId="4" fillId="4" borderId="18" xfId="0" applyFont="1" applyFill="1" applyBorder="1" applyAlignment="1">
      <alignment horizontal="center" vertical="center" wrapText="1"/>
    </xf>
    <xf numFmtId="4" fontId="2" fillId="4" borderId="18" xfId="0" applyNumberFormat="1" applyFont="1" applyFill="1" applyBorder="1" applyAlignment="1">
      <alignment horizontal="right" vertical="center" wrapText="1"/>
    </xf>
    <xf numFmtId="43" fontId="2" fillId="4" borderId="18" xfId="1" applyFont="1" applyFill="1" applyBorder="1" applyAlignment="1">
      <alignment horizontal="right" vertical="center" wrapText="1"/>
    </xf>
    <xf numFmtId="43" fontId="2" fillId="0" borderId="18" xfId="1" applyFont="1" applyFill="1" applyBorder="1" applyAlignment="1">
      <alignment horizontal="right" vertical="center" wrapText="1"/>
    </xf>
    <xf numFmtId="43" fontId="2" fillId="4" borderId="24" xfId="1" applyFont="1" applyFill="1" applyBorder="1" applyAlignment="1">
      <alignment horizontal="right"/>
    </xf>
    <xf numFmtId="0" fontId="2" fillId="3" borderId="2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2" fillId="3" borderId="22" xfId="0" applyFont="1" applyFill="1" applyBorder="1" applyAlignment="1">
      <alignment horizontal="center" vertical="top" wrapText="1"/>
    </xf>
    <xf numFmtId="0" fontId="2" fillId="3" borderId="14" xfId="0" applyFont="1" applyFill="1" applyBorder="1" applyAlignment="1">
      <alignment horizontal="center"/>
    </xf>
    <xf numFmtId="0" fontId="3" fillId="0" borderId="14" xfId="0" applyFont="1" applyBorder="1" applyAlignment="1">
      <alignment vertical="top" wrapText="1"/>
    </xf>
    <xf numFmtId="4" fontId="3" fillId="4" borderId="21" xfId="0" applyNumberFormat="1" applyFont="1" applyFill="1" applyBorder="1" applyAlignment="1">
      <alignment horizontal="center" vertical="center"/>
    </xf>
    <xf numFmtId="0" fontId="2" fillId="3" borderId="7" xfId="0" applyFont="1" applyFill="1" applyBorder="1" applyAlignment="1">
      <alignment horizontal="center"/>
    </xf>
    <xf numFmtId="0" fontId="3" fillId="4" borderId="18" xfId="0" applyFont="1" applyFill="1" applyBorder="1" applyAlignment="1">
      <alignment horizontal="center" vertical="center" wrapText="1"/>
    </xf>
    <xf numFmtId="0" fontId="3" fillId="0" borderId="0" xfId="0" applyFont="1" applyAlignment="1">
      <alignment vertical="top" wrapText="1"/>
    </xf>
    <xf numFmtId="14" fontId="3" fillId="4" borderId="18" xfId="0" applyNumberFormat="1" applyFont="1" applyFill="1" applyBorder="1" applyAlignment="1">
      <alignment horizontal="center" vertical="center" wrapText="1"/>
    </xf>
    <xf numFmtId="4" fontId="2" fillId="0" borderId="0" xfId="0" applyNumberFormat="1" applyFont="1" applyAlignment="1">
      <alignment horizontal="center"/>
    </xf>
    <xf numFmtId="0" fontId="2" fillId="0" borderId="22" xfId="0" applyFont="1" applyBorder="1" applyAlignment="1">
      <alignment horizontal="center" vertical="center" wrapText="1"/>
    </xf>
    <xf numFmtId="4" fontId="2" fillId="0" borderId="22" xfId="0" applyNumberFormat="1" applyFont="1" applyBorder="1" applyAlignment="1">
      <alignment horizontal="center"/>
    </xf>
    <xf numFmtId="4" fontId="2" fillId="0" borderId="2" xfId="0" applyNumberFormat="1" applyFont="1" applyBorder="1" applyAlignment="1">
      <alignment horizontal="center"/>
    </xf>
    <xf numFmtId="0" fontId="4" fillId="0" borderId="2" xfId="0" applyFont="1" applyBorder="1" applyAlignment="1">
      <alignment horizontal="right" vertical="center" wrapText="1"/>
    </xf>
    <xf numFmtId="4" fontId="2" fillId="0" borderId="2" xfId="0" applyNumberFormat="1" applyFont="1" applyBorder="1" applyAlignment="1">
      <alignment horizontal="right" wrapText="1"/>
    </xf>
    <xf numFmtId="0" fontId="3" fillId="0" borderId="2" xfId="0" applyFont="1" applyBorder="1" applyAlignment="1">
      <alignment horizontal="right" wrapText="1"/>
    </xf>
    <xf numFmtId="0" fontId="3" fillId="0" borderId="0" xfId="0" applyFont="1" applyAlignment="1">
      <alignment horizontal="right" wrapText="1"/>
    </xf>
    <xf numFmtId="4" fontId="2" fillId="0" borderId="0" xfId="0" applyNumberFormat="1" applyFont="1" applyAlignment="1">
      <alignment horizontal="right" wrapText="1"/>
    </xf>
    <xf numFmtId="0" fontId="2" fillId="3" borderId="26" xfId="0" applyFont="1" applyFill="1" applyBorder="1" applyAlignment="1">
      <alignment horizontal="center" vertical="center" wrapText="1"/>
    </xf>
    <xf numFmtId="0" fontId="2" fillId="3" borderId="15" xfId="0" applyFont="1" applyFill="1" applyBorder="1" applyAlignment="1">
      <alignment horizontal="center" wrapText="1"/>
    </xf>
    <xf numFmtId="0" fontId="2" fillId="3" borderId="27" xfId="0" applyFont="1" applyFill="1" applyBorder="1" applyAlignment="1">
      <alignment horizontal="center" wrapText="1"/>
    </xf>
    <xf numFmtId="0" fontId="2" fillId="3" borderId="25" xfId="0" applyFont="1" applyFill="1" applyBorder="1" applyAlignment="1">
      <alignment horizontal="center" wrapText="1"/>
    </xf>
    <xf numFmtId="0" fontId="2" fillId="0" borderId="15" xfId="0" applyFont="1" applyBorder="1" applyAlignment="1">
      <alignment horizontal="center"/>
    </xf>
    <xf numFmtId="0" fontId="2" fillId="0" borderId="27" xfId="0" applyFont="1" applyBorder="1" applyAlignment="1">
      <alignment horizontal="center"/>
    </xf>
    <xf numFmtId="0" fontId="2" fillId="0" borderId="25" xfId="0" applyFont="1" applyBorder="1" applyAlignment="1">
      <alignment horizontal="center"/>
    </xf>
    <xf numFmtId="0" fontId="3" fillId="3" borderId="7" xfId="0" applyFont="1" applyFill="1" applyBorder="1" applyAlignment="1">
      <alignment wrapText="1"/>
    </xf>
    <xf numFmtId="0" fontId="2" fillId="3" borderId="1" xfId="0" applyFont="1" applyFill="1" applyBorder="1" applyAlignment="1">
      <alignment horizontal="center" vertical="center" wrapText="1"/>
    </xf>
    <xf numFmtId="0" fontId="2" fillId="3" borderId="28" xfId="0" applyFont="1" applyFill="1" applyBorder="1" applyAlignment="1">
      <alignment wrapText="1"/>
    </xf>
    <xf numFmtId="0" fontId="2" fillId="3" borderId="29" xfId="0" applyFont="1" applyFill="1" applyBorder="1" applyAlignment="1">
      <alignment horizontal="left" wrapText="1"/>
    </xf>
    <xf numFmtId="0" fontId="2" fillId="3" borderId="29" xfId="0" applyFont="1" applyFill="1" applyBorder="1" applyAlignment="1">
      <alignment wrapText="1"/>
    </xf>
    <xf numFmtId="4" fontId="2" fillId="3" borderId="30" xfId="0" applyNumberFormat="1" applyFont="1" applyFill="1" applyBorder="1" applyAlignment="1">
      <alignment horizontal="left" wrapText="1"/>
    </xf>
    <xf numFmtId="4" fontId="2" fillId="3" borderId="2" xfId="0" applyNumberFormat="1" applyFont="1" applyFill="1" applyBorder="1" applyAlignment="1">
      <alignment horizontal="left" wrapText="1"/>
    </xf>
    <xf numFmtId="0" fontId="2" fillId="3" borderId="22" xfId="0" applyFont="1" applyFill="1" applyBorder="1" applyAlignment="1">
      <alignment horizontal="center" vertical="center" wrapText="1"/>
    </xf>
    <xf numFmtId="0" fontId="2" fillId="3" borderId="13" xfId="0" applyFont="1" applyFill="1" applyBorder="1" applyAlignment="1">
      <alignment wrapText="1"/>
    </xf>
    <xf numFmtId="43" fontId="3" fillId="0" borderId="18" xfId="0" applyNumberFormat="1" applyFont="1" applyBorder="1" applyAlignment="1">
      <alignment horizontal="right" wrapText="1"/>
    </xf>
    <xf numFmtId="4" fontId="3" fillId="0" borderId="31" xfId="0" applyNumberFormat="1" applyFont="1" applyBorder="1" applyAlignment="1">
      <alignment horizontal="right" wrapText="1"/>
    </xf>
    <xf numFmtId="4" fontId="2" fillId="0" borderId="24" xfId="0" applyNumberFormat="1" applyFont="1" applyBorder="1" applyAlignment="1">
      <alignment horizontal="right" wrapText="1"/>
    </xf>
    <xf numFmtId="9" fontId="2" fillId="0" borderId="0" xfId="0" applyNumberFormat="1" applyFont="1" applyAlignment="1">
      <alignment horizontal="right" wrapText="1"/>
    </xf>
    <xf numFmtId="0" fontId="2" fillId="0" borderId="2" xfId="0" applyFont="1" applyBorder="1" applyAlignment="1">
      <alignment horizontal="left" wrapText="1"/>
    </xf>
    <xf numFmtId="4" fontId="2" fillId="0" borderId="15" xfId="0" applyNumberFormat="1" applyFont="1" applyBorder="1" applyAlignment="1">
      <alignment horizontal="center" wrapText="1"/>
    </xf>
    <xf numFmtId="4" fontId="2" fillId="0" borderId="25" xfId="0" applyNumberFormat="1" applyFont="1" applyBorder="1" applyAlignment="1">
      <alignment horizontal="center" wrapText="1"/>
    </xf>
    <xf numFmtId="4" fontId="2" fillId="0" borderId="2" xfId="0" applyNumberFormat="1" applyFont="1" applyBorder="1" applyAlignment="1">
      <alignment horizontal="center" wrapText="1"/>
    </xf>
    <xf numFmtId="2" fontId="3" fillId="0" borderId="0" xfId="0" applyNumberFormat="1" applyFont="1" applyAlignment="1">
      <alignment wrapText="1"/>
    </xf>
    <xf numFmtId="0" fontId="2" fillId="3" borderId="32" xfId="0" applyFont="1" applyFill="1" applyBorder="1" applyAlignment="1">
      <alignment horizontal="center" wrapText="1"/>
    </xf>
    <xf numFmtId="4" fontId="3" fillId="4" borderId="16" xfId="0" applyNumberFormat="1" applyFont="1" applyFill="1" applyBorder="1" applyAlignment="1">
      <alignment horizontal="right" vertical="center" wrapText="1"/>
    </xf>
    <xf numFmtId="4" fontId="3" fillId="4" borderId="33" xfId="0" applyNumberFormat="1" applyFont="1" applyFill="1" applyBorder="1" applyAlignment="1">
      <alignment horizontal="right" vertical="center" wrapText="1"/>
    </xf>
    <xf numFmtId="4" fontId="2" fillId="0" borderId="21" xfId="0" applyNumberFormat="1" applyFont="1" applyBorder="1" applyAlignment="1">
      <alignment horizontal="right" wrapText="1"/>
    </xf>
    <xf numFmtId="0" fontId="2" fillId="0" borderId="15" xfId="0" applyFont="1" applyBorder="1" applyAlignment="1">
      <alignment horizontal="center" wrapText="1"/>
    </xf>
    <xf numFmtId="0" fontId="2" fillId="0" borderId="25" xfId="0" applyFont="1" applyBorder="1" applyAlignment="1">
      <alignment horizontal="center" wrapText="1"/>
    </xf>
    <xf numFmtId="0" fontId="2" fillId="3" borderId="32" xfId="0" applyFont="1" applyFill="1" applyBorder="1" applyAlignment="1">
      <alignment wrapText="1"/>
    </xf>
    <xf numFmtId="4" fontId="2" fillId="0" borderId="34" xfId="0" applyNumberFormat="1" applyFont="1" applyBorder="1" applyAlignment="1">
      <alignment horizontal="right" wrapText="1"/>
    </xf>
    <xf numFmtId="0" fontId="2" fillId="3" borderId="20" xfId="0" applyFont="1" applyFill="1" applyBorder="1" applyAlignment="1">
      <alignment wrapText="1"/>
    </xf>
    <xf numFmtId="4" fontId="3" fillId="4" borderId="14" xfId="0" applyNumberFormat="1" applyFont="1" applyFill="1" applyBorder="1" applyAlignment="1">
      <alignment horizontal="right" vertical="center" wrapText="1"/>
    </xf>
    <xf numFmtId="4" fontId="3" fillId="4" borderId="35" xfId="0" applyNumberFormat="1" applyFont="1" applyFill="1" applyBorder="1" applyAlignment="1">
      <alignment horizontal="right" vertical="center" wrapText="1"/>
    </xf>
    <xf numFmtId="4" fontId="2" fillId="6" borderId="21" xfId="0" applyNumberFormat="1" applyFont="1" applyFill="1" applyBorder="1" applyAlignment="1">
      <alignment horizontal="right" wrapText="1"/>
    </xf>
    <xf numFmtId="0" fontId="2" fillId="0" borderId="15"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left" wrapText="1"/>
    </xf>
    <xf numFmtId="4" fontId="2" fillId="3" borderId="29" xfId="0" applyNumberFormat="1" applyFont="1" applyFill="1" applyBorder="1" applyAlignment="1">
      <alignment horizontal="right" vertical="center" wrapText="1"/>
    </xf>
    <xf numFmtId="4" fontId="2" fillId="3" borderId="30" xfId="0" applyNumberFormat="1" applyFont="1" applyFill="1" applyBorder="1" applyAlignment="1">
      <alignment horizontal="right" vertical="center" wrapText="1"/>
    </xf>
    <xf numFmtId="4" fontId="2" fillId="0" borderId="36" xfId="0" applyNumberFormat="1" applyFont="1" applyBorder="1" applyAlignment="1">
      <alignment horizontal="right" wrapText="1"/>
    </xf>
    <xf numFmtId="0" fontId="2" fillId="3" borderId="37" xfId="0" applyFont="1" applyFill="1" applyBorder="1" applyAlignment="1">
      <alignment wrapText="1"/>
    </xf>
    <xf numFmtId="4" fontId="2" fillId="3" borderId="38" xfId="0" applyNumberFormat="1" applyFont="1" applyFill="1" applyBorder="1" applyAlignment="1">
      <alignment horizontal="right" vertical="center" wrapText="1"/>
    </xf>
    <xf numFmtId="4" fontId="2" fillId="3" borderId="39" xfId="0" applyNumberFormat="1" applyFont="1" applyFill="1" applyBorder="1" applyAlignment="1">
      <alignment horizontal="right" vertical="center" wrapText="1"/>
    </xf>
    <xf numFmtId="4" fontId="2" fillId="3" borderId="40" xfId="0" applyNumberFormat="1" applyFont="1" applyFill="1" applyBorder="1" applyAlignment="1">
      <alignment horizontal="right" wrapText="1"/>
    </xf>
    <xf numFmtId="3" fontId="2" fillId="0" borderId="15" xfId="0" applyNumberFormat="1" applyFont="1" applyBorder="1" applyAlignment="1">
      <alignment horizontal="center" wrapText="1"/>
    </xf>
    <xf numFmtId="3" fontId="2" fillId="0" borderId="25" xfId="0" applyNumberFormat="1" applyFont="1" applyBorder="1" applyAlignment="1">
      <alignment horizontal="center" wrapText="1"/>
    </xf>
    <xf numFmtId="43" fontId="2" fillId="0" borderId="2" xfId="0" applyNumberFormat="1" applyFont="1" applyBorder="1" applyAlignment="1">
      <alignment horizontal="center" vertical="center" wrapText="1"/>
    </xf>
    <xf numFmtId="0" fontId="2" fillId="4" borderId="0" xfId="0" applyFont="1" applyFill="1" applyAlignment="1">
      <alignment wrapText="1"/>
    </xf>
    <xf numFmtId="0" fontId="2" fillId="0" borderId="0" xfId="0" applyFont="1"/>
    <xf numFmtId="3" fontId="2" fillId="0" borderId="2" xfId="0" applyNumberFormat="1" applyFont="1" applyBorder="1" applyAlignment="1">
      <alignment horizontal="center" vertical="center" wrapText="1"/>
    </xf>
    <xf numFmtId="4" fontId="2" fillId="4" borderId="15" xfId="0" applyNumberFormat="1" applyFont="1" applyFill="1" applyBorder="1" applyAlignment="1">
      <alignment horizontal="center" vertical="center"/>
    </xf>
    <xf numFmtId="4" fontId="2" fillId="4" borderId="27" xfId="0" applyNumberFormat="1" applyFont="1" applyFill="1" applyBorder="1" applyAlignment="1">
      <alignment horizontal="center" vertical="center"/>
    </xf>
    <xf numFmtId="4" fontId="2" fillId="4" borderId="25" xfId="0" applyNumberFormat="1" applyFont="1" applyFill="1" applyBorder="1" applyAlignment="1">
      <alignment horizontal="center" vertical="center"/>
    </xf>
    <xf numFmtId="0" fontId="2" fillId="0" borderId="2" xfId="0" applyFont="1" applyBorder="1" applyAlignment="1">
      <alignment horizontal="left"/>
    </xf>
    <xf numFmtId="4" fontId="2" fillId="0" borderId="2" xfId="0" applyNumberFormat="1" applyFont="1" applyBorder="1" applyAlignment="1">
      <alignment horizontal="center" vertical="center" wrapText="1"/>
    </xf>
    <xf numFmtId="4" fontId="2" fillId="3" borderId="30" xfId="0" applyNumberFormat="1" applyFont="1" applyFill="1" applyBorder="1" applyAlignment="1">
      <alignment horizontal="left"/>
    </xf>
    <xf numFmtId="9" fontId="3" fillId="0" borderId="18" xfId="0" applyNumberFormat="1" applyFont="1" applyBorder="1" applyAlignment="1">
      <alignment horizontal="right" wrapText="1"/>
    </xf>
    <xf numFmtId="9" fontId="3" fillId="0" borderId="31" xfId="0" applyNumberFormat="1" applyFont="1" applyBorder="1" applyAlignment="1">
      <alignment horizontal="right" wrapText="1"/>
    </xf>
    <xf numFmtId="9" fontId="2" fillId="0" borderId="18" xfId="0" applyNumberFormat="1" applyFont="1" applyBorder="1" applyAlignment="1">
      <alignment horizontal="right" wrapText="1"/>
    </xf>
    <xf numFmtId="0" fontId="2" fillId="3" borderId="13" xfId="0" applyFont="1" applyFill="1" applyBorder="1"/>
    <xf numFmtId="0" fontId="3" fillId="0" borderId="18" xfId="0" applyFont="1" applyBorder="1" applyAlignment="1">
      <alignment horizontal="right" wrapText="1"/>
    </xf>
    <xf numFmtId="167" fontId="3" fillId="0" borderId="18" xfId="0" applyNumberFormat="1" applyFont="1" applyBorder="1" applyAlignment="1">
      <alignment horizontal="right" wrapText="1"/>
    </xf>
    <xf numFmtId="3" fontId="3" fillId="0" borderId="31" xfId="0" applyNumberFormat="1" applyFont="1" applyBorder="1" applyAlignment="1">
      <alignment horizontal="right" wrapText="1"/>
    </xf>
    <xf numFmtId="3" fontId="2" fillId="0" borderId="24" xfId="0" applyNumberFormat="1" applyFont="1" applyBorder="1" applyAlignment="1">
      <alignment horizontal="right" wrapText="1"/>
    </xf>
    <xf numFmtId="0" fontId="2" fillId="3" borderId="32" xfId="0" applyFont="1" applyFill="1" applyBorder="1" applyAlignment="1">
      <alignment horizontal="left" wrapText="1"/>
    </xf>
    <xf numFmtId="0" fontId="2" fillId="3" borderId="32" xfId="0" applyFont="1" applyFill="1" applyBorder="1" applyAlignment="1">
      <alignment horizontal="left"/>
    </xf>
    <xf numFmtId="0" fontId="3" fillId="4" borderId="16" xfId="0" applyFont="1" applyFill="1" applyBorder="1" applyAlignment="1">
      <alignment horizontal="right" vertical="center" wrapText="1"/>
    </xf>
    <xf numFmtId="167" fontId="3" fillId="4" borderId="16" xfId="0" applyNumberFormat="1" applyFont="1" applyFill="1" applyBorder="1" applyAlignment="1">
      <alignment horizontal="right" vertical="center" wrapText="1"/>
    </xf>
    <xf numFmtId="3" fontId="3" fillId="4" borderId="33" xfId="0" applyNumberFormat="1" applyFont="1" applyFill="1" applyBorder="1" applyAlignment="1">
      <alignment horizontal="right" vertical="center" wrapText="1"/>
    </xf>
    <xf numFmtId="0" fontId="2" fillId="3" borderId="2" xfId="0" applyFont="1" applyFill="1" applyBorder="1" applyAlignment="1">
      <alignment horizontal="left" vertical="center" wrapText="1"/>
    </xf>
    <xf numFmtId="4" fontId="2" fillId="3" borderId="15" xfId="0" applyNumberFormat="1" applyFont="1" applyFill="1" applyBorder="1" applyAlignment="1">
      <alignment horizontal="center" wrapText="1"/>
    </xf>
    <xf numFmtId="4" fontId="2" fillId="3" borderId="25" xfId="0" applyNumberFormat="1" applyFont="1" applyFill="1" applyBorder="1" applyAlignment="1">
      <alignment horizontal="center" wrapText="1"/>
    </xf>
    <xf numFmtId="4" fontId="2" fillId="6" borderId="2" xfId="0" applyNumberFormat="1" applyFont="1" applyFill="1" applyBorder="1" applyAlignment="1">
      <alignment horizontal="center" wrapText="1"/>
    </xf>
    <xf numFmtId="10" fontId="3" fillId="0" borderId="0" xfId="0" applyNumberFormat="1" applyFont="1"/>
    <xf numFmtId="9" fontId="2" fillId="3" borderId="38" xfId="0" applyNumberFormat="1" applyFont="1" applyFill="1" applyBorder="1" applyAlignment="1">
      <alignment horizontal="right" vertical="center" wrapText="1"/>
    </xf>
    <xf numFmtId="9" fontId="2" fillId="3" borderId="39" xfId="0" applyNumberFormat="1" applyFont="1" applyFill="1" applyBorder="1" applyAlignment="1">
      <alignment horizontal="right" vertical="center" wrapText="1"/>
    </xf>
    <xf numFmtId="9" fontId="2" fillId="3" borderId="40" xfId="0" applyNumberFormat="1" applyFont="1" applyFill="1" applyBorder="1" applyAlignment="1">
      <alignment horizontal="right" wrapText="1"/>
    </xf>
    <xf numFmtId="0" fontId="3" fillId="0" borderId="0" xfId="0" applyFont="1" applyAlignment="1">
      <alignment horizontal="left"/>
    </xf>
    <xf numFmtId="0" fontId="3" fillId="0" borderId="0" xfId="0" applyFont="1" applyAlignment="1">
      <alignment horizontal="center"/>
    </xf>
    <xf numFmtId="43" fontId="3" fillId="4" borderId="16" xfId="3" applyFont="1" applyFill="1" applyBorder="1" applyAlignment="1">
      <alignment horizontal="right" vertical="center" wrapText="1"/>
    </xf>
    <xf numFmtId="0" fontId="3" fillId="0" borderId="0" xfId="0" applyFont="1" applyAlignment="1">
      <alignment horizontal="left"/>
    </xf>
    <xf numFmtId="0" fontId="2" fillId="3" borderId="15" xfId="0" applyFont="1" applyFill="1" applyBorder="1" applyAlignment="1">
      <alignment horizontal="center"/>
    </xf>
    <xf numFmtId="0" fontId="2" fillId="3" borderId="27" xfId="0" applyFont="1" applyFill="1" applyBorder="1" applyAlignment="1">
      <alignment horizontal="center"/>
    </xf>
    <xf numFmtId="0" fontId="2" fillId="3" borderId="25" xfId="0" applyFont="1" applyFill="1" applyBorder="1" applyAlignment="1">
      <alignment horizontal="center"/>
    </xf>
    <xf numFmtId="43" fontId="3" fillId="4" borderId="14" xfId="3" applyFont="1" applyFill="1" applyBorder="1" applyAlignment="1">
      <alignment horizontal="right" vertical="center" wrapText="1"/>
    </xf>
    <xf numFmtId="3" fontId="2" fillId="3" borderId="38" xfId="0" applyNumberFormat="1" applyFont="1" applyFill="1" applyBorder="1" applyAlignment="1">
      <alignment horizontal="right" vertical="center" wrapText="1"/>
    </xf>
    <xf numFmtId="0" fontId="2" fillId="0" borderId="0" xfId="0" applyFont="1" applyAlignment="1">
      <alignment horizontal="left"/>
    </xf>
    <xf numFmtId="9" fontId="3" fillId="0" borderId="18" xfId="2" applyFont="1" applyBorder="1" applyAlignment="1">
      <alignment horizontal="right" wrapText="1"/>
    </xf>
    <xf numFmtId="9" fontId="2" fillId="0" borderId="24" xfId="0" applyNumberFormat="1" applyFont="1" applyBorder="1" applyAlignment="1">
      <alignment horizontal="right" wrapText="1"/>
    </xf>
    <xf numFmtId="0" fontId="3" fillId="0" borderId="0" xfId="0" applyFont="1"/>
    <xf numFmtId="0" fontId="3" fillId="0" borderId="0" xfId="0" applyFont="1" applyAlignment="1">
      <alignment horizontal="center"/>
    </xf>
    <xf numFmtId="9" fontId="3" fillId="4" borderId="16" xfId="0" applyNumberFormat="1" applyFont="1" applyFill="1" applyBorder="1" applyAlignment="1">
      <alignment horizontal="right" vertical="center" wrapText="1"/>
    </xf>
    <xf numFmtId="9" fontId="3" fillId="4" borderId="14" xfId="0" applyNumberFormat="1" applyFont="1" applyFill="1" applyBorder="1" applyAlignment="1">
      <alignment horizontal="right" vertical="center" wrapText="1"/>
    </xf>
    <xf numFmtId="9" fontId="3" fillId="4" borderId="33" xfId="0" applyNumberFormat="1" applyFont="1" applyFill="1" applyBorder="1" applyAlignment="1">
      <alignment horizontal="right" vertical="center" wrapText="1"/>
    </xf>
    <xf numFmtId="9" fontId="2" fillId="0" borderId="21" xfId="0" applyNumberFormat="1" applyFont="1" applyBorder="1" applyAlignment="1">
      <alignment horizontal="right" wrapText="1" indent="1"/>
    </xf>
    <xf numFmtId="0" fontId="2" fillId="3" borderId="20" xfId="0" applyFont="1" applyFill="1" applyBorder="1"/>
    <xf numFmtId="0" fontId="3" fillId="0" borderId="14" xfId="0" applyFont="1" applyBorder="1" applyAlignment="1">
      <alignment horizontal="right" wrapText="1"/>
    </xf>
    <xf numFmtId="9" fontId="2" fillId="0" borderId="21" xfId="0" applyNumberFormat="1" applyFont="1" applyBorder="1" applyAlignment="1">
      <alignment horizontal="right" wrapText="1"/>
    </xf>
    <xf numFmtId="9" fontId="3" fillId="0" borderId="14" xfId="0" applyNumberFormat="1" applyFont="1" applyBorder="1" applyAlignment="1">
      <alignment horizontal="right" wrapText="1"/>
    </xf>
    <xf numFmtId="0" fontId="2" fillId="3" borderId="20" xfId="0" applyFont="1" applyFill="1" applyBorder="1" applyAlignment="1">
      <alignment horizontal="left"/>
    </xf>
    <xf numFmtId="9" fontId="3" fillId="4" borderId="35" xfId="0" applyNumberFormat="1" applyFont="1" applyFill="1" applyBorder="1" applyAlignment="1">
      <alignment horizontal="right" vertical="center" wrapText="1"/>
    </xf>
    <xf numFmtId="0" fontId="2" fillId="0" borderId="0" xfId="0" applyFont="1" applyAlignment="1">
      <alignment horizontal="left"/>
    </xf>
  </cellXfs>
  <cellStyles count="4">
    <cellStyle name="Millares" xfId="1" builtinId="3"/>
    <cellStyle name="Millares 2" xfId="3" xr:uid="{7DB6C140-E833-4826-9101-19AE67C66189}"/>
    <cellStyle name="Normal" xfId="0" builtinId="0"/>
    <cellStyle name="Porcentaje" xfId="2" builtinId="5"/>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49585</xdr:colOff>
      <xdr:row>0</xdr:row>
      <xdr:rowOff>0</xdr:rowOff>
    </xdr:from>
    <xdr:to>
      <xdr:col>2</xdr:col>
      <xdr:colOff>77039</xdr:colOff>
      <xdr:row>4</xdr:row>
      <xdr:rowOff>168088</xdr:rowOff>
    </xdr:to>
    <xdr:pic>
      <xdr:nvPicPr>
        <xdr:cNvPr id="2" name="Picture 1" descr="Logo CONIAF">
          <a:extLst>
            <a:ext uri="{FF2B5EF4-FFF2-40B4-BE49-F238E27FC236}">
              <a16:creationId xmlns:a16="http://schemas.microsoft.com/office/drawing/2014/main" id="{A9A570AD-E109-4CB2-A7BB-BE1AF4C670E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585" y="0"/>
          <a:ext cx="1732429" cy="758638"/>
        </a:xfrm>
        <a:prstGeom prst="rect">
          <a:avLst/>
        </a:prstGeom>
        <a:noFill/>
        <a:ln w="9525">
          <a:noFill/>
          <a:miter lim="800000"/>
          <a:headEnd/>
          <a:tailEnd/>
        </a:ln>
      </xdr:spPr>
    </xdr:pic>
    <xdr:clientData/>
  </xdr:twoCellAnchor>
  <xdr:twoCellAnchor>
    <xdr:from>
      <xdr:col>0</xdr:col>
      <xdr:colOff>49585</xdr:colOff>
      <xdr:row>0</xdr:row>
      <xdr:rowOff>0</xdr:rowOff>
    </xdr:from>
    <xdr:to>
      <xdr:col>2</xdr:col>
      <xdr:colOff>77039</xdr:colOff>
      <xdr:row>4</xdr:row>
      <xdr:rowOff>168088</xdr:rowOff>
    </xdr:to>
    <xdr:pic>
      <xdr:nvPicPr>
        <xdr:cNvPr id="3" name="Picture 1" descr="Logo CONIAF">
          <a:extLst>
            <a:ext uri="{FF2B5EF4-FFF2-40B4-BE49-F238E27FC236}">
              <a16:creationId xmlns:a16="http://schemas.microsoft.com/office/drawing/2014/main" id="{27BC6017-904B-4B7C-92F0-678013CFE15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585" y="0"/>
          <a:ext cx="1732429" cy="75863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CEBE8-C4CA-4ABD-887A-37A75258AE60}">
  <dimension ref="A1:U109"/>
  <sheetViews>
    <sheetView tabSelected="1" workbookViewId="0">
      <selection sqref="A1:XFD1048576"/>
    </sheetView>
  </sheetViews>
  <sheetFormatPr baseColWidth="10" defaultColWidth="11.42578125" defaultRowHeight="15.75" x14ac:dyDescent="0.25"/>
  <cols>
    <col min="1" max="1" width="5.42578125" style="3" customWidth="1"/>
    <col min="2" max="2" width="20.140625" style="3" customWidth="1"/>
    <col min="3" max="3" width="42.5703125" style="3" customWidth="1"/>
    <col min="4" max="4" width="19.140625" style="3" customWidth="1"/>
    <col min="5" max="5" width="17.140625" style="3" customWidth="1"/>
    <col min="6" max="6" width="20.140625" style="3" customWidth="1"/>
    <col min="7" max="8" width="14.28515625" style="3" customWidth="1"/>
    <col min="9" max="9" width="18" style="3" customWidth="1"/>
    <col min="10" max="10" width="20" style="3" customWidth="1"/>
    <col min="11" max="11" width="18" style="3" customWidth="1"/>
    <col min="12" max="12" width="20.42578125" style="3" customWidth="1"/>
    <col min="13" max="13" width="19.7109375" style="3" customWidth="1"/>
    <col min="14" max="14" width="19.85546875" style="3" customWidth="1"/>
    <col min="15" max="15" width="17.7109375" style="3" customWidth="1"/>
    <col min="16" max="16" width="22.85546875" style="2" customWidth="1"/>
    <col min="17" max="17" width="16.5703125" style="3" customWidth="1"/>
    <col min="18" max="18" width="15" style="3" customWidth="1"/>
    <col min="19" max="19" width="17" style="3" customWidth="1"/>
    <col min="20" max="20" width="17.28515625" style="3" customWidth="1"/>
    <col min="21" max="21" width="17.5703125" style="3" customWidth="1"/>
    <col min="22" max="16384" width="11.42578125" style="3"/>
  </cols>
  <sheetData>
    <row r="1" spans="1:15" x14ac:dyDescent="0.25">
      <c r="A1" s="1" t="s">
        <v>0</v>
      </c>
      <c r="B1" s="1"/>
      <c r="C1" s="1"/>
      <c r="D1" s="1"/>
      <c r="E1" s="1"/>
      <c r="F1" s="1"/>
      <c r="G1" s="1"/>
      <c r="H1" s="1"/>
      <c r="I1" s="1"/>
      <c r="J1" s="1"/>
      <c r="K1" s="1"/>
      <c r="L1" s="1"/>
      <c r="M1" s="1"/>
      <c r="N1" s="1"/>
      <c r="O1" s="1"/>
    </row>
    <row r="2" spans="1:15" ht="6.75" customHeight="1" x14ac:dyDescent="0.25">
      <c r="A2" s="4"/>
      <c r="B2" s="4"/>
      <c r="C2" s="4"/>
      <c r="D2" s="4"/>
      <c r="E2" s="4"/>
      <c r="F2" s="4"/>
      <c r="G2" s="4"/>
      <c r="H2" s="4"/>
      <c r="I2" s="4"/>
      <c r="J2" s="4"/>
      <c r="K2" s="4"/>
      <c r="L2" s="4"/>
      <c r="M2" s="4"/>
      <c r="N2" s="4"/>
      <c r="O2" s="4"/>
    </row>
    <row r="3" spans="1:15" x14ac:dyDescent="0.25">
      <c r="A3" s="5" t="s">
        <v>1</v>
      </c>
      <c r="B3" s="5"/>
      <c r="C3" s="5"/>
      <c r="D3" s="5"/>
      <c r="E3" s="5"/>
      <c r="F3" s="5"/>
      <c r="G3" s="5"/>
      <c r="H3" s="5"/>
      <c r="I3" s="5"/>
      <c r="J3" s="5"/>
      <c r="K3" s="5"/>
      <c r="L3" s="5"/>
      <c r="M3" s="5"/>
      <c r="N3" s="5"/>
      <c r="O3" s="5"/>
    </row>
    <row r="4" spans="1:15" x14ac:dyDescent="0.25">
      <c r="A4" s="5" t="s">
        <v>2</v>
      </c>
      <c r="B4" s="5"/>
      <c r="C4" s="5"/>
      <c r="D4" s="5"/>
      <c r="E4" s="5"/>
      <c r="F4" s="5"/>
      <c r="G4" s="5"/>
      <c r="H4" s="5"/>
      <c r="I4" s="5"/>
      <c r="J4" s="5"/>
      <c r="K4" s="5"/>
      <c r="L4" s="5"/>
      <c r="M4" s="5"/>
      <c r="N4" s="5"/>
      <c r="O4" s="5"/>
    </row>
    <row r="5" spans="1:15" ht="6" customHeight="1" x14ac:dyDescent="0.25">
      <c r="A5" s="6"/>
      <c r="B5" s="6"/>
      <c r="C5" s="6"/>
      <c r="D5" s="6"/>
      <c r="E5" s="6"/>
      <c r="F5" s="6"/>
      <c r="G5" s="6"/>
      <c r="H5" s="6"/>
      <c r="I5" s="6"/>
      <c r="J5" s="6"/>
      <c r="K5" s="6"/>
      <c r="L5" s="6"/>
      <c r="M5" s="6"/>
      <c r="N5" s="6"/>
      <c r="O5" s="6"/>
    </row>
    <row r="6" spans="1:15" x14ac:dyDescent="0.25">
      <c r="A6" s="5" t="s">
        <v>3</v>
      </c>
      <c r="B6" s="5"/>
      <c r="C6" s="5"/>
      <c r="D6" s="5"/>
      <c r="E6" s="5"/>
      <c r="F6" s="5"/>
      <c r="G6" s="5"/>
      <c r="H6" s="5"/>
      <c r="I6" s="5"/>
      <c r="J6" s="5"/>
      <c r="K6" s="5"/>
      <c r="L6" s="5"/>
      <c r="M6" s="5"/>
      <c r="N6" s="5"/>
      <c r="O6" s="5"/>
    </row>
    <row r="7" spans="1:15" ht="8.25" customHeight="1" x14ac:dyDescent="0.25">
      <c r="A7" s="6"/>
      <c r="B7" s="6"/>
      <c r="C7" s="6"/>
      <c r="D7" s="6"/>
      <c r="E7" s="6"/>
      <c r="F7" s="6"/>
      <c r="G7" s="6"/>
      <c r="H7" s="6"/>
      <c r="I7" s="6"/>
      <c r="J7" s="6"/>
      <c r="K7" s="6"/>
      <c r="L7" s="6"/>
      <c r="M7" s="6"/>
      <c r="N7" s="6"/>
      <c r="O7" s="6"/>
    </row>
    <row r="8" spans="1:15" ht="18" customHeight="1" x14ac:dyDescent="0.25">
      <c r="A8" s="7" t="s">
        <v>4</v>
      </c>
      <c r="B8" s="7"/>
      <c r="C8" s="7"/>
      <c r="D8" s="7"/>
      <c r="E8" s="7"/>
      <c r="F8" s="7"/>
      <c r="G8" s="7"/>
      <c r="H8" s="7"/>
      <c r="I8" s="7"/>
      <c r="J8" s="7"/>
      <c r="K8" s="7"/>
      <c r="L8" s="7"/>
      <c r="M8" s="7"/>
      <c r="N8" s="7"/>
      <c r="O8" s="8"/>
    </row>
    <row r="9" spans="1:15" ht="18" customHeight="1" x14ac:dyDescent="0.25">
      <c r="A9" s="7"/>
      <c r="B9" s="7"/>
      <c r="C9" s="7"/>
      <c r="D9" s="7"/>
      <c r="E9" s="7"/>
      <c r="F9" s="7"/>
      <c r="G9" s="7"/>
      <c r="H9" s="7"/>
      <c r="I9" s="7"/>
      <c r="J9" s="7"/>
      <c r="K9" s="7"/>
      <c r="L9" s="7"/>
      <c r="M9" s="7"/>
      <c r="N9" s="7"/>
      <c r="O9" s="8"/>
    </row>
    <row r="10" spans="1:15" ht="18" customHeight="1" x14ac:dyDescent="0.25">
      <c r="A10" s="8"/>
      <c r="B10" s="8"/>
      <c r="C10" s="8"/>
      <c r="D10" s="8"/>
      <c r="E10" s="8"/>
      <c r="F10" s="8"/>
      <c r="G10" s="9"/>
      <c r="H10" s="8"/>
      <c r="I10" s="8"/>
      <c r="J10" s="8"/>
      <c r="K10" s="8"/>
      <c r="L10" s="8"/>
      <c r="M10" s="8"/>
      <c r="N10" s="9"/>
      <c r="O10" s="8"/>
    </row>
    <row r="11" spans="1:15" ht="18" customHeight="1" x14ac:dyDescent="0.25">
      <c r="A11" s="10" t="s">
        <v>5</v>
      </c>
      <c r="B11" s="10"/>
      <c r="C11" s="10"/>
      <c r="D11" s="10"/>
      <c r="E11" s="10"/>
      <c r="F11" s="10"/>
      <c r="G11" s="10"/>
      <c r="H11" s="10"/>
      <c r="I11" s="10"/>
      <c r="J11" s="10"/>
      <c r="K11" s="10"/>
      <c r="L11" s="10"/>
      <c r="M11" s="10"/>
      <c r="N11" s="10"/>
      <c r="O11" s="10"/>
    </row>
    <row r="13" spans="1:15" x14ac:dyDescent="0.25">
      <c r="A13" s="11"/>
      <c r="B13" s="11"/>
      <c r="C13" s="11"/>
      <c r="D13" s="11"/>
      <c r="E13" s="11"/>
      <c r="F13" s="11"/>
      <c r="G13" s="11"/>
      <c r="H13" s="11"/>
      <c r="I13" s="11"/>
      <c r="J13" s="11"/>
      <c r="K13" s="11"/>
      <c r="L13" s="11"/>
      <c r="M13" s="11"/>
      <c r="N13" s="11"/>
    </row>
    <row r="14" spans="1:15" ht="15.75" customHeight="1" thickBot="1" x14ac:dyDescent="0.3">
      <c r="A14" s="12" t="s">
        <v>6</v>
      </c>
      <c r="B14" s="12"/>
      <c r="C14" s="12"/>
      <c r="D14" s="12"/>
      <c r="E14" s="12"/>
      <c r="F14" s="12"/>
      <c r="G14" s="12"/>
      <c r="H14" s="12"/>
      <c r="I14" s="12"/>
      <c r="J14" s="12"/>
      <c r="K14" s="12"/>
      <c r="L14" s="12"/>
      <c r="M14" s="12"/>
      <c r="N14" s="12"/>
      <c r="O14" s="12"/>
    </row>
    <row r="15" spans="1:15" ht="16.5" thickBot="1" x14ac:dyDescent="0.3">
      <c r="A15" s="13" t="s">
        <v>7</v>
      </c>
      <c r="B15" s="14" t="s">
        <v>8</v>
      </c>
      <c r="C15" s="15"/>
      <c r="D15" s="16" t="s">
        <v>9</v>
      </c>
      <c r="E15" s="16" t="s">
        <v>10</v>
      </c>
      <c r="F15" s="16" t="s">
        <v>11</v>
      </c>
      <c r="G15" s="16" t="s">
        <v>12</v>
      </c>
      <c r="H15" s="14" t="s">
        <v>13</v>
      </c>
      <c r="I15" s="15"/>
      <c r="J15" s="16" t="s">
        <v>14</v>
      </c>
      <c r="K15" s="17"/>
      <c r="L15" s="17"/>
      <c r="M15" s="16" t="s">
        <v>15</v>
      </c>
      <c r="N15" s="16" t="s">
        <v>16</v>
      </c>
      <c r="O15" s="18" t="s">
        <v>17</v>
      </c>
    </row>
    <row r="16" spans="1:15" ht="5.25" customHeight="1" thickBot="1" x14ac:dyDescent="0.3">
      <c r="A16" s="19"/>
      <c r="B16" s="20"/>
      <c r="C16" s="21"/>
      <c r="D16" s="22"/>
      <c r="E16" s="22"/>
      <c r="F16" s="22"/>
      <c r="G16" s="23"/>
      <c r="H16" s="24" t="s">
        <v>18</v>
      </c>
      <c r="I16" s="16" t="s">
        <v>19</v>
      </c>
      <c r="J16" s="25"/>
      <c r="K16" s="26"/>
      <c r="L16" s="26"/>
      <c r="M16" s="25"/>
      <c r="N16" s="22"/>
      <c r="O16" s="27"/>
    </row>
    <row r="17" spans="1:19" ht="33" customHeight="1" thickBot="1" x14ac:dyDescent="0.3">
      <c r="A17" s="19"/>
      <c r="B17" s="28" t="s">
        <v>20</v>
      </c>
      <c r="C17" s="29" t="s">
        <v>21</v>
      </c>
      <c r="D17" s="22"/>
      <c r="E17" s="22"/>
      <c r="F17" s="22"/>
      <c r="G17" s="23"/>
      <c r="H17" s="30" t="s">
        <v>22</v>
      </c>
      <c r="I17" s="22"/>
      <c r="J17" s="25"/>
      <c r="K17" s="31" t="s">
        <v>23</v>
      </c>
      <c r="L17" s="31" t="s">
        <v>24</v>
      </c>
      <c r="M17" s="25"/>
      <c r="N17" s="22"/>
      <c r="O17" s="32"/>
      <c r="P17" s="33"/>
      <c r="Q17" s="34"/>
      <c r="R17" s="35"/>
      <c r="S17" s="36"/>
    </row>
    <row r="18" spans="1:19" ht="148.5" customHeight="1" x14ac:dyDescent="0.25">
      <c r="A18" s="37">
        <v>1</v>
      </c>
      <c r="B18" s="38" t="s">
        <v>25</v>
      </c>
      <c r="C18" s="39" t="s">
        <v>26</v>
      </c>
      <c r="D18" s="40" t="s">
        <v>27</v>
      </c>
      <c r="E18" s="41" t="s">
        <v>28</v>
      </c>
      <c r="F18" s="42" t="s">
        <v>29</v>
      </c>
      <c r="G18" s="43">
        <v>16</v>
      </c>
      <c r="H18" s="44">
        <v>4</v>
      </c>
      <c r="I18" s="44"/>
      <c r="J18" s="45"/>
      <c r="K18" s="46">
        <v>3600</v>
      </c>
      <c r="L18" s="46">
        <v>12500</v>
      </c>
      <c r="M18" s="47"/>
      <c r="N18" s="47">
        <v>10400</v>
      </c>
      <c r="O18" s="48">
        <f t="shared" ref="O18:O24" si="0">M18+N18</f>
        <v>10400</v>
      </c>
      <c r="P18" s="49"/>
    </row>
    <row r="19" spans="1:19" ht="119.25" customHeight="1" x14ac:dyDescent="0.25">
      <c r="A19" s="50">
        <v>1</v>
      </c>
      <c r="B19" s="38" t="s">
        <v>30</v>
      </c>
      <c r="C19" s="39" t="s">
        <v>31</v>
      </c>
      <c r="D19" s="40" t="s">
        <v>27</v>
      </c>
      <c r="E19" s="41" t="s">
        <v>32</v>
      </c>
      <c r="F19" s="42" t="s">
        <v>33</v>
      </c>
      <c r="G19" s="43">
        <v>8</v>
      </c>
      <c r="H19" s="44"/>
      <c r="I19" s="44"/>
      <c r="J19" s="45"/>
      <c r="K19" s="46">
        <v>2100</v>
      </c>
      <c r="L19" s="46">
        <v>4250</v>
      </c>
      <c r="M19" s="47"/>
      <c r="N19" s="47">
        <v>11200</v>
      </c>
      <c r="O19" s="48">
        <f t="shared" si="0"/>
        <v>11200</v>
      </c>
      <c r="P19" s="51"/>
    </row>
    <row r="20" spans="1:19" ht="157.5" x14ac:dyDescent="0.25">
      <c r="A20" s="50">
        <v>0</v>
      </c>
      <c r="B20" s="52" t="s">
        <v>25</v>
      </c>
      <c r="C20" s="39" t="s">
        <v>34</v>
      </c>
      <c r="D20" s="40" t="s">
        <v>27</v>
      </c>
      <c r="E20" s="41">
        <v>45804</v>
      </c>
      <c r="F20" s="42" t="s">
        <v>29</v>
      </c>
      <c r="G20" s="43">
        <v>8</v>
      </c>
      <c r="H20" s="44">
        <v>3</v>
      </c>
      <c r="I20" s="44"/>
      <c r="J20" s="53"/>
      <c r="K20" s="46">
        <v>2100</v>
      </c>
      <c r="L20" s="46">
        <v>4250</v>
      </c>
      <c r="M20" s="47"/>
      <c r="N20" s="47">
        <v>10400</v>
      </c>
      <c r="O20" s="48">
        <f t="shared" si="0"/>
        <v>10400</v>
      </c>
      <c r="P20" s="51"/>
    </row>
    <row r="21" spans="1:19" ht="90.75" customHeight="1" x14ac:dyDescent="0.25">
      <c r="A21" s="50">
        <v>1</v>
      </c>
      <c r="B21" s="40" t="s">
        <v>35</v>
      </c>
      <c r="C21" s="54" t="s">
        <v>36</v>
      </c>
      <c r="D21" s="40" t="s">
        <v>27</v>
      </c>
      <c r="E21" s="41" t="s">
        <v>37</v>
      </c>
      <c r="F21" s="42" t="s">
        <v>38</v>
      </c>
      <c r="G21" s="43">
        <v>16</v>
      </c>
      <c r="H21" s="44">
        <v>3</v>
      </c>
      <c r="I21" s="44"/>
      <c r="J21" s="53"/>
      <c r="K21" s="46">
        <v>2600</v>
      </c>
      <c r="L21" s="46">
        <v>6250</v>
      </c>
      <c r="M21" s="47"/>
      <c r="N21" s="47">
        <v>11200</v>
      </c>
      <c r="O21" s="48">
        <f t="shared" si="0"/>
        <v>11200</v>
      </c>
      <c r="P21" s="51"/>
      <c r="R21" s="3" t="s">
        <v>18</v>
      </c>
    </row>
    <row r="22" spans="1:19" ht="91.5" customHeight="1" thickBot="1" x14ac:dyDescent="0.3">
      <c r="A22" s="50">
        <v>0</v>
      </c>
      <c r="B22" s="38"/>
      <c r="C22" s="39" t="s">
        <v>39</v>
      </c>
      <c r="D22" s="40" t="s">
        <v>27</v>
      </c>
      <c r="E22" s="41">
        <v>45807</v>
      </c>
      <c r="F22" s="42" t="s">
        <v>38</v>
      </c>
      <c r="G22" s="55">
        <v>8</v>
      </c>
      <c r="H22" s="44">
        <v>3</v>
      </c>
      <c r="I22" s="44"/>
      <c r="J22" s="53"/>
      <c r="K22" s="46">
        <v>2600</v>
      </c>
      <c r="L22" s="46">
        <v>6250</v>
      </c>
      <c r="M22" s="47"/>
      <c r="N22" s="47"/>
      <c r="O22" s="48">
        <f t="shared" si="0"/>
        <v>0</v>
      </c>
      <c r="P22" s="51"/>
    </row>
    <row r="23" spans="1:19" ht="48" hidden="1" customHeight="1" x14ac:dyDescent="0.25">
      <c r="A23" s="50"/>
      <c r="B23" s="56" t="s">
        <v>40</v>
      </c>
      <c r="C23" s="39" t="s">
        <v>41</v>
      </c>
      <c r="D23" s="40" t="s">
        <v>27</v>
      </c>
      <c r="E23" s="57"/>
      <c r="F23" s="40"/>
      <c r="G23" s="43"/>
      <c r="H23" s="44"/>
      <c r="I23" s="44"/>
      <c r="J23" s="53"/>
      <c r="K23" s="45"/>
      <c r="L23" s="45"/>
      <c r="M23" s="48"/>
      <c r="N23" s="48"/>
      <c r="O23" s="48">
        <f t="shared" si="0"/>
        <v>0</v>
      </c>
      <c r="P23" s="51"/>
    </row>
    <row r="24" spans="1:19" ht="25.5" hidden="1" customHeight="1" x14ac:dyDescent="0.25">
      <c r="A24" s="50"/>
      <c r="B24" s="56" t="s">
        <v>42</v>
      </c>
      <c r="C24" s="39" t="s">
        <v>43</v>
      </c>
      <c r="D24" s="40" t="s">
        <v>27</v>
      </c>
      <c r="E24" s="58"/>
      <c r="F24" s="40"/>
      <c r="G24" s="43"/>
      <c r="H24" s="44"/>
      <c r="I24" s="44"/>
      <c r="J24" s="53"/>
      <c r="K24" s="45"/>
      <c r="L24" s="45"/>
      <c r="M24" s="48"/>
      <c r="N24" s="48"/>
      <c r="O24" s="48">
        <f t="shared" si="0"/>
        <v>0</v>
      </c>
      <c r="P24" s="51"/>
      <c r="Q24" s="2"/>
      <c r="R24" s="51">
        <f>P24+Q24</f>
        <v>0</v>
      </c>
    </row>
    <row r="25" spans="1:19" ht="15.75" customHeight="1" thickBot="1" x14ac:dyDescent="0.3">
      <c r="A25" s="59">
        <f>SUM(A18:A24)</f>
        <v>3</v>
      </c>
      <c r="B25" s="60" t="s">
        <v>44</v>
      </c>
      <c r="C25" s="60"/>
      <c r="D25" s="60"/>
      <c r="E25" s="60"/>
      <c r="F25" s="60"/>
      <c r="G25" s="61">
        <f t="shared" ref="G25:O25" si="1">SUM(G18:G24)</f>
        <v>56</v>
      </c>
      <c r="H25" s="62">
        <f t="shared" si="1"/>
        <v>13</v>
      </c>
      <c r="I25" s="62">
        <f t="shared" si="1"/>
        <v>0</v>
      </c>
      <c r="J25" s="62">
        <f t="shared" si="1"/>
        <v>0</v>
      </c>
      <c r="K25" s="62">
        <f t="shared" si="1"/>
        <v>13000</v>
      </c>
      <c r="L25" s="62">
        <f t="shared" si="1"/>
        <v>33500</v>
      </c>
      <c r="M25" s="62">
        <f t="shared" si="1"/>
        <v>0</v>
      </c>
      <c r="N25" s="61">
        <f t="shared" si="1"/>
        <v>43200</v>
      </c>
      <c r="O25" s="62">
        <f t="shared" si="1"/>
        <v>43200</v>
      </c>
    </row>
    <row r="26" spans="1:19" ht="16.5" thickBot="1" x14ac:dyDescent="0.3">
      <c r="A26" s="63" t="s">
        <v>45</v>
      </c>
      <c r="B26" s="64"/>
      <c r="C26" s="64"/>
      <c r="D26" s="64"/>
      <c r="E26" s="64"/>
      <c r="F26" s="64"/>
      <c r="G26" s="64"/>
      <c r="H26" s="65"/>
      <c r="I26" s="65"/>
      <c r="J26" s="66"/>
      <c r="K26" s="66"/>
      <c r="L26" s="66"/>
      <c r="M26" s="67">
        <v>0</v>
      </c>
      <c r="N26" s="68">
        <f>N25*-0.1</f>
        <v>-4320</v>
      </c>
      <c r="O26" s="67">
        <f>N26</f>
        <v>-4320</v>
      </c>
    </row>
    <row r="27" spans="1:19" ht="16.5" customHeight="1" thickBot="1" x14ac:dyDescent="0.3">
      <c r="A27" s="60" t="s">
        <v>46</v>
      </c>
      <c r="B27" s="60"/>
      <c r="C27" s="60"/>
      <c r="D27" s="60"/>
      <c r="E27" s="60"/>
      <c r="F27" s="60"/>
      <c r="G27" s="60"/>
      <c r="H27" s="69"/>
      <c r="I27" s="69"/>
      <c r="J27" s="70"/>
      <c r="K27" s="70"/>
      <c r="L27" s="70"/>
      <c r="M27" s="67">
        <f>+M25+M26</f>
        <v>0</v>
      </c>
      <c r="N27" s="68">
        <f>+N25+N26</f>
        <v>38880</v>
      </c>
      <c r="O27" s="67">
        <f>+O25+O26</f>
        <v>38880</v>
      </c>
    </row>
    <row r="28" spans="1:19" ht="23.25" customHeight="1" x14ac:dyDescent="0.25">
      <c r="A28" s="71"/>
      <c r="B28" s="71"/>
      <c r="C28" s="71"/>
      <c r="D28" s="71"/>
      <c r="E28" s="71"/>
      <c r="F28" s="71"/>
      <c r="G28" s="35"/>
      <c r="H28" s="72"/>
      <c r="I28" s="72"/>
      <c r="J28" s="73"/>
      <c r="K28" s="73"/>
      <c r="L28" s="73"/>
      <c r="M28" s="73"/>
      <c r="N28" s="74"/>
      <c r="O28" s="75"/>
      <c r="Q28" s="76"/>
      <c r="R28" s="77"/>
    </row>
    <row r="29" spans="1:19" ht="26.25" customHeight="1" thickBot="1" x14ac:dyDescent="0.3">
      <c r="A29" s="78" t="s">
        <v>47</v>
      </c>
      <c r="B29" s="79"/>
      <c r="C29" s="79"/>
      <c r="D29" s="79"/>
      <c r="E29" s="79"/>
      <c r="F29" s="79"/>
      <c r="G29" s="79"/>
      <c r="H29" s="79"/>
      <c r="I29" s="79"/>
      <c r="J29" s="79"/>
      <c r="K29" s="79"/>
      <c r="L29" s="79"/>
      <c r="M29" s="79"/>
      <c r="N29" s="80"/>
      <c r="O29" s="81"/>
    </row>
    <row r="30" spans="1:19" ht="16.5" thickBot="1" x14ac:dyDescent="0.3">
      <c r="A30" s="82" t="s">
        <v>7</v>
      </c>
      <c r="B30" s="83" t="s">
        <v>8</v>
      </c>
      <c r="C30" s="83"/>
      <c r="D30" s="83" t="s">
        <v>9</v>
      </c>
      <c r="E30" s="83" t="s">
        <v>10</v>
      </c>
      <c r="F30" s="83" t="s">
        <v>11</v>
      </c>
      <c r="G30" s="83" t="s">
        <v>48</v>
      </c>
      <c r="H30" s="83" t="s">
        <v>13</v>
      </c>
      <c r="I30" s="83"/>
      <c r="J30" s="83" t="s">
        <v>14</v>
      </c>
      <c r="K30" s="84" t="s">
        <v>23</v>
      </c>
      <c r="L30" s="84" t="s">
        <v>24</v>
      </c>
      <c r="M30" s="83" t="s">
        <v>15</v>
      </c>
      <c r="N30" s="83" t="s">
        <v>16</v>
      </c>
      <c r="O30" s="83" t="s">
        <v>17</v>
      </c>
    </row>
    <row r="31" spans="1:19" ht="9" customHeight="1" thickBot="1" x14ac:dyDescent="0.3">
      <c r="A31" s="85"/>
      <c r="B31" s="83"/>
      <c r="C31" s="83"/>
      <c r="D31" s="83"/>
      <c r="E31" s="83"/>
      <c r="F31" s="83"/>
      <c r="G31" s="86"/>
      <c r="H31" s="83" t="s">
        <v>22</v>
      </c>
      <c r="I31" s="83" t="s">
        <v>19</v>
      </c>
      <c r="J31" s="86"/>
      <c r="K31" s="87"/>
      <c r="L31" s="87"/>
      <c r="M31" s="86"/>
      <c r="N31" s="83"/>
      <c r="O31" s="86"/>
      <c r="Q31" s="51"/>
    </row>
    <row r="32" spans="1:19" ht="27.75" customHeight="1" thickBot="1" x14ac:dyDescent="0.3">
      <c r="A32" s="85"/>
      <c r="B32" s="88" t="s">
        <v>20</v>
      </c>
      <c r="C32" s="89" t="s">
        <v>21</v>
      </c>
      <c r="D32" s="83"/>
      <c r="E32" s="83"/>
      <c r="F32" s="83"/>
      <c r="G32" s="86"/>
      <c r="H32" s="83"/>
      <c r="I32" s="83"/>
      <c r="J32" s="86"/>
      <c r="K32" s="90"/>
      <c r="L32" s="90"/>
      <c r="M32" s="86"/>
      <c r="N32" s="83"/>
      <c r="O32" s="86"/>
      <c r="Q32" s="49"/>
      <c r="R32" s="49"/>
      <c r="S32" s="49"/>
    </row>
    <row r="33" spans="1:18" ht="89.25" customHeight="1" x14ac:dyDescent="0.25">
      <c r="A33" s="91">
        <v>1</v>
      </c>
      <c r="B33" s="56"/>
      <c r="C33" s="92" t="s">
        <v>49</v>
      </c>
      <c r="D33" s="40" t="s">
        <v>50</v>
      </c>
      <c r="E33" s="93" t="s">
        <v>51</v>
      </c>
      <c r="F33" s="93" t="s">
        <v>52</v>
      </c>
      <c r="G33" s="43">
        <v>16</v>
      </c>
      <c r="H33" s="44"/>
      <c r="I33" s="44"/>
      <c r="J33" s="45"/>
      <c r="K33" s="94">
        <v>4500</v>
      </c>
      <c r="L33" s="95">
        <v>15747.19</v>
      </c>
      <c r="M33" s="45"/>
      <c r="N33" s="48"/>
      <c r="O33" s="96">
        <f t="shared" ref="O33:O38" si="2">SUM(M33:N33)</f>
        <v>0</v>
      </c>
      <c r="Q33" s="51"/>
    </row>
    <row r="34" spans="1:18" ht="92.25" customHeight="1" x14ac:dyDescent="0.25">
      <c r="A34" s="97">
        <v>1</v>
      </c>
      <c r="B34" s="98"/>
      <c r="C34" s="99" t="s">
        <v>53</v>
      </c>
      <c r="D34" s="40" t="s">
        <v>50</v>
      </c>
      <c r="E34" s="93" t="s">
        <v>54</v>
      </c>
      <c r="F34" s="93" t="s">
        <v>55</v>
      </c>
      <c r="G34" s="43">
        <v>16</v>
      </c>
      <c r="H34" s="43"/>
      <c r="I34" s="43"/>
      <c r="J34" s="48"/>
      <c r="K34" s="100">
        <f>4200*0.4</f>
        <v>1680</v>
      </c>
      <c r="L34" s="100">
        <v>10400</v>
      </c>
      <c r="M34" s="101">
        <v>0</v>
      </c>
      <c r="N34" s="101">
        <v>0</v>
      </c>
      <c r="O34" s="102">
        <f t="shared" si="2"/>
        <v>0</v>
      </c>
    </row>
    <row r="35" spans="1:18" ht="138" customHeight="1" x14ac:dyDescent="0.25">
      <c r="A35" s="97">
        <v>0</v>
      </c>
      <c r="B35" s="56"/>
      <c r="C35" s="99" t="s">
        <v>56</v>
      </c>
      <c r="D35" s="40" t="s">
        <v>50</v>
      </c>
      <c r="E35" s="103">
        <v>45793</v>
      </c>
      <c r="F35" s="104" t="s">
        <v>57</v>
      </c>
      <c r="G35" s="43">
        <v>8</v>
      </c>
      <c r="H35" s="44"/>
      <c r="I35" s="44"/>
      <c r="J35" s="45"/>
      <c r="K35" s="101">
        <f>4200*0.6</f>
        <v>2520</v>
      </c>
      <c r="L35" s="100">
        <v>15500</v>
      </c>
      <c r="M35" s="101">
        <v>0</v>
      </c>
      <c r="N35" s="101">
        <v>0</v>
      </c>
      <c r="O35" s="102">
        <f t="shared" si="2"/>
        <v>0</v>
      </c>
      <c r="Q35" s="51"/>
    </row>
    <row r="36" spans="1:18" ht="93.75" customHeight="1" x14ac:dyDescent="0.25">
      <c r="A36" s="97">
        <v>1</v>
      </c>
      <c r="B36" s="98"/>
      <c r="C36" s="92" t="s">
        <v>58</v>
      </c>
      <c r="D36" s="40" t="s">
        <v>50</v>
      </c>
      <c r="E36" s="93" t="s">
        <v>59</v>
      </c>
      <c r="F36" s="93" t="s">
        <v>52</v>
      </c>
      <c r="G36" s="43">
        <v>16</v>
      </c>
      <c r="H36" s="44"/>
      <c r="I36" s="44"/>
      <c r="J36" s="45"/>
      <c r="K36" s="101">
        <v>4500</v>
      </c>
      <c r="L36" s="101">
        <v>15400</v>
      </c>
      <c r="M36" s="101">
        <v>0</v>
      </c>
      <c r="N36" s="101">
        <v>0</v>
      </c>
      <c r="O36" s="102">
        <f t="shared" si="2"/>
        <v>0</v>
      </c>
      <c r="Q36" s="51"/>
    </row>
    <row r="37" spans="1:18" ht="69.75" customHeight="1" x14ac:dyDescent="0.25">
      <c r="A37" s="97">
        <v>1</v>
      </c>
      <c r="B37" s="38" t="s">
        <v>60</v>
      </c>
      <c r="C37" s="92" t="s">
        <v>61</v>
      </c>
      <c r="D37" s="40" t="s">
        <v>50</v>
      </c>
      <c r="E37" s="93" t="s">
        <v>62</v>
      </c>
      <c r="F37" s="93" t="s">
        <v>52</v>
      </c>
      <c r="G37" s="43">
        <v>16</v>
      </c>
      <c r="H37" s="44">
        <v>29</v>
      </c>
      <c r="I37" s="44">
        <v>9</v>
      </c>
      <c r="J37" s="45"/>
      <c r="K37" s="101">
        <f>4200*0.75</f>
        <v>3150</v>
      </c>
      <c r="L37" s="101">
        <f>(13700+11200)*0.75</f>
        <v>18675</v>
      </c>
      <c r="M37" s="101">
        <v>0</v>
      </c>
      <c r="N37" s="101">
        <v>20800</v>
      </c>
      <c r="O37" s="102">
        <f t="shared" si="2"/>
        <v>20800</v>
      </c>
      <c r="Q37" s="49"/>
      <c r="R37" s="49"/>
    </row>
    <row r="38" spans="1:18" ht="120" customHeight="1" x14ac:dyDescent="0.25">
      <c r="A38" s="105">
        <v>0</v>
      </c>
      <c r="B38" s="98"/>
      <c r="C38" s="92" t="s">
        <v>63</v>
      </c>
      <c r="D38" s="40" t="s">
        <v>50</v>
      </c>
      <c r="E38" s="106">
        <v>45805</v>
      </c>
      <c r="F38" s="93" t="s">
        <v>55</v>
      </c>
      <c r="G38" s="43">
        <v>8</v>
      </c>
      <c r="H38" s="44"/>
      <c r="I38" s="44"/>
      <c r="J38" s="45"/>
      <c r="K38" s="101">
        <f>4200*0.25</f>
        <v>1050</v>
      </c>
      <c r="L38" s="101">
        <f>(13700+11200)*0.25</f>
        <v>6225</v>
      </c>
      <c r="M38" s="101">
        <v>11357.5</v>
      </c>
      <c r="N38" s="101"/>
      <c r="O38" s="102">
        <f t="shared" si="2"/>
        <v>11357.5</v>
      </c>
      <c r="Q38" s="49"/>
      <c r="R38" s="49"/>
    </row>
    <row r="39" spans="1:18" ht="92.25" hidden="1" customHeight="1" x14ac:dyDescent="0.25">
      <c r="A39" s="105"/>
      <c r="B39" s="98"/>
      <c r="C39" s="92"/>
      <c r="D39" s="40"/>
      <c r="E39" s="107"/>
      <c r="F39" s="38"/>
      <c r="G39" s="43"/>
      <c r="H39" s="44"/>
      <c r="I39" s="44"/>
      <c r="J39" s="45"/>
      <c r="K39" s="45"/>
      <c r="L39" s="45"/>
      <c r="M39" s="45"/>
      <c r="N39" s="48"/>
      <c r="O39" s="102"/>
    </row>
    <row r="40" spans="1:18" ht="54" hidden="1" customHeight="1" x14ac:dyDescent="0.25">
      <c r="A40" s="105"/>
      <c r="B40" s="38"/>
      <c r="C40" s="108"/>
      <c r="D40" s="56" t="s">
        <v>50</v>
      </c>
      <c r="E40" s="40"/>
      <c r="F40" s="40"/>
      <c r="G40" s="43"/>
      <c r="H40" s="44"/>
      <c r="I40" s="44"/>
      <c r="J40" s="45"/>
      <c r="K40" s="45"/>
      <c r="L40" s="45"/>
      <c r="M40" s="48"/>
      <c r="N40" s="48"/>
      <c r="O40" s="102">
        <f>SUM(M40:N40)</f>
        <v>0</v>
      </c>
    </row>
    <row r="41" spans="1:18" ht="45.75" hidden="1" customHeight="1" x14ac:dyDescent="0.25">
      <c r="A41" s="97"/>
      <c r="B41" s="40"/>
      <c r="C41" s="109"/>
      <c r="D41" s="56" t="s">
        <v>50</v>
      </c>
      <c r="E41" s="40"/>
      <c r="F41" s="40"/>
      <c r="G41" s="43"/>
      <c r="H41" s="44"/>
      <c r="I41" s="44"/>
      <c r="J41" s="45"/>
      <c r="K41" s="45"/>
      <c r="L41" s="45"/>
      <c r="M41" s="48"/>
      <c r="N41" s="48"/>
      <c r="O41" s="102">
        <f>SUM(M41:N41)</f>
        <v>0</v>
      </c>
    </row>
    <row r="42" spans="1:18" x14ac:dyDescent="0.25">
      <c r="A42" s="110">
        <f>SUM(A33:A41)</f>
        <v>4</v>
      </c>
      <c r="B42" s="111" t="s">
        <v>44</v>
      </c>
      <c r="C42" s="111"/>
      <c r="D42" s="111"/>
      <c r="E42" s="111"/>
      <c r="F42" s="111"/>
      <c r="G42" s="112">
        <f t="shared" ref="G42:O42" si="3">SUM(G33:G41)</f>
        <v>80</v>
      </c>
      <c r="H42" s="113">
        <f t="shared" si="3"/>
        <v>29</v>
      </c>
      <c r="I42" s="113">
        <f t="shared" si="3"/>
        <v>9</v>
      </c>
      <c r="J42" s="114">
        <f t="shared" si="3"/>
        <v>0</v>
      </c>
      <c r="K42" s="114">
        <f t="shared" si="3"/>
        <v>17400</v>
      </c>
      <c r="L42" s="114">
        <f t="shared" si="3"/>
        <v>81947.19</v>
      </c>
      <c r="M42" s="114">
        <f t="shared" si="3"/>
        <v>11357.5</v>
      </c>
      <c r="N42" s="115">
        <f t="shared" si="3"/>
        <v>20800</v>
      </c>
      <c r="O42" s="116">
        <f t="shared" si="3"/>
        <v>32157.5</v>
      </c>
      <c r="Q42" s="51"/>
    </row>
    <row r="43" spans="1:18" x14ac:dyDescent="0.25">
      <c r="A43" s="117" t="s">
        <v>45</v>
      </c>
      <c r="B43" s="118"/>
      <c r="C43" s="118"/>
      <c r="D43" s="118"/>
      <c r="E43" s="118"/>
      <c r="F43" s="118"/>
      <c r="G43" s="118"/>
      <c r="H43" s="119"/>
      <c r="I43" s="119"/>
      <c r="J43" s="120"/>
      <c r="K43" s="121"/>
      <c r="L43" s="121"/>
      <c r="M43" s="121">
        <v>0</v>
      </c>
      <c r="N43" s="122">
        <f>0.1*-N42</f>
        <v>-2080</v>
      </c>
      <c r="O43" s="123">
        <f>SUM(N43:N43)</f>
        <v>-2080</v>
      </c>
    </row>
    <row r="44" spans="1:18" ht="15.75" customHeight="1" thickBot="1" x14ac:dyDescent="0.3">
      <c r="A44" s="124" t="s">
        <v>64</v>
      </c>
      <c r="B44" s="125"/>
      <c r="C44" s="125"/>
      <c r="D44" s="125"/>
      <c r="E44" s="125"/>
      <c r="F44" s="125"/>
      <c r="G44" s="126"/>
      <c r="H44" s="127"/>
      <c r="I44" s="127"/>
      <c r="J44" s="128"/>
      <c r="K44" s="129"/>
      <c r="L44" s="129"/>
      <c r="M44" s="129">
        <f>SUM(M42:M43)</f>
        <v>11357.5</v>
      </c>
      <c r="N44" s="130">
        <f>+N42+N43</f>
        <v>18720</v>
      </c>
      <c r="O44" s="131">
        <f>+O42+O43</f>
        <v>30077.5</v>
      </c>
    </row>
    <row r="45" spans="1:18" ht="29.25" customHeight="1" x14ac:dyDescent="0.25">
      <c r="A45" s="71"/>
      <c r="B45" s="71"/>
      <c r="C45" s="71"/>
      <c r="D45" s="71"/>
      <c r="E45" s="71"/>
      <c r="F45" s="71"/>
      <c r="G45" s="35"/>
      <c r="H45" s="72"/>
      <c r="I45" s="72"/>
      <c r="J45" s="73"/>
      <c r="K45" s="73"/>
      <c r="L45" s="73"/>
      <c r="M45" s="73"/>
      <c r="N45" s="74"/>
      <c r="O45" s="75"/>
      <c r="Q45" s="76"/>
      <c r="R45" s="77"/>
    </row>
    <row r="46" spans="1:18" ht="14.25" customHeight="1" thickBot="1" x14ac:dyDescent="0.3">
      <c r="A46" s="78" t="s">
        <v>65</v>
      </c>
      <c r="B46" s="78"/>
      <c r="C46" s="78"/>
      <c r="D46" s="78"/>
      <c r="E46" s="78"/>
      <c r="F46" s="78"/>
      <c r="G46" s="78"/>
      <c r="H46" s="78"/>
      <c r="I46" s="78"/>
      <c r="J46" s="78"/>
      <c r="K46" s="78"/>
      <c r="L46" s="78"/>
      <c r="M46" s="78"/>
      <c r="N46" s="132"/>
      <c r="O46" s="133"/>
    </row>
    <row r="47" spans="1:18" ht="16.5" thickBot="1" x14ac:dyDescent="0.3">
      <c r="A47" s="134" t="s">
        <v>7</v>
      </c>
      <c r="B47" s="135" t="s">
        <v>8</v>
      </c>
      <c r="C47" s="136"/>
      <c r="D47" s="137" t="s">
        <v>9</v>
      </c>
      <c r="E47" s="137" t="s">
        <v>10</v>
      </c>
      <c r="F47" s="137" t="s">
        <v>11</v>
      </c>
      <c r="G47" s="137" t="s">
        <v>48</v>
      </c>
      <c r="H47" s="135" t="s">
        <v>13</v>
      </c>
      <c r="I47" s="136"/>
      <c r="J47" s="137" t="s">
        <v>14</v>
      </c>
      <c r="K47" s="137" t="s">
        <v>23</v>
      </c>
      <c r="L47" s="137" t="s">
        <v>24</v>
      </c>
      <c r="M47" s="137" t="s">
        <v>15</v>
      </c>
      <c r="N47" s="137" t="s">
        <v>16</v>
      </c>
      <c r="O47" s="138" t="s">
        <v>17</v>
      </c>
    </row>
    <row r="48" spans="1:18" ht="16.5" thickBot="1" x14ac:dyDescent="0.3">
      <c r="A48" s="139"/>
      <c r="B48" s="140"/>
      <c r="C48" s="141"/>
      <c r="D48" s="142"/>
      <c r="E48" s="142"/>
      <c r="F48" s="142"/>
      <c r="G48" s="142"/>
      <c r="H48" s="137" t="s">
        <v>22</v>
      </c>
      <c r="I48" s="137" t="s">
        <v>19</v>
      </c>
      <c r="J48" s="143"/>
      <c r="K48" s="144"/>
      <c r="L48" s="144"/>
      <c r="M48" s="143"/>
      <c r="N48" s="144"/>
      <c r="O48" s="145"/>
      <c r="Q48" s="51"/>
      <c r="R48" s="2"/>
    </row>
    <row r="49" spans="1:18" s="151" customFormat="1" x14ac:dyDescent="0.25">
      <c r="A49" s="146"/>
      <c r="B49" s="28" t="s">
        <v>20</v>
      </c>
      <c r="C49" s="147" t="s">
        <v>21</v>
      </c>
      <c r="D49" s="142"/>
      <c r="E49" s="142"/>
      <c r="F49" s="142"/>
      <c r="G49" s="142"/>
      <c r="H49" s="144"/>
      <c r="I49" s="144"/>
      <c r="J49" s="143"/>
      <c r="K49" s="144"/>
      <c r="L49" s="144"/>
      <c r="M49" s="143"/>
      <c r="N49" s="144"/>
      <c r="O49" s="148"/>
      <c r="P49" s="149"/>
      <c r="Q49" s="150"/>
      <c r="R49" s="149"/>
    </row>
    <row r="50" spans="1:18" ht="69" hidden="1" customHeight="1" x14ac:dyDescent="0.25">
      <c r="A50" s="152"/>
      <c r="B50" s="38"/>
      <c r="C50" s="153"/>
      <c r="D50" s="154"/>
      <c r="E50" s="153"/>
      <c r="F50" s="153"/>
      <c r="G50" s="153"/>
      <c r="H50" s="153"/>
      <c r="I50" s="153"/>
      <c r="J50" s="153"/>
      <c r="K50" s="155"/>
      <c r="L50" s="155"/>
      <c r="M50" s="155"/>
      <c r="N50" s="155"/>
      <c r="O50" s="38"/>
      <c r="P50" s="156"/>
    </row>
    <row r="51" spans="1:18" ht="66.75" hidden="1" customHeight="1" x14ac:dyDescent="0.25">
      <c r="A51" s="50"/>
      <c r="B51" s="38"/>
      <c r="C51" s="153"/>
      <c r="D51" s="157"/>
      <c r="E51" s="158"/>
      <c r="F51" s="159"/>
      <c r="G51" s="160"/>
      <c r="H51" s="160"/>
      <c r="I51" s="160"/>
      <c r="J51" s="161"/>
      <c r="K51" s="162"/>
      <c r="L51" s="162"/>
      <c r="M51" s="162"/>
      <c r="N51" s="162"/>
      <c r="O51" s="163"/>
    </row>
    <row r="52" spans="1:18" ht="57.75" hidden="1" customHeight="1" x14ac:dyDescent="0.25">
      <c r="A52" s="164"/>
      <c r="B52" s="153"/>
      <c r="C52" s="153"/>
      <c r="D52" s="153" t="s">
        <v>66</v>
      </c>
      <c r="E52" s="165"/>
      <c r="F52" s="153"/>
      <c r="G52" s="166"/>
      <c r="H52" s="166"/>
      <c r="I52" s="166"/>
      <c r="J52" s="167"/>
      <c r="K52" s="168"/>
      <c r="L52" s="168"/>
      <c r="M52" s="168"/>
      <c r="N52" s="168"/>
      <c r="O52" s="167">
        <f>M52+N52</f>
        <v>0</v>
      </c>
      <c r="Q52" s="169"/>
    </row>
    <row r="53" spans="1:18" ht="46.5" hidden="1" customHeight="1" x14ac:dyDescent="0.25">
      <c r="A53" s="164"/>
      <c r="B53" s="153"/>
      <c r="C53" s="153"/>
      <c r="D53" s="154" t="s">
        <v>66</v>
      </c>
      <c r="E53" s="165"/>
      <c r="F53" s="153"/>
      <c r="G53" s="166"/>
      <c r="H53" s="166"/>
      <c r="I53" s="166"/>
      <c r="J53" s="170"/>
      <c r="K53" s="168"/>
      <c r="L53" s="168"/>
      <c r="M53" s="168"/>
      <c r="N53" s="168"/>
      <c r="O53" s="171">
        <f t="shared" ref="O53" si="4">M53+N53</f>
        <v>0</v>
      </c>
    </row>
    <row r="54" spans="1:18" ht="15.75" customHeight="1" x14ac:dyDescent="0.25">
      <c r="A54" s="172">
        <f>SUM(A50:A53)</f>
        <v>0</v>
      </c>
      <c r="B54" s="173" t="s">
        <v>44</v>
      </c>
      <c r="C54" s="173"/>
      <c r="D54" s="173"/>
      <c r="E54" s="173"/>
      <c r="F54" s="173"/>
      <c r="G54" s="174">
        <f>SUM(G50:G53)</f>
        <v>0</v>
      </c>
      <c r="H54" s="175">
        <f t="shared" ref="H54:J54" si="5">SUM(H51:H53)</f>
        <v>0</v>
      </c>
      <c r="I54" s="175">
        <f t="shared" si="5"/>
        <v>0</v>
      </c>
      <c r="J54" s="175">
        <f t="shared" si="5"/>
        <v>0</v>
      </c>
      <c r="K54" s="175">
        <f>SUM(K50:K53)</f>
        <v>0</v>
      </c>
      <c r="L54" s="175">
        <f>SUM(L50:L53)</f>
        <v>0</v>
      </c>
      <c r="M54" s="175">
        <f>SUM(M50:M53)</f>
        <v>0</v>
      </c>
      <c r="N54" s="176">
        <f>SUM(N50:N53)</f>
        <v>0</v>
      </c>
      <c r="O54" s="114">
        <f>SUM(O50:O53)</f>
        <v>0</v>
      </c>
    </row>
    <row r="55" spans="1:18" ht="14.25" customHeight="1" x14ac:dyDescent="0.25">
      <c r="A55" s="117" t="s">
        <v>45</v>
      </c>
      <c r="B55" s="177"/>
      <c r="C55" s="177"/>
      <c r="D55" s="177"/>
      <c r="E55" s="177"/>
      <c r="F55" s="177"/>
      <c r="G55" s="177"/>
      <c r="H55" s="178"/>
      <c r="I55" s="178"/>
      <c r="J55" s="179"/>
      <c r="K55" s="180"/>
      <c r="L55" s="180"/>
      <c r="M55" s="180">
        <v>0</v>
      </c>
      <c r="N55" s="181">
        <f>-0.1*N54</f>
        <v>0</v>
      </c>
      <c r="O55" s="182">
        <f>SUM(N55:N55)</f>
        <v>0</v>
      </c>
    </row>
    <row r="56" spans="1:18" ht="16.5" thickBot="1" x14ac:dyDescent="0.3">
      <c r="A56" s="124" t="s">
        <v>64</v>
      </c>
      <c r="B56" s="125"/>
      <c r="C56" s="125"/>
      <c r="D56" s="125"/>
      <c r="E56" s="125"/>
      <c r="F56" s="125"/>
      <c r="G56" s="126"/>
      <c r="H56" s="127"/>
      <c r="I56" s="127"/>
      <c r="J56" s="128"/>
      <c r="K56" s="129"/>
      <c r="L56" s="129"/>
      <c r="M56" s="129">
        <f>SUM(M54:M55)</f>
        <v>0</v>
      </c>
      <c r="N56" s="130">
        <f>+N54+N55</f>
        <v>0</v>
      </c>
      <c r="O56" s="131">
        <f>+O54+O55</f>
        <v>0</v>
      </c>
    </row>
    <row r="57" spans="1:18" x14ac:dyDescent="0.25">
      <c r="A57" s="71"/>
      <c r="B57" s="71"/>
      <c r="C57" s="71"/>
      <c r="D57" s="71"/>
      <c r="E57" s="71"/>
      <c r="F57" s="71"/>
      <c r="G57" s="35"/>
      <c r="H57" s="72"/>
      <c r="I57" s="72"/>
      <c r="J57" s="73"/>
      <c r="K57" s="73"/>
      <c r="L57" s="73"/>
      <c r="M57" s="73"/>
      <c r="N57" s="74"/>
      <c r="O57" s="73"/>
    </row>
    <row r="58" spans="1:18" ht="24.75" customHeight="1" x14ac:dyDescent="0.25">
      <c r="A58" s="71"/>
      <c r="B58" s="71"/>
      <c r="C58" s="71"/>
      <c r="D58" s="71"/>
      <c r="E58" s="71"/>
      <c r="F58" s="71"/>
      <c r="G58" s="35"/>
      <c r="H58" s="72"/>
      <c r="I58" s="72"/>
      <c r="J58" s="73"/>
      <c r="K58" s="73"/>
      <c r="L58" s="73"/>
      <c r="M58" s="73"/>
      <c r="N58" s="74"/>
      <c r="O58" s="75"/>
      <c r="Q58" s="76"/>
      <c r="R58" s="77"/>
    </row>
    <row r="59" spans="1:18" ht="30.75" customHeight="1" thickBot="1" x14ac:dyDescent="0.3">
      <c r="A59" s="12" t="s">
        <v>67</v>
      </c>
      <c r="B59" s="12"/>
      <c r="C59" s="12"/>
      <c r="D59" s="12"/>
      <c r="E59" s="12"/>
      <c r="F59" s="12"/>
      <c r="G59" s="12"/>
      <c r="H59" s="12"/>
      <c r="I59" s="12"/>
      <c r="J59" s="12"/>
      <c r="K59" s="12"/>
      <c r="L59" s="12"/>
      <c r="M59" s="12"/>
      <c r="N59" s="12"/>
      <c r="O59" s="12"/>
    </row>
    <row r="60" spans="1:18" ht="16.5" thickBot="1" x14ac:dyDescent="0.3">
      <c r="A60" s="13" t="s">
        <v>7</v>
      </c>
      <c r="B60" s="14" t="s">
        <v>8</v>
      </c>
      <c r="C60" s="15"/>
      <c r="D60" s="16" t="s">
        <v>9</v>
      </c>
      <c r="E60" s="16" t="s">
        <v>10</v>
      </c>
      <c r="F60" s="16" t="s">
        <v>11</v>
      </c>
      <c r="G60" s="16" t="s">
        <v>68</v>
      </c>
      <c r="H60" s="82" t="s">
        <v>13</v>
      </c>
      <c r="I60" s="183"/>
      <c r="J60" s="16" t="s">
        <v>14</v>
      </c>
      <c r="K60" s="137" t="s">
        <v>23</v>
      </c>
      <c r="L60" s="137" t="s">
        <v>24</v>
      </c>
      <c r="M60" s="16" t="s">
        <v>15</v>
      </c>
      <c r="N60" s="16" t="s">
        <v>16</v>
      </c>
      <c r="O60" s="18" t="s">
        <v>69</v>
      </c>
    </row>
    <row r="61" spans="1:18" ht="16.5" hidden="1" thickBot="1" x14ac:dyDescent="0.3">
      <c r="A61" s="19"/>
      <c r="B61" s="20"/>
      <c r="C61" s="21"/>
      <c r="D61" s="22"/>
      <c r="E61" s="22"/>
      <c r="F61" s="22"/>
      <c r="G61" s="23"/>
      <c r="H61" s="16" t="s">
        <v>22</v>
      </c>
      <c r="I61" s="16" t="s">
        <v>19</v>
      </c>
      <c r="J61" s="25"/>
      <c r="K61" s="144"/>
      <c r="L61" s="144"/>
      <c r="M61" s="25"/>
      <c r="N61" s="22"/>
      <c r="O61" s="27"/>
      <c r="Q61" s="51"/>
    </row>
    <row r="62" spans="1:18" ht="30" customHeight="1" thickBot="1" x14ac:dyDescent="0.3">
      <c r="A62" s="184"/>
      <c r="B62" s="17" t="s">
        <v>20</v>
      </c>
      <c r="C62" s="29" t="s">
        <v>21</v>
      </c>
      <c r="D62" s="22"/>
      <c r="E62" s="22"/>
      <c r="F62" s="22"/>
      <c r="G62" s="23"/>
      <c r="H62" s="22"/>
      <c r="I62" s="22"/>
      <c r="J62" s="25"/>
      <c r="K62" s="185"/>
      <c r="L62" s="185"/>
      <c r="M62" s="25"/>
      <c r="N62" s="22"/>
      <c r="O62" s="32"/>
      <c r="Q62" s="51"/>
    </row>
    <row r="63" spans="1:18" ht="71.25" hidden="1" customHeight="1" x14ac:dyDescent="0.25">
      <c r="A63" s="186"/>
      <c r="B63" s="40"/>
      <c r="C63" s="187"/>
      <c r="D63" s="40"/>
      <c r="E63" s="40"/>
      <c r="F63" s="40"/>
      <c r="G63" s="43"/>
      <c r="H63" s="44"/>
      <c r="I63" s="44"/>
      <c r="J63" s="45"/>
      <c r="K63" s="45"/>
      <c r="L63" s="45"/>
      <c r="M63" s="45"/>
      <c r="N63" s="48"/>
      <c r="O63" s="45"/>
      <c r="Q63" s="51"/>
      <c r="R63" s="2"/>
    </row>
    <row r="64" spans="1:18" ht="209.25" customHeight="1" thickBot="1" x14ac:dyDescent="0.3">
      <c r="A64" s="186">
        <v>1</v>
      </c>
      <c r="B64" s="40" t="s">
        <v>70</v>
      </c>
      <c r="C64" s="39" t="s">
        <v>71</v>
      </c>
      <c r="D64" s="38" t="s">
        <v>72</v>
      </c>
      <c r="E64" s="107">
        <v>45807</v>
      </c>
      <c r="F64" s="38" t="s">
        <v>73</v>
      </c>
      <c r="G64" s="43">
        <v>16</v>
      </c>
      <c r="H64" s="43">
        <v>6</v>
      </c>
      <c r="I64" s="43">
        <v>1</v>
      </c>
      <c r="J64" s="48"/>
      <c r="K64" s="48">
        <v>4100</v>
      </c>
      <c r="L64" s="45">
        <v>12545.09</v>
      </c>
      <c r="M64" s="45"/>
      <c r="N64" s="48">
        <v>22400</v>
      </c>
      <c r="O64" s="188">
        <f>N64+M64</f>
        <v>22400</v>
      </c>
    </row>
    <row r="65" spans="1:21" ht="120" hidden="1" customHeight="1" x14ac:dyDescent="0.25">
      <c r="A65" s="189"/>
      <c r="B65" s="190"/>
      <c r="C65" s="191"/>
      <c r="D65" s="38" t="s">
        <v>74</v>
      </c>
      <c r="E65" s="192"/>
      <c r="F65" s="40"/>
      <c r="G65" s="43"/>
      <c r="H65" s="43"/>
      <c r="I65" s="43"/>
      <c r="J65" s="48"/>
      <c r="K65" s="48"/>
      <c r="L65" s="45"/>
      <c r="M65" s="45"/>
      <c r="N65" s="48"/>
      <c r="O65" s="188">
        <f t="shared" ref="O65" si="6">N65+M65</f>
        <v>0</v>
      </c>
      <c r="P65" s="193"/>
      <c r="Q65" s="193"/>
      <c r="R65" s="193"/>
    </row>
    <row r="66" spans="1:21" ht="17.25" customHeight="1" thickBot="1" x14ac:dyDescent="0.3">
      <c r="A66" s="59">
        <f>SUM(A63:A65)</f>
        <v>1</v>
      </c>
      <c r="B66" s="194" t="s">
        <v>44</v>
      </c>
      <c r="C66" s="194"/>
      <c r="D66" s="194"/>
      <c r="E66" s="194"/>
      <c r="F66" s="194"/>
      <c r="G66" s="195">
        <f t="shared" ref="G66:O66" si="7">SUM(G63:G65)</f>
        <v>16</v>
      </c>
      <c r="H66" s="195">
        <f t="shared" si="7"/>
        <v>6</v>
      </c>
      <c r="I66" s="195">
        <f t="shared" si="7"/>
        <v>1</v>
      </c>
      <c r="J66" s="195">
        <f t="shared" si="7"/>
        <v>0</v>
      </c>
      <c r="K66" s="195">
        <f t="shared" si="7"/>
        <v>4100</v>
      </c>
      <c r="L66" s="195">
        <f t="shared" si="7"/>
        <v>12545.09</v>
      </c>
      <c r="M66" s="195">
        <f t="shared" si="7"/>
        <v>0</v>
      </c>
      <c r="N66" s="195">
        <f t="shared" si="7"/>
        <v>22400</v>
      </c>
      <c r="O66" s="196">
        <f t="shared" si="7"/>
        <v>22400</v>
      </c>
    </row>
    <row r="67" spans="1:21" ht="17.25" customHeight="1" thickBot="1" x14ac:dyDescent="0.3">
      <c r="A67" s="63" t="s">
        <v>45</v>
      </c>
      <c r="B67" s="64"/>
      <c r="C67" s="64"/>
      <c r="D67" s="64"/>
      <c r="E67" s="64"/>
      <c r="F67" s="64"/>
      <c r="G67" s="64"/>
      <c r="H67" s="65"/>
      <c r="I67" s="65"/>
      <c r="J67" s="197"/>
      <c r="K67" s="197"/>
      <c r="L67" s="197"/>
      <c r="M67" s="198">
        <v>0</v>
      </c>
      <c r="N67" s="198">
        <f>N66*-0.1</f>
        <v>-2240</v>
      </c>
      <c r="O67" s="198">
        <f>N67</f>
        <v>-2240</v>
      </c>
    </row>
    <row r="68" spans="1:21" ht="17.25" customHeight="1" thickBot="1" x14ac:dyDescent="0.3">
      <c r="A68" s="60" t="s">
        <v>46</v>
      </c>
      <c r="B68" s="60"/>
      <c r="C68" s="60"/>
      <c r="D68" s="60"/>
      <c r="E68" s="60"/>
      <c r="F68" s="60"/>
      <c r="G68" s="60"/>
      <c r="H68" s="69"/>
      <c r="I68" s="69"/>
      <c r="J68" s="199"/>
      <c r="K68" s="199"/>
      <c r="L68" s="199"/>
      <c r="M68" s="198">
        <f>SUM(M66:M67)</f>
        <v>0</v>
      </c>
      <c r="N68" s="198">
        <f>N66 +(N67)</f>
        <v>20160</v>
      </c>
      <c r="O68" s="198">
        <f>O67+O66</f>
        <v>20160</v>
      </c>
    </row>
    <row r="69" spans="1:21" ht="37.5" customHeight="1" thickBot="1" x14ac:dyDescent="0.3">
      <c r="A69" s="35"/>
      <c r="B69" s="35"/>
      <c r="C69" s="35"/>
      <c r="D69" s="35"/>
      <c r="E69" s="35"/>
      <c r="F69" s="35"/>
      <c r="G69" s="35"/>
      <c r="H69" s="76"/>
      <c r="I69" s="76"/>
      <c r="J69" s="200"/>
      <c r="K69" s="200"/>
      <c r="L69" s="200"/>
      <c r="M69" s="201"/>
      <c r="N69" s="201"/>
      <c r="O69" s="201"/>
      <c r="P69" s="8"/>
      <c r="Q69" s="4"/>
      <c r="R69" s="4"/>
      <c r="S69" s="4"/>
      <c r="T69" s="4"/>
      <c r="U69" s="4"/>
    </row>
    <row r="70" spans="1:21" ht="17.45" customHeight="1" thickBot="1" x14ac:dyDescent="0.3">
      <c r="A70" s="29"/>
      <c r="B70" s="202" t="s">
        <v>75</v>
      </c>
      <c r="C70" s="202"/>
      <c r="D70" s="202"/>
      <c r="E70" s="202"/>
      <c r="F70" s="202"/>
      <c r="G70" s="15"/>
      <c r="H70" s="76"/>
      <c r="I70" s="203" t="s">
        <v>76</v>
      </c>
      <c r="J70" s="204"/>
      <c r="K70" s="204"/>
      <c r="L70" s="204"/>
      <c r="M70" s="204"/>
      <c r="N70" s="205"/>
      <c r="O70" s="201"/>
      <c r="P70" s="206" t="s">
        <v>77</v>
      </c>
      <c r="Q70" s="207"/>
      <c r="R70" s="207"/>
      <c r="S70" s="207"/>
      <c r="T70" s="207"/>
      <c r="U70" s="208"/>
    </row>
    <row r="71" spans="1:21" ht="28.9" customHeight="1" thickBot="1" x14ac:dyDescent="0.3">
      <c r="A71" s="209"/>
      <c r="B71" s="210"/>
      <c r="C71" s="210"/>
      <c r="D71" s="210"/>
      <c r="E71" s="210"/>
      <c r="F71" s="210"/>
      <c r="G71" s="21"/>
      <c r="H71" s="76"/>
      <c r="I71" s="211" t="s">
        <v>78</v>
      </c>
      <c r="J71" s="212" t="s">
        <v>79</v>
      </c>
      <c r="K71" s="213" t="s">
        <v>80</v>
      </c>
      <c r="L71" s="213" t="s">
        <v>81</v>
      </c>
      <c r="M71" s="214" t="s">
        <v>82</v>
      </c>
      <c r="N71" s="215" t="s">
        <v>64</v>
      </c>
      <c r="O71" s="201"/>
      <c r="P71" s="211" t="s">
        <v>78</v>
      </c>
      <c r="Q71" s="212" t="s">
        <v>79</v>
      </c>
      <c r="R71" s="213" t="s">
        <v>80</v>
      </c>
      <c r="S71" s="213" t="s">
        <v>83</v>
      </c>
      <c r="T71" s="214" t="s">
        <v>82</v>
      </c>
      <c r="U71" s="215" t="s">
        <v>64</v>
      </c>
    </row>
    <row r="72" spans="1:21" ht="30" customHeight="1" thickBot="1" x14ac:dyDescent="0.3">
      <c r="A72" s="216" t="s">
        <v>84</v>
      </c>
      <c r="B72" s="216"/>
      <c r="C72" s="216"/>
      <c r="D72" s="216" t="s">
        <v>85</v>
      </c>
      <c r="E72" s="216"/>
      <c r="F72" s="216" t="s">
        <v>86</v>
      </c>
      <c r="G72" s="216"/>
      <c r="H72" s="76"/>
      <c r="I72" s="217" t="s">
        <v>24</v>
      </c>
      <c r="J72" s="218">
        <f>L25</f>
        <v>33500</v>
      </c>
      <c r="K72" s="218">
        <f>L54</f>
        <v>0</v>
      </c>
      <c r="L72" s="218">
        <f>L42</f>
        <v>81947.19</v>
      </c>
      <c r="M72" s="219">
        <f>L66</f>
        <v>12545.09</v>
      </c>
      <c r="N72" s="220">
        <f>SUM(J72:M72)</f>
        <v>127992.28</v>
      </c>
      <c r="O72" s="221"/>
      <c r="P72" s="217" t="s">
        <v>24</v>
      </c>
      <c r="Q72" s="218">
        <v>25000</v>
      </c>
      <c r="R72" s="218">
        <v>0</v>
      </c>
      <c r="S72" s="218">
        <v>46200</v>
      </c>
      <c r="T72" s="219">
        <v>20361.04</v>
      </c>
      <c r="U72" s="220">
        <v>91561.040000000008</v>
      </c>
    </row>
    <row r="73" spans="1:21" ht="31.5" customHeight="1" thickBot="1" x14ac:dyDescent="0.3">
      <c r="A73" s="222" t="s">
        <v>87</v>
      </c>
      <c r="B73" s="222"/>
      <c r="C73" s="222"/>
      <c r="D73" s="223">
        <v>247955</v>
      </c>
      <c r="E73" s="224"/>
      <c r="F73" s="225">
        <f>F81</f>
        <v>89117.5</v>
      </c>
      <c r="G73" s="225"/>
      <c r="H73" s="226"/>
      <c r="I73" s="227" t="s">
        <v>88</v>
      </c>
      <c r="J73" s="228">
        <f>K25</f>
        <v>13000</v>
      </c>
      <c r="K73" s="218">
        <f>K54</f>
        <v>0</v>
      </c>
      <c r="L73" s="228">
        <f>K42</f>
        <v>17400</v>
      </c>
      <c r="M73" s="229">
        <f>K66</f>
        <v>4100</v>
      </c>
      <c r="N73" s="230">
        <f>SUM(J73:M73)</f>
        <v>34500</v>
      </c>
      <c r="O73" s="221"/>
      <c r="P73" s="227" t="s">
        <v>88</v>
      </c>
      <c r="Q73" s="228">
        <v>11500</v>
      </c>
      <c r="R73" s="218">
        <v>0</v>
      </c>
      <c r="S73" s="228">
        <v>19200</v>
      </c>
      <c r="T73" s="229">
        <v>5500</v>
      </c>
      <c r="U73" s="230">
        <v>36200</v>
      </c>
    </row>
    <row r="74" spans="1:21" ht="20.100000000000001" customHeight="1" thickBot="1" x14ac:dyDescent="0.3">
      <c r="A74" s="222" t="s">
        <v>89</v>
      </c>
      <c r="B74" s="222"/>
      <c r="C74" s="222"/>
      <c r="D74" s="231">
        <v>2</v>
      </c>
      <c r="E74" s="232"/>
      <c r="F74" s="60">
        <f>A64+A37+A18+A21</f>
        <v>4</v>
      </c>
      <c r="G74" s="60"/>
      <c r="H74" s="226"/>
      <c r="I74" s="233" t="s">
        <v>90</v>
      </c>
      <c r="J74" s="228">
        <f>O27</f>
        <v>38880</v>
      </c>
      <c r="K74" s="228">
        <f>O56</f>
        <v>0</v>
      </c>
      <c r="L74" s="228">
        <f>O44</f>
        <v>30077.5</v>
      </c>
      <c r="M74" s="229">
        <f>O68</f>
        <v>20160</v>
      </c>
      <c r="N74" s="234">
        <f>SUM(J74:M74)</f>
        <v>89117.5</v>
      </c>
      <c r="O74" s="221"/>
      <c r="P74" s="235" t="s">
        <v>90</v>
      </c>
      <c r="Q74" s="236">
        <v>146395</v>
      </c>
      <c r="R74" s="236">
        <v>0</v>
      </c>
      <c r="S74" s="236">
        <v>0</v>
      </c>
      <c r="T74" s="237">
        <v>101560</v>
      </c>
      <c r="U74" s="238">
        <v>247955</v>
      </c>
    </row>
    <row r="75" spans="1:21" ht="20.100000000000001" customHeight="1" thickBot="1" x14ac:dyDescent="0.3">
      <c r="A75" s="239" t="s">
        <v>91</v>
      </c>
      <c r="B75" s="240"/>
      <c r="C75" s="241"/>
      <c r="D75" s="231">
        <v>6</v>
      </c>
      <c r="E75" s="232"/>
      <c r="F75" s="60">
        <f>(A66+A54+A42+A25)</f>
        <v>8</v>
      </c>
      <c r="G75" s="60"/>
      <c r="H75" s="226"/>
      <c r="I75" s="211" t="s">
        <v>64</v>
      </c>
      <c r="J75" s="242">
        <f>SUM(J72:J74)</f>
        <v>85380</v>
      </c>
      <c r="K75" s="242">
        <f t="shared" ref="K75:M75" si="8">SUM(K72:K74)</f>
        <v>0</v>
      </c>
      <c r="L75" s="242">
        <f>SUM(L72:L74)</f>
        <v>129424.69</v>
      </c>
      <c r="M75" s="243">
        <f t="shared" si="8"/>
        <v>36805.089999999997</v>
      </c>
      <c r="N75" s="244">
        <f>SUM(J75:M75)</f>
        <v>251609.78</v>
      </c>
      <c r="O75" s="75"/>
      <c r="P75" s="245" t="s">
        <v>64</v>
      </c>
      <c r="Q75" s="246">
        <v>182895</v>
      </c>
      <c r="R75" s="246">
        <v>0</v>
      </c>
      <c r="S75" s="246">
        <v>65400</v>
      </c>
      <c r="T75" s="247">
        <v>127421.04000000001</v>
      </c>
      <c r="U75" s="248">
        <v>375716.04000000004</v>
      </c>
    </row>
    <row r="76" spans="1:21" ht="24.75" customHeight="1" thickBot="1" x14ac:dyDescent="0.3">
      <c r="A76" s="222" t="s">
        <v>92</v>
      </c>
      <c r="B76" s="222"/>
      <c r="C76" s="222"/>
      <c r="D76" s="249">
        <v>49</v>
      </c>
      <c r="E76" s="250"/>
      <c r="F76" s="251">
        <f>(H66+I66+H54+I54+H42+I42+H25+I25)</f>
        <v>58</v>
      </c>
      <c r="G76" s="60"/>
      <c r="H76" s="226"/>
      <c r="I76" s="252"/>
      <c r="J76" s="73"/>
      <c r="K76" s="73"/>
      <c r="L76" s="73"/>
      <c r="M76" s="73"/>
      <c r="N76" s="201"/>
      <c r="O76" s="253"/>
      <c r="P76" s="3"/>
    </row>
    <row r="77" spans="1:21" ht="30" customHeight="1" thickBot="1" x14ac:dyDescent="0.3">
      <c r="A77" s="222" t="s">
        <v>93</v>
      </c>
      <c r="B77" s="222"/>
      <c r="C77" s="222"/>
      <c r="D77" s="249">
        <v>80</v>
      </c>
      <c r="E77" s="250"/>
      <c r="F77" s="254">
        <f>G25+G42+G54+G66</f>
        <v>152</v>
      </c>
      <c r="G77" s="60"/>
      <c r="H77" s="226"/>
      <c r="I77" s="203" t="s">
        <v>94</v>
      </c>
      <c r="J77" s="204"/>
      <c r="K77" s="204"/>
      <c r="L77" s="204"/>
      <c r="M77" s="204"/>
      <c r="N77" s="205"/>
      <c r="O77" s="75"/>
      <c r="P77" s="255" t="s">
        <v>95</v>
      </c>
      <c r="Q77" s="256"/>
      <c r="R77" s="256"/>
      <c r="S77" s="256"/>
      <c r="T77" s="256"/>
      <c r="U77" s="257"/>
    </row>
    <row r="78" spans="1:21" ht="33.75" customHeight="1" thickBot="1" x14ac:dyDescent="0.3">
      <c r="A78" s="258" t="s">
        <v>96</v>
      </c>
      <c r="B78" s="258"/>
      <c r="C78" s="258"/>
      <c r="D78" s="223">
        <v>156875</v>
      </c>
      <c r="E78" s="224"/>
      <c r="F78" s="259">
        <f>M66+M54+M42+M25</f>
        <v>11357.5</v>
      </c>
      <c r="G78" s="259"/>
      <c r="H78" s="226"/>
      <c r="I78" s="211" t="s">
        <v>78</v>
      </c>
      <c r="J78" s="212" t="s">
        <v>79</v>
      </c>
      <c r="K78" s="213" t="s">
        <v>80</v>
      </c>
      <c r="L78" s="213" t="s">
        <v>83</v>
      </c>
      <c r="M78" s="260" t="s">
        <v>82</v>
      </c>
      <c r="N78" s="215" t="s">
        <v>64</v>
      </c>
      <c r="O78" s="75"/>
      <c r="P78" s="211" t="s">
        <v>78</v>
      </c>
      <c r="Q78" s="212" t="s">
        <v>79</v>
      </c>
      <c r="R78" s="213" t="s">
        <v>80</v>
      </c>
      <c r="S78" s="213" t="s">
        <v>83</v>
      </c>
      <c r="T78" s="214" t="s">
        <v>82</v>
      </c>
      <c r="U78" s="215" t="s">
        <v>64</v>
      </c>
    </row>
    <row r="79" spans="1:21" ht="20.100000000000001" customHeight="1" thickBot="1" x14ac:dyDescent="0.3">
      <c r="A79" s="258" t="s">
        <v>97</v>
      </c>
      <c r="B79" s="258"/>
      <c r="C79" s="258"/>
      <c r="D79" s="223">
        <v>101200</v>
      </c>
      <c r="E79" s="224"/>
      <c r="F79" s="259">
        <f>N66+N54+N42+N25</f>
        <v>86400</v>
      </c>
      <c r="G79" s="259"/>
      <c r="H79" s="226"/>
      <c r="I79" s="217" t="s">
        <v>24</v>
      </c>
      <c r="J79" s="261">
        <f t="shared" ref="J79:N82" si="9">J72/Q72</f>
        <v>1.34</v>
      </c>
      <c r="K79" s="261" t="e">
        <f t="shared" si="9"/>
        <v>#DIV/0!</v>
      </c>
      <c r="L79" s="261">
        <f t="shared" si="9"/>
        <v>1.7737487012987014</v>
      </c>
      <c r="M79" s="262">
        <f t="shared" si="9"/>
        <v>0.61613208362637661</v>
      </c>
      <c r="N79" s="263">
        <f t="shared" si="9"/>
        <v>1.3978901943446687</v>
      </c>
      <c r="O79" s="75"/>
      <c r="P79" s="264" t="s">
        <v>89</v>
      </c>
      <c r="Q79" s="265">
        <v>1</v>
      </c>
      <c r="R79" s="266">
        <v>0</v>
      </c>
      <c r="S79" s="266">
        <v>0</v>
      </c>
      <c r="T79" s="267">
        <v>1</v>
      </c>
      <c r="U79" s="268">
        <v>2</v>
      </c>
    </row>
    <row r="80" spans="1:21" ht="20.100000000000001" customHeight="1" thickBot="1" x14ac:dyDescent="0.3">
      <c r="A80" s="258" t="s">
        <v>98</v>
      </c>
      <c r="B80" s="258"/>
      <c r="C80" s="258"/>
      <c r="D80" s="223">
        <v>-10120</v>
      </c>
      <c r="E80" s="224"/>
      <c r="F80" s="259">
        <f>(N67+N55+N43+N26)</f>
        <v>-8640</v>
      </c>
      <c r="G80" s="259"/>
      <c r="H80" s="226"/>
      <c r="I80" s="269" t="s">
        <v>88</v>
      </c>
      <c r="J80" s="261">
        <f t="shared" si="9"/>
        <v>1.1304347826086956</v>
      </c>
      <c r="K80" s="261" t="e">
        <f t="shared" si="9"/>
        <v>#DIV/0!</v>
      </c>
      <c r="L80" s="261">
        <f t="shared" si="9"/>
        <v>0.90625</v>
      </c>
      <c r="M80" s="262">
        <f t="shared" si="9"/>
        <v>0.74545454545454548</v>
      </c>
      <c r="N80" s="263">
        <f t="shared" si="9"/>
        <v>0.95303867403314912</v>
      </c>
      <c r="O80" s="75"/>
      <c r="P80" s="270" t="s">
        <v>99</v>
      </c>
      <c r="Q80" s="271">
        <v>3</v>
      </c>
      <c r="R80" s="266">
        <v>0</v>
      </c>
      <c r="S80" s="272">
        <v>2</v>
      </c>
      <c r="T80" s="273">
        <v>1</v>
      </c>
      <c r="U80" s="268">
        <v>6</v>
      </c>
    </row>
    <row r="81" spans="1:21" ht="16.5" thickBot="1" x14ac:dyDescent="0.3">
      <c r="A81" s="274" t="s">
        <v>100</v>
      </c>
      <c r="B81" s="274"/>
      <c r="C81" s="274"/>
      <c r="D81" s="275">
        <v>247955</v>
      </c>
      <c r="E81" s="276"/>
      <c r="F81" s="277">
        <f>F78+F79+F80</f>
        <v>89117.5</v>
      </c>
      <c r="G81" s="277"/>
      <c r="H81" s="226"/>
      <c r="I81" s="235" t="s">
        <v>90</v>
      </c>
      <c r="J81" s="261">
        <f t="shared" si="9"/>
        <v>0.26558284094402129</v>
      </c>
      <c r="K81" s="261" t="e">
        <f t="shared" si="9"/>
        <v>#DIV/0!</v>
      </c>
      <c r="L81" s="261" t="e">
        <f t="shared" si="9"/>
        <v>#DIV/0!</v>
      </c>
      <c r="M81" s="261">
        <f t="shared" si="9"/>
        <v>0.19850334777471446</v>
      </c>
      <c r="N81" s="263">
        <f t="shared" si="9"/>
        <v>0.35940997358391641</v>
      </c>
      <c r="P81" s="235" t="s">
        <v>101</v>
      </c>
      <c r="Q81" s="271">
        <v>24</v>
      </c>
      <c r="R81" s="266">
        <v>0</v>
      </c>
      <c r="S81" s="272">
        <v>0</v>
      </c>
      <c r="T81" s="273">
        <v>25</v>
      </c>
      <c r="U81" s="268">
        <v>49</v>
      </c>
    </row>
    <row r="82" spans="1:21" ht="16.5" thickBot="1" x14ac:dyDescent="0.3">
      <c r="G82" s="278"/>
      <c r="H82" s="278"/>
      <c r="I82" s="245" t="s">
        <v>64</v>
      </c>
      <c r="J82" s="279">
        <f>J75/Q75</f>
        <v>0.4668252275896006</v>
      </c>
      <c r="K82" s="279" t="e">
        <f t="shared" si="9"/>
        <v>#DIV/0!</v>
      </c>
      <c r="L82" s="279">
        <f t="shared" si="9"/>
        <v>1.9789707951070337</v>
      </c>
      <c r="M82" s="280">
        <f>M75/T75</f>
        <v>0.28884625333461406</v>
      </c>
      <c r="N82" s="281">
        <f t="shared" si="9"/>
        <v>0.66968069822092235</v>
      </c>
      <c r="P82" s="235" t="s">
        <v>102</v>
      </c>
      <c r="Q82" s="271">
        <v>24</v>
      </c>
      <c r="R82" s="266">
        <v>0</v>
      </c>
      <c r="S82" s="272">
        <v>24</v>
      </c>
      <c r="T82" s="273">
        <v>32</v>
      </c>
      <c r="U82" s="268">
        <v>80</v>
      </c>
    </row>
    <row r="83" spans="1:21" ht="16.5" thickBot="1" x14ac:dyDescent="0.3">
      <c r="B83" s="282"/>
      <c r="C83" s="282"/>
      <c r="D83" s="282"/>
      <c r="E83" s="283"/>
      <c r="F83" s="283"/>
      <c r="G83" s="283"/>
      <c r="P83" s="235" t="s">
        <v>103</v>
      </c>
      <c r="Q83" s="284">
        <v>116875</v>
      </c>
      <c r="R83" s="266">
        <v>0</v>
      </c>
      <c r="S83" s="272">
        <v>0</v>
      </c>
      <c r="T83" s="229">
        <v>40000</v>
      </c>
      <c r="U83" s="268">
        <v>156875</v>
      </c>
    </row>
    <row r="84" spans="1:21" ht="16.5" thickBot="1" x14ac:dyDescent="0.3">
      <c r="E84" s="285"/>
      <c r="G84" s="55"/>
      <c r="I84" s="286" t="s">
        <v>104</v>
      </c>
      <c r="J84" s="287"/>
      <c r="K84" s="287"/>
      <c r="L84" s="287"/>
      <c r="M84" s="287"/>
      <c r="N84" s="288"/>
      <c r="P84" s="235" t="s">
        <v>105</v>
      </c>
      <c r="Q84" s="289">
        <v>29520</v>
      </c>
      <c r="R84" s="236">
        <v>0</v>
      </c>
      <c r="S84" s="236">
        <v>0</v>
      </c>
      <c r="T84" s="237">
        <v>101560</v>
      </c>
      <c r="U84" s="268">
        <v>131080</v>
      </c>
    </row>
    <row r="85" spans="1:21" ht="32.25" thickBot="1" x14ac:dyDescent="0.3">
      <c r="E85" s="285"/>
      <c r="G85" s="55"/>
      <c r="I85" s="211" t="s">
        <v>78</v>
      </c>
      <c r="J85" s="212" t="s">
        <v>79</v>
      </c>
      <c r="K85" s="213" t="s">
        <v>80</v>
      </c>
      <c r="L85" s="213" t="s">
        <v>83</v>
      </c>
      <c r="M85" s="214" t="s">
        <v>82</v>
      </c>
      <c r="N85" s="215" t="s">
        <v>64</v>
      </c>
      <c r="P85" s="245" t="s">
        <v>64</v>
      </c>
      <c r="Q85" s="290">
        <v>146395</v>
      </c>
      <c r="R85" s="246">
        <v>0</v>
      </c>
      <c r="S85" s="246">
        <v>0</v>
      </c>
      <c r="T85" s="246">
        <v>141560</v>
      </c>
      <c r="U85" s="246">
        <v>287955</v>
      </c>
    </row>
    <row r="86" spans="1:21" x14ac:dyDescent="0.25">
      <c r="B86" s="291"/>
      <c r="C86" s="291"/>
      <c r="D86" s="291"/>
      <c r="E86" s="1"/>
      <c r="F86" s="1"/>
      <c r="G86" s="1"/>
      <c r="H86" s="253"/>
      <c r="I86" s="264" t="s">
        <v>89</v>
      </c>
      <c r="J86" s="292">
        <f>1/Q79</f>
        <v>1</v>
      </c>
      <c r="K86" s="292" t="e">
        <f>0/R79</f>
        <v>#DIV/0!</v>
      </c>
      <c r="L86" s="266" t="e">
        <f>0/S79</f>
        <v>#DIV/0!</v>
      </c>
      <c r="M86" s="262">
        <f>2/T79</f>
        <v>2</v>
      </c>
      <c r="N86" s="293">
        <f>F74/D74</f>
        <v>2</v>
      </c>
    </row>
    <row r="87" spans="1:21" ht="15" customHeight="1" x14ac:dyDescent="0.25">
      <c r="B87" s="294"/>
      <c r="C87" s="294"/>
      <c r="D87" s="294"/>
      <c r="E87" s="295"/>
      <c r="F87" s="295"/>
      <c r="G87" s="295"/>
      <c r="I87" s="270" t="s">
        <v>99</v>
      </c>
      <c r="J87" s="296">
        <f>A25/Q80</f>
        <v>1</v>
      </c>
      <c r="K87" s="261" t="e">
        <f>A54/R80</f>
        <v>#DIV/0!</v>
      </c>
      <c r="L87" s="297">
        <f>A42/S80</f>
        <v>2</v>
      </c>
      <c r="M87" s="298">
        <f>A66/T80</f>
        <v>1</v>
      </c>
      <c r="N87" s="299">
        <f>D75/F75</f>
        <v>0.75</v>
      </c>
      <c r="S87" s="1"/>
      <c r="T87" s="1"/>
    </row>
    <row r="88" spans="1:21" x14ac:dyDescent="0.25">
      <c r="I88" s="300" t="s">
        <v>101</v>
      </c>
      <c r="J88" s="296">
        <f>(H25+I25)/Q81</f>
        <v>0.54166666666666663</v>
      </c>
      <c r="K88" s="265" t="e">
        <f>(H54+I54)/R81</f>
        <v>#DIV/0!</v>
      </c>
      <c r="L88" s="301" t="e">
        <f>(H42+I42)/S81</f>
        <v>#DIV/0!</v>
      </c>
      <c r="M88" s="298">
        <f>(H66+I66)/T81</f>
        <v>0.28000000000000003</v>
      </c>
      <c r="N88" s="302">
        <f>D76/F76</f>
        <v>0.84482758620689657</v>
      </c>
    </row>
    <row r="89" spans="1:21" ht="15" customHeight="1" x14ac:dyDescent="0.25">
      <c r="I89" s="235" t="s">
        <v>102</v>
      </c>
      <c r="J89" s="296">
        <f>G25/Q82</f>
        <v>2.3333333333333335</v>
      </c>
      <c r="K89" s="261" t="e">
        <f>G54/R82</f>
        <v>#DIV/0!</v>
      </c>
      <c r="L89" s="297">
        <f>G42/S82</f>
        <v>3.3333333333333335</v>
      </c>
      <c r="M89" s="298">
        <f>G66/T82</f>
        <v>0.5</v>
      </c>
      <c r="N89" s="302">
        <f>D77/F77</f>
        <v>0.52631578947368418</v>
      </c>
    </row>
    <row r="90" spans="1:21" x14ac:dyDescent="0.25">
      <c r="I90" s="235" t="s">
        <v>103</v>
      </c>
      <c r="J90" s="296">
        <f>M25/Q83</f>
        <v>0</v>
      </c>
      <c r="K90" s="261" t="e">
        <f>M55/R83</f>
        <v>#DIV/0!</v>
      </c>
      <c r="L90" s="303" t="e">
        <f>M42/S83</f>
        <v>#DIV/0!</v>
      </c>
      <c r="M90" s="298">
        <f>M66/T83</f>
        <v>0</v>
      </c>
      <c r="N90" s="302">
        <f>D78/F78</f>
        <v>13.812458727712965</v>
      </c>
    </row>
    <row r="91" spans="1:21" x14ac:dyDescent="0.25">
      <c r="B91" s="285" t="s">
        <v>106</v>
      </c>
      <c r="C91" s="285"/>
      <c r="D91" s="285"/>
      <c r="E91" s="283" t="s">
        <v>107</v>
      </c>
      <c r="I91" s="304" t="s">
        <v>108</v>
      </c>
      <c r="J91" s="296">
        <f>N27/Q84</f>
        <v>1.3170731707317074</v>
      </c>
      <c r="K91" s="297" t="e">
        <f>K74/R84</f>
        <v>#DIV/0!</v>
      </c>
      <c r="L91" s="297" t="e">
        <f>L74/S84</f>
        <v>#DIV/0!</v>
      </c>
      <c r="M91" s="305">
        <f>N68/T84</f>
        <v>0.19850334777471446</v>
      </c>
      <c r="N91" s="302">
        <f>D79/F79</f>
        <v>1.1712962962962963</v>
      </c>
    </row>
    <row r="92" spans="1:21" ht="16.5" thickBot="1" x14ac:dyDescent="0.3">
      <c r="E92" s="285"/>
      <c r="F92" s="283"/>
      <c r="I92" s="245" t="s">
        <v>64</v>
      </c>
      <c r="J92" s="279">
        <f>J74/Q74</f>
        <v>0.26558284094402129</v>
      </c>
      <c r="K92" s="279" t="e">
        <f>K74/R74</f>
        <v>#DIV/0!</v>
      </c>
      <c r="L92" s="279" t="e">
        <f>L74/S74</f>
        <v>#DIV/0!</v>
      </c>
      <c r="M92" s="279">
        <f>M74/T74</f>
        <v>0.19850334777471446</v>
      </c>
      <c r="N92" s="279">
        <f>N74/U74</f>
        <v>0.35940997358391641</v>
      </c>
    </row>
    <row r="93" spans="1:21" x14ac:dyDescent="0.25">
      <c r="E93" s="285"/>
    </row>
    <row r="94" spans="1:21" x14ac:dyDescent="0.25">
      <c r="E94" s="285"/>
      <c r="J94" s="2"/>
      <c r="P94" s="3"/>
    </row>
    <row r="95" spans="1:21" x14ac:dyDescent="0.25">
      <c r="E95" s="285"/>
      <c r="J95" s="2"/>
      <c r="P95" s="3"/>
    </row>
    <row r="96" spans="1:21" x14ac:dyDescent="0.25">
      <c r="B96" s="306" t="s">
        <v>109</v>
      </c>
      <c r="C96" s="306"/>
      <c r="D96" s="306"/>
      <c r="E96" s="4" t="s">
        <v>110</v>
      </c>
      <c r="J96" s="2"/>
      <c r="P96" s="3"/>
    </row>
    <row r="97" spans="2:16" x14ac:dyDescent="0.25">
      <c r="B97" s="3" t="s">
        <v>111</v>
      </c>
      <c r="E97" s="283" t="s">
        <v>112</v>
      </c>
      <c r="F97" s="4"/>
      <c r="J97" s="2"/>
      <c r="P97" s="3"/>
    </row>
    <row r="98" spans="2:16" x14ac:dyDescent="0.25">
      <c r="J98" s="2"/>
      <c r="P98" s="3"/>
    </row>
    <row r="99" spans="2:16" x14ac:dyDescent="0.25">
      <c r="J99" s="2"/>
      <c r="P99" s="3"/>
    </row>
    <row r="100" spans="2:16" x14ac:dyDescent="0.25">
      <c r="J100" s="2"/>
      <c r="P100" s="3"/>
    </row>
    <row r="101" spans="2:16" x14ac:dyDescent="0.25">
      <c r="J101" s="2"/>
      <c r="P101" s="3"/>
    </row>
    <row r="102" spans="2:16" x14ac:dyDescent="0.25">
      <c r="J102" s="2"/>
      <c r="P102" s="3"/>
    </row>
    <row r="103" spans="2:16" x14ac:dyDescent="0.25">
      <c r="J103" s="2"/>
      <c r="P103" s="3"/>
    </row>
    <row r="104" spans="2:16" x14ac:dyDescent="0.25">
      <c r="J104" s="2"/>
      <c r="P104" s="3"/>
    </row>
    <row r="105" spans="2:16" x14ac:dyDescent="0.25">
      <c r="J105" s="2"/>
      <c r="P105" s="3"/>
    </row>
    <row r="106" spans="2:16" x14ac:dyDescent="0.25">
      <c r="J106" s="2"/>
      <c r="P106" s="3"/>
    </row>
    <row r="107" spans="2:16" x14ac:dyDescent="0.25">
      <c r="J107" s="2"/>
      <c r="P107" s="3"/>
    </row>
    <row r="108" spans="2:16" x14ac:dyDescent="0.25">
      <c r="J108" s="2"/>
      <c r="P108" s="3"/>
    </row>
    <row r="109" spans="2:16" x14ac:dyDescent="0.25">
      <c r="J109" s="2"/>
      <c r="P109" s="3"/>
    </row>
  </sheetData>
  <mergeCells count="121">
    <mergeCell ref="S87:T87"/>
    <mergeCell ref="B83:D83"/>
    <mergeCell ref="I84:N84"/>
    <mergeCell ref="B86:D86"/>
    <mergeCell ref="E86:G86"/>
    <mergeCell ref="B87:D87"/>
    <mergeCell ref="E87:G87"/>
    <mergeCell ref="A80:C80"/>
    <mergeCell ref="D80:E80"/>
    <mergeCell ref="F80:G80"/>
    <mergeCell ref="A81:C81"/>
    <mergeCell ref="D81:E81"/>
    <mergeCell ref="F81:G81"/>
    <mergeCell ref="I77:N77"/>
    <mergeCell ref="P77:U77"/>
    <mergeCell ref="A78:C78"/>
    <mergeCell ref="D78:E78"/>
    <mergeCell ref="F78:G78"/>
    <mergeCell ref="A79:C79"/>
    <mergeCell ref="D79:E79"/>
    <mergeCell ref="F79:G79"/>
    <mergeCell ref="A76:C76"/>
    <mergeCell ref="D76:E76"/>
    <mergeCell ref="F76:G76"/>
    <mergeCell ref="A77:C77"/>
    <mergeCell ref="D77:E77"/>
    <mergeCell ref="F77:G77"/>
    <mergeCell ref="A74:C74"/>
    <mergeCell ref="D74:E74"/>
    <mergeCell ref="F74:G74"/>
    <mergeCell ref="A75:C75"/>
    <mergeCell ref="D75:E75"/>
    <mergeCell ref="F75:G75"/>
    <mergeCell ref="A72:C72"/>
    <mergeCell ref="D72:E72"/>
    <mergeCell ref="F72:G72"/>
    <mergeCell ref="A73:C73"/>
    <mergeCell ref="D73:E73"/>
    <mergeCell ref="F73:G73"/>
    <mergeCell ref="B66:F66"/>
    <mergeCell ref="A67:G67"/>
    <mergeCell ref="A68:G68"/>
    <mergeCell ref="B70:G71"/>
    <mergeCell ref="I70:N70"/>
    <mergeCell ref="P70:U70"/>
    <mergeCell ref="L60:L62"/>
    <mergeCell ref="M60:M62"/>
    <mergeCell ref="N60:N62"/>
    <mergeCell ref="O60:O62"/>
    <mergeCell ref="H61:H62"/>
    <mergeCell ref="I61:I62"/>
    <mergeCell ref="A59:O59"/>
    <mergeCell ref="A60:A62"/>
    <mergeCell ref="B60:C61"/>
    <mergeCell ref="D60:D62"/>
    <mergeCell ref="E60:E62"/>
    <mergeCell ref="F60:F62"/>
    <mergeCell ref="G60:G62"/>
    <mergeCell ref="H60:I60"/>
    <mergeCell ref="J60:J62"/>
    <mergeCell ref="K60:K62"/>
    <mergeCell ref="O47:O49"/>
    <mergeCell ref="H48:H49"/>
    <mergeCell ref="I48:I49"/>
    <mergeCell ref="B54:F54"/>
    <mergeCell ref="A55:G55"/>
    <mergeCell ref="A56:G56"/>
    <mergeCell ref="H47:I47"/>
    <mergeCell ref="J47:J49"/>
    <mergeCell ref="K47:K49"/>
    <mergeCell ref="L47:L49"/>
    <mergeCell ref="M47:M49"/>
    <mergeCell ref="N47:N49"/>
    <mergeCell ref="B42:F42"/>
    <mergeCell ref="A43:G43"/>
    <mergeCell ref="A44:G44"/>
    <mergeCell ref="A46:M46"/>
    <mergeCell ref="A47:A49"/>
    <mergeCell ref="B47:C48"/>
    <mergeCell ref="D47:D49"/>
    <mergeCell ref="E47:E49"/>
    <mergeCell ref="F47:F49"/>
    <mergeCell ref="G47:G49"/>
    <mergeCell ref="L30:L32"/>
    <mergeCell ref="M30:M32"/>
    <mergeCell ref="N30:N32"/>
    <mergeCell ref="O30:O32"/>
    <mergeCell ref="H31:H32"/>
    <mergeCell ref="I31:I32"/>
    <mergeCell ref="A29:M29"/>
    <mergeCell ref="A30:A32"/>
    <mergeCell ref="B30:C31"/>
    <mergeCell ref="D30:D32"/>
    <mergeCell ref="E30:E32"/>
    <mergeCell ref="F30:F32"/>
    <mergeCell ref="G30:G32"/>
    <mergeCell ref="H30:I30"/>
    <mergeCell ref="J30:J32"/>
    <mergeCell ref="K30:K32"/>
    <mergeCell ref="N15:N17"/>
    <mergeCell ref="O15:O17"/>
    <mergeCell ref="I16:I17"/>
    <mergeCell ref="B25:F25"/>
    <mergeCell ref="A26:G26"/>
    <mergeCell ref="A27:G27"/>
    <mergeCell ref="A14:O14"/>
    <mergeCell ref="A15:A17"/>
    <mergeCell ref="B15:C16"/>
    <mergeCell ref="D15:D17"/>
    <mergeCell ref="E15:E17"/>
    <mergeCell ref="F15:F17"/>
    <mergeCell ref="G15:G17"/>
    <mergeCell ref="H15:I15"/>
    <mergeCell ref="J15:J17"/>
    <mergeCell ref="M15:M17"/>
    <mergeCell ref="A1:O1"/>
    <mergeCell ref="A3:O3"/>
    <mergeCell ref="A4:O4"/>
    <mergeCell ref="A6:O6"/>
    <mergeCell ref="A8:N9"/>
    <mergeCell ref="A11:O11"/>
  </mergeCells>
  <conditionalFormatting sqref="J72:M74">
    <cfRule type="dataBar" priority="13">
      <dataBar>
        <cfvo type="min"/>
        <cfvo type="max"/>
        <color rgb="FF63C384"/>
      </dataBar>
      <extLst>
        <ext xmlns:x14="http://schemas.microsoft.com/office/spreadsheetml/2009/9/main" uri="{B025F937-C7B1-47D3-B67F-A62EFF666E3E}">
          <x14:id>{F71A4938-0EB2-4171-B866-92DDB0BF067D}</x14:id>
        </ext>
      </extLst>
    </cfRule>
  </conditionalFormatting>
  <conditionalFormatting sqref="J79:M81">
    <cfRule type="dataBar" priority="12">
      <dataBar>
        <cfvo type="min"/>
        <cfvo type="max"/>
        <color rgb="FF63C384"/>
      </dataBar>
      <extLst>
        <ext xmlns:x14="http://schemas.microsoft.com/office/spreadsheetml/2009/9/main" uri="{B025F937-C7B1-47D3-B67F-A62EFF666E3E}">
          <x14:id>{0EA04B31-AD29-450E-994A-5D6262F462C4}</x14:id>
        </ext>
      </extLst>
    </cfRule>
  </conditionalFormatting>
  <conditionalFormatting sqref="J86:M91">
    <cfRule type="dataBar" priority="11">
      <dataBar>
        <cfvo type="min"/>
        <cfvo type="max"/>
        <color rgb="FFFF555A"/>
      </dataBar>
      <extLst>
        <ext xmlns:x14="http://schemas.microsoft.com/office/spreadsheetml/2009/9/main" uri="{B025F937-C7B1-47D3-B67F-A62EFF666E3E}">
          <x14:id>{B830E19C-8C88-4396-A444-10BEB84CA459}</x14:id>
        </ext>
      </extLst>
    </cfRule>
  </conditionalFormatting>
  <conditionalFormatting sqref="J72:N74">
    <cfRule type="dataBar" priority="5">
      <dataBar>
        <cfvo type="min"/>
        <cfvo type="max"/>
        <color rgb="FF638EC6"/>
      </dataBar>
      <extLst>
        <ext xmlns:x14="http://schemas.microsoft.com/office/spreadsheetml/2009/9/main" uri="{B025F937-C7B1-47D3-B67F-A62EFF666E3E}">
          <x14:id>{4D6EED76-E3A2-473E-97AD-BB7C9E422A7E}</x14:id>
        </ext>
      </extLst>
    </cfRule>
    <cfRule type="colorScale" priority="7">
      <colorScale>
        <cfvo type="min"/>
        <cfvo type="max"/>
        <color rgb="FFFCFCFF"/>
        <color rgb="FF63BE7B"/>
      </colorScale>
    </cfRule>
    <cfRule type="top10" dxfId="0" priority="8" rank="5"/>
    <cfRule type="colorScale" priority="10">
      <colorScale>
        <cfvo type="min"/>
        <cfvo type="percentile" val="50"/>
        <cfvo type="max"/>
        <color rgb="FFF8696B"/>
        <color rgb="FFFFEB84"/>
        <color rgb="FF63BE7B"/>
      </colorScale>
    </cfRule>
  </conditionalFormatting>
  <conditionalFormatting sqref="J86:N91">
    <cfRule type="colorScale" priority="6">
      <colorScale>
        <cfvo type="min"/>
        <cfvo type="max"/>
        <color rgb="FFFCFCFF"/>
        <color rgb="FF63BE7B"/>
      </colorScale>
    </cfRule>
  </conditionalFormatting>
  <conditionalFormatting sqref="K73">
    <cfRule type="dataBar" priority="9">
      <dataBar>
        <cfvo type="min"/>
        <cfvo type="max"/>
        <color rgb="FFFFB628"/>
      </dataBar>
      <extLst>
        <ext xmlns:x14="http://schemas.microsoft.com/office/spreadsheetml/2009/9/main" uri="{B025F937-C7B1-47D3-B67F-A62EFF666E3E}">
          <x14:id>{BFC63E82-A353-476D-9613-93243FBBE145}</x14:id>
        </ext>
      </extLst>
    </cfRule>
  </conditionalFormatting>
  <conditionalFormatting sqref="N79:N81">
    <cfRule type="dataBar" priority="4">
      <dataBar>
        <cfvo type="min"/>
        <cfvo type="max"/>
        <color rgb="FF63C384"/>
      </dataBar>
      <extLst>
        <ext xmlns:x14="http://schemas.microsoft.com/office/spreadsheetml/2009/9/main" uri="{B025F937-C7B1-47D3-B67F-A62EFF666E3E}">
          <x14:id>{8E7E1B38-55E5-44FC-9AB9-81160CE80054}</x14:id>
        </ext>
      </extLst>
    </cfRule>
  </conditionalFormatting>
  <conditionalFormatting sqref="Q72:T74">
    <cfRule type="dataBar" priority="3">
      <dataBar>
        <cfvo type="min"/>
        <cfvo type="max"/>
        <color rgb="FF63C384"/>
      </dataBar>
      <extLst>
        <ext xmlns:x14="http://schemas.microsoft.com/office/spreadsheetml/2009/9/main" uri="{B025F937-C7B1-47D3-B67F-A62EFF666E3E}">
          <x14:id>{05F388FF-AC44-4425-A5F9-A17ED6BAE013}</x14:id>
        </ext>
      </extLst>
    </cfRule>
  </conditionalFormatting>
  <conditionalFormatting sqref="Q79:T84">
    <cfRule type="dataBar" priority="2">
      <dataBar>
        <cfvo type="min"/>
        <cfvo type="max"/>
        <color rgb="FF63C384"/>
      </dataBar>
      <extLst>
        <ext xmlns:x14="http://schemas.microsoft.com/office/spreadsheetml/2009/9/main" uri="{B025F937-C7B1-47D3-B67F-A62EFF666E3E}">
          <x14:id>{CEF71A18-8695-4F74-9B12-ECE8C861D4A2}</x14:id>
        </ext>
      </extLst>
    </cfRule>
  </conditionalFormatting>
  <conditionalFormatting sqref="Q85:U85">
    <cfRule type="colorScale" priority="1">
      <colorScale>
        <cfvo type="min"/>
        <cfvo type="percentile" val="50"/>
        <cfvo type="max"/>
        <color rgb="FFF8696B"/>
        <color rgb="FFFFEB84"/>
        <color rgb="FF63BE7B"/>
      </colorScale>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F71A4938-0EB2-4171-B866-92DDB0BF067D}">
            <x14:dataBar minLength="0" maxLength="100" border="1" negativeBarBorderColorSameAsPositive="0">
              <x14:cfvo type="autoMin"/>
              <x14:cfvo type="autoMax"/>
              <x14:borderColor rgb="FF63C384"/>
              <x14:negativeFillColor rgb="FFFF0000"/>
              <x14:negativeBorderColor rgb="FFFF0000"/>
              <x14:axisColor rgb="FF000000"/>
            </x14:dataBar>
          </x14:cfRule>
          <xm:sqref>J72:M74</xm:sqref>
        </x14:conditionalFormatting>
        <x14:conditionalFormatting xmlns:xm="http://schemas.microsoft.com/office/excel/2006/main">
          <x14:cfRule type="dataBar" id="{0EA04B31-AD29-450E-994A-5D6262F462C4}">
            <x14:dataBar minLength="0" maxLength="100" border="1" negativeBarBorderColorSameAsPositive="0">
              <x14:cfvo type="autoMin"/>
              <x14:cfvo type="autoMax"/>
              <x14:borderColor rgb="FF63C384"/>
              <x14:negativeFillColor rgb="FFFF0000"/>
              <x14:negativeBorderColor rgb="FFFF0000"/>
              <x14:axisColor rgb="FF000000"/>
            </x14:dataBar>
          </x14:cfRule>
          <xm:sqref>J79:M81</xm:sqref>
        </x14:conditionalFormatting>
        <x14:conditionalFormatting xmlns:xm="http://schemas.microsoft.com/office/excel/2006/main">
          <x14:cfRule type="dataBar" id="{B830E19C-8C88-4396-A444-10BEB84CA459}">
            <x14:dataBar minLength="0" maxLength="100" border="1" negativeBarBorderColorSameAsPositive="0">
              <x14:cfvo type="autoMin"/>
              <x14:cfvo type="autoMax"/>
              <x14:borderColor rgb="FFFF555A"/>
              <x14:negativeFillColor rgb="FFFF0000"/>
              <x14:negativeBorderColor rgb="FFFF0000"/>
              <x14:axisColor rgb="FF000000"/>
            </x14:dataBar>
          </x14:cfRule>
          <xm:sqref>J86:M91</xm:sqref>
        </x14:conditionalFormatting>
        <x14:conditionalFormatting xmlns:xm="http://schemas.microsoft.com/office/excel/2006/main">
          <x14:cfRule type="dataBar" id="{4D6EED76-E3A2-473E-97AD-BB7C9E422A7E}">
            <x14:dataBar minLength="0" maxLength="100" border="1" negativeBarBorderColorSameAsPositive="0">
              <x14:cfvo type="autoMin"/>
              <x14:cfvo type="autoMax"/>
              <x14:borderColor rgb="FF638EC6"/>
              <x14:negativeFillColor rgb="FFFF0000"/>
              <x14:negativeBorderColor rgb="FFFF0000"/>
              <x14:axisColor rgb="FF000000"/>
            </x14:dataBar>
          </x14:cfRule>
          <xm:sqref>J72:N74</xm:sqref>
        </x14:conditionalFormatting>
        <x14:conditionalFormatting xmlns:xm="http://schemas.microsoft.com/office/excel/2006/main">
          <x14:cfRule type="dataBar" id="{BFC63E82-A353-476D-9613-93243FBBE145}">
            <x14:dataBar minLength="0" maxLength="100" border="1" negativeBarBorderColorSameAsPositive="0">
              <x14:cfvo type="autoMin"/>
              <x14:cfvo type="autoMax"/>
              <x14:borderColor rgb="FFFFB628"/>
              <x14:negativeFillColor rgb="FFFF0000"/>
              <x14:negativeBorderColor rgb="FFFF0000"/>
              <x14:axisColor rgb="FF000000"/>
            </x14:dataBar>
          </x14:cfRule>
          <xm:sqref>K73</xm:sqref>
        </x14:conditionalFormatting>
        <x14:conditionalFormatting xmlns:xm="http://schemas.microsoft.com/office/excel/2006/main">
          <x14:cfRule type="dataBar" id="{8E7E1B38-55E5-44FC-9AB9-81160CE80054}">
            <x14:dataBar minLength="0" maxLength="100" border="1" negativeBarBorderColorSameAsPositive="0">
              <x14:cfvo type="autoMin"/>
              <x14:cfvo type="autoMax"/>
              <x14:borderColor rgb="FF63C384"/>
              <x14:negativeFillColor rgb="FFFF0000"/>
              <x14:negativeBorderColor rgb="FFFF0000"/>
              <x14:axisColor rgb="FF000000"/>
            </x14:dataBar>
          </x14:cfRule>
          <xm:sqref>N79:N81</xm:sqref>
        </x14:conditionalFormatting>
        <x14:conditionalFormatting xmlns:xm="http://schemas.microsoft.com/office/excel/2006/main">
          <x14:cfRule type="dataBar" id="{05F388FF-AC44-4425-A5F9-A17ED6BAE013}">
            <x14:dataBar minLength="0" maxLength="100" border="1" negativeBarBorderColorSameAsPositive="0">
              <x14:cfvo type="autoMin"/>
              <x14:cfvo type="autoMax"/>
              <x14:borderColor rgb="FF63C384"/>
              <x14:negativeFillColor rgb="FFFF0000"/>
              <x14:negativeBorderColor rgb="FFFF0000"/>
              <x14:axisColor rgb="FF000000"/>
            </x14:dataBar>
          </x14:cfRule>
          <xm:sqref>Q72:T74</xm:sqref>
        </x14:conditionalFormatting>
        <x14:conditionalFormatting xmlns:xm="http://schemas.microsoft.com/office/excel/2006/main">
          <x14:cfRule type="dataBar" id="{CEF71A18-8695-4F74-9B12-ECE8C861D4A2}">
            <x14:dataBar minLength="0" maxLength="100" border="1" negativeBarBorderColorSameAsPositive="0">
              <x14:cfvo type="autoMin"/>
              <x14:cfvo type="autoMax"/>
              <x14:borderColor rgb="FF63C384"/>
              <x14:negativeFillColor rgb="FFFF0000"/>
              <x14:negativeBorderColor rgb="FFFF0000"/>
              <x14:axisColor rgb="FF000000"/>
            </x14:dataBar>
          </x14:cfRule>
          <xm:sqref>Q79:T84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Terina Feliz</dc:creator>
  <cp:lastModifiedBy>Terina Feliz</cp:lastModifiedBy>
  <dcterms:created xsi:type="dcterms:W3CDTF">2025-06-11T15:47:11Z</dcterms:created>
  <dcterms:modified xsi:type="dcterms:W3CDTF">2025-06-11T15:47:35Z</dcterms:modified>
</cp:coreProperties>
</file>