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oniaf-my.sharepoint.com/personal/tfeliz_coniaf_gob_do/Documents/Escritorio/TRANSPARENCIA 2025/ABRIL 2025/"/>
    </mc:Choice>
  </mc:AlternateContent>
  <xr:revisionPtr revIDLastSave="110" documentId="13_ncr:1_{E98199AB-0BC5-4C2C-AB70-558EE1DD3D9D}" xr6:coauthVersionLast="47" xr6:coauthVersionMax="47" xr10:uidLastSave="{678C5129-DDD9-45A3-9B03-BE1683E86EDE}"/>
  <bookViews>
    <workbookView xWindow="-120" yWindow="-120" windowWidth="29040" windowHeight="15720" xr2:uid="{1932740C-4DA8-4819-9DD9-BA1664CA929C}"/>
  </bookViews>
  <sheets>
    <sheet name="Hoja1" sheetId="1" r:id="rId1"/>
  </sheets>
  <definedNames>
    <definedName name="_xlnm.Print_Area" localSheetId="0">Hoja1!$A$1:$O$112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6" i="1" l="1"/>
  <c r="F78" i="1" l="1"/>
  <c r="I24" i="1"/>
  <c r="O19" i="1"/>
  <c r="O20" i="1"/>
  <c r="M90" i="1" l="1"/>
  <c r="L90" i="1"/>
  <c r="J90" i="1"/>
  <c r="N90" i="1"/>
  <c r="N70" i="1"/>
  <c r="N71" i="1" s="1"/>
  <c r="N72" i="1" s="1"/>
  <c r="M95" i="1" s="1"/>
  <c r="M70" i="1"/>
  <c r="M72" i="1" s="1"/>
  <c r="M94" i="1" s="1"/>
  <c r="L70" i="1"/>
  <c r="M77" i="1" s="1"/>
  <c r="K70" i="1"/>
  <c r="M78" i="1" s="1"/>
  <c r="M84" i="1" s="1"/>
  <c r="I70" i="1"/>
  <c r="H70" i="1"/>
  <c r="G70" i="1"/>
  <c r="M93" i="1" s="1"/>
  <c r="A70" i="1"/>
  <c r="M91" i="1" s="1"/>
  <c r="O69" i="1"/>
  <c r="O68" i="1"/>
  <c r="O67" i="1"/>
  <c r="O66" i="1"/>
  <c r="O65" i="1"/>
  <c r="N56" i="1"/>
  <c r="N57" i="1" s="1"/>
  <c r="O57" i="1" s="1"/>
  <c r="M56" i="1"/>
  <c r="M58" i="1" s="1"/>
  <c r="L56" i="1"/>
  <c r="K77" i="1" s="1"/>
  <c r="K56" i="1"/>
  <c r="K78" i="1" s="1"/>
  <c r="K84" i="1" s="1"/>
  <c r="J56" i="1"/>
  <c r="I56" i="1"/>
  <c r="H56" i="1"/>
  <c r="G56" i="1"/>
  <c r="A56" i="1"/>
  <c r="O55" i="1"/>
  <c r="O54" i="1"/>
  <c r="O53" i="1"/>
  <c r="O52" i="1"/>
  <c r="N44" i="1"/>
  <c r="N45" i="1" s="1"/>
  <c r="O45" i="1" s="1"/>
  <c r="M44" i="1"/>
  <c r="L94" i="1" s="1"/>
  <c r="L44" i="1"/>
  <c r="L77" i="1" s="1"/>
  <c r="K44" i="1"/>
  <c r="L78" i="1" s="1"/>
  <c r="L84" i="1" s="1"/>
  <c r="J44" i="1"/>
  <c r="I44" i="1"/>
  <c r="H44" i="1"/>
  <c r="G44" i="1"/>
  <c r="L93" i="1" s="1"/>
  <c r="A44" i="1"/>
  <c r="L91" i="1" s="1"/>
  <c r="O43" i="1"/>
  <c r="O42" i="1"/>
  <c r="O41" i="1"/>
  <c r="O40" i="1"/>
  <c r="O39" i="1"/>
  <c r="O38" i="1"/>
  <c r="O37" i="1"/>
  <c r="O36" i="1"/>
  <c r="O35" i="1"/>
  <c r="O34" i="1"/>
  <c r="O33" i="1"/>
  <c r="O32" i="1"/>
  <c r="N24" i="1"/>
  <c r="N25" i="1" s="1"/>
  <c r="N26" i="1" s="1"/>
  <c r="J95" i="1" s="1"/>
  <c r="L24" i="1"/>
  <c r="J77" i="1" s="1"/>
  <c r="K24" i="1"/>
  <c r="J78" i="1" s="1"/>
  <c r="J24" i="1"/>
  <c r="H24" i="1"/>
  <c r="G24" i="1"/>
  <c r="J93" i="1" s="1"/>
  <c r="A24" i="1"/>
  <c r="J91" i="1" s="1"/>
  <c r="O23" i="1"/>
  <c r="O18" i="1"/>
  <c r="O24" i="1" s="1"/>
  <c r="O70" i="1" l="1"/>
  <c r="L92" i="1"/>
  <c r="M46" i="1"/>
  <c r="O44" i="1"/>
  <c r="O46" i="1" s="1"/>
  <c r="L79" i="1" s="1"/>
  <c r="L96" i="1" s="1"/>
  <c r="M92" i="1"/>
  <c r="N78" i="1"/>
  <c r="N84" i="1" s="1"/>
  <c r="O56" i="1"/>
  <c r="O58" i="1" s="1"/>
  <c r="K79" i="1" s="1"/>
  <c r="F81" i="1"/>
  <c r="N93" i="1" s="1"/>
  <c r="F83" i="1"/>
  <c r="N95" i="1" s="1"/>
  <c r="F80" i="1"/>
  <c r="N92" i="1" s="1"/>
  <c r="J84" i="1"/>
  <c r="J92" i="1"/>
  <c r="L83" i="1"/>
  <c r="M83" i="1"/>
  <c r="N77" i="1"/>
  <c r="N83" i="1" s="1"/>
  <c r="J83" i="1"/>
  <c r="K83" i="1"/>
  <c r="F79" i="1"/>
  <c r="N91" i="1" s="1"/>
  <c r="N46" i="1"/>
  <c r="L95" i="1" s="1"/>
  <c r="O25" i="1"/>
  <c r="O26" i="1" s="1"/>
  <c r="J79" i="1" s="1"/>
  <c r="N58" i="1"/>
  <c r="O71" i="1"/>
  <c r="O72" i="1" s="1"/>
  <c r="M79" i="1" s="1"/>
  <c r="F84" i="1"/>
  <c r="M24" i="1"/>
  <c r="L80" i="1" l="1"/>
  <c r="L86" i="1" s="1"/>
  <c r="L85" i="1"/>
  <c r="K85" i="1"/>
  <c r="K80" i="1"/>
  <c r="K86" i="1" s="1"/>
  <c r="N79" i="1"/>
  <c r="J85" i="1"/>
  <c r="J96" i="1"/>
  <c r="M96" i="1"/>
  <c r="M85" i="1"/>
  <c r="M80" i="1"/>
  <c r="M86" i="1" s="1"/>
  <c r="J80" i="1"/>
  <c r="M26" i="1"/>
  <c r="F82" i="1" s="1"/>
  <c r="J94" i="1"/>
  <c r="F85" i="1" l="1"/>
  <c r="F77" i="1" s="1"/>
  <c r="N94" i="1"/>
  <c r="N80" i="1"/>
  <c r="N86" i="1" s="1"/>
  <c r="J86" i="1"/>
  <c r="N96" i="1"/>
  <c r="N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tc={6C98D29D-5F5D-4D16-8B1E-D8DA74243E89}</author>
  </authors>
  <commentList>
    <comment ref="C23" authorId="0" shapeId="0" xr:uid="{6C98D29D-5F5D-4D16-8B1E-D8DA74243E89}">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<sst xmlns="http://schemas.openxmlformats.org/spreadsheetml/2006/main" count="268" uniqueCount="121">
  <si>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</si>
  <si>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</si>
  <si>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</si>
  <si>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</si>
  <si>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</si>
  <si>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 xml:space="preserve">DEPARTAMENTO DE AGRICULTURA COMPETITIVA           </t>
  </si>
  <si>
    <t>No.</t>
  </si>
  <si>
    <t>ACTIVIDADES</t>
  </si>
  <si>
    <t>COORDINADOR  CONIAF</t>
  </si>
  <si>
    <t>FECHA</t>
  </si>
  <si>
    <t>LUGAR</t>
  </si>
  <si>
    <t xml:space="preserve">HORAS </t>
  </si>
  <si>
    <t>TÉCNICOS BENEFICIADOS</t>
  </si>
  <si>
    <t>PRESUPUESTO TOTAL 2024 (RD$)</t>
  </si>
  <si>
    <t xml:space="preserve">COSTO LOGÍSTICO       </t>
  </si>
  <si>
    <t xml:space="preserve">COSTO FACILITADORES  </t>
  </si>
  <si>
    <t xml:space="preserve">COSTO TOTAL </t>
  </si>
  <si>
    <t xml:space="preserve"> HOMBRES</t>
  </si>
  <si>
    <t>MUJERES</t>
  </si>
  <si>
    <t xml:space="preserve"> FACILITADOR</t>
  </si>
  <si>
    <t>NOMBRE DE LA ACTIVIDAD</t>
  </si>
  <si>
    <t>COMBUSTIBLE</t>
  </si>
  <si>
    <t>VIATICOS</t>
  </si>
  <si>
    <t xml:space="preserve">Victor Payano </t>
  </si>
  <si>
    <t>Hondo Valle, Provincia Elías Piña</t>
  </si>
  <si>
    <t>Victor Landa</t>
  </si>
  <si>
    <t xml:space="preserve"> San Rafael de Yuma, provincia La Altagracia. </t>
  </si>
  <si>
    <t>Francisco Ceballos</t>
  </si>
  <si>
    <t>Victor Payano y Maldané Cuello</t>
  </si>
  <si>
    <t>SUB-TOTAL</t>
  </si>
  <si>
    <t>Legislación  ISR (10% sobre costo  facilitadores)</t>
  </si>
  <si>
    <t xml:space="preserve">TOTAL </t>
  </si>
  <si>
    <t xml:space="preserve">DEPARTAMENTO DE REDUCCIÓN DE LA POBREZA RURAL </t>
  </si>
  <si>
    <t>HOMBRES</t>
  </si>
  <si>
    <t>Manuel Atiles Peguero</t>
  </si>
  <si>
    <t xml:space="preserve"> César Montero y Bienvenido Carvajal</t>
  </si>
  <si>
    <t>Julio De Oleo</t>
  </si>
  <si>
    <t>Atiles Peguero</t>
  </si>
  <si>
    <r>
      <t xml:space="preserve">Visita técnica en la parcela de </t>
    </r>
    <r>
      <rPr>
        <b/>
        <sz val="12"/>
        <rFont val="Cambria"/>
        <family val="1"/>
      </rPr>
      <t>leche y carne</t>
    </r>
    <r>
      <rPr>
        <sz val="12"/>
        <rFont val="Cambria"/>
        <family val="1"/>
      </rPr>
      <t>. Se inicio con la siembra del 50% de las plantas de guácima</t>
    </r>
  </si>
  <si>
    <r>
      <t xml:space="preserve">Visita técnica en la parcela de </t>
    </r>
    <r>
      <rPr>
        <b/>
        <sz val="12"/>
        <rFont val="Cambria"/>
        <family val="1"/>
      </rPr>
      <t>leche y carne</t>
    </r>
    <r>
      <rPr>
        <sz val="12"/>
        <rFont val="Cambria"/>
        <family val="1"/>
      </rPr>
      <t>. Se continuo con la siembra del 50% restante de las plantas de guácima.</t>
    </r>
  </si>
  <si>
    <r>
      <t>Visita técnica en la parcela de</t>
    </r>
    <r>
      <rPr>
        <b/>
        <sz val="12"/>
        <rFont val="Cambria"/>
        <family val="1"/>
      </rPr>
      <t xml:space="preserve"> yuca.</t>
    </r>
    <r>
      <rPr>
        <sz val="12"/>
        <rFont val="Cambria"/>
        <family val="1"/>
      </rPr>
      <t xml:space="preserve"> Se realizo la instalación del sistema de riego para la instalación de la parcela de yuca amarga para procesamiento con la Confederación Nacional de Mujeres Campesinas (CONAMUCA).</t>
    </r>
  </si>
  <si>
    <t>Juan Valdez</t>
  </si>
  <si>
    <r>
      <t xml:space="preserve">Recolección, selección y transporte desde moca a Santo Domingo de esquejes de yuca de procesamiento para ser utilizadas en la instalación de parcela de </t>
    </r>
    <r>
      <rPr>
        <b/>
        <sz val="12"/>
        <rFont val="Cambria"/>
        <family val="1"/>
      </rPr>
      <t>yuca</t>
    </r>
    <r>
      <rPr>
        <sz val="12"/>
        <rFont val="Cambria"/>
        <family val="1"/>
      </rPr>
      <t xml:space="preserve"> en Elías Piña.</t>
    </r>
  </si>
  <si>
    <r>
      <t>Transferencia de tecnología en el cultivo de yuca en Elías Piña, provincia Comendador. Se realizo la inducción al cultivo de</t>
    </r>
    <r>
      <rPr>
        <b/>
        <sz val="12"/>
        <rFont val="Cambria"/>
        <family val="1"/>
      </rPr>
      <t xml:space="preserve"> yuca</t>
    </r>
    <r>
      <rPr>
        <sz val="12"/>
        <rFont val="Cambria"/>
        <family val="1"/>
      </rPr>
      <t xml:space="preserve"> con un grupo de mujeres de CONAMUCA</t>
    </r>
  </si>
  <si>
    <r>
      <t>Transferencia de tecnología en el cultivo de</t>
    </r>
    <r>
      <rPr>
        <b/>
        <sz val="12"/>
        <rFont val="Cambria"/>
        <family val="1"/>
      </rPr>
      <t xml:space="preserve"> yuca</t>
    </r>
    <r>
      <rPr>
        <sz val="12"/>
        <rFont val="Cambria"/>
        <family val="1"/>
      </rPr>
      <t xml:space="preserve">. Se realizó la siembra (instalación) de la parcela de yuca de procesamiento en el Centro CONAMUCA. </t>
    </r>
  </si>
  <si>
    <r>
      <t xml:space="preserve">Transferencia tecnológica en la parcela demostrativa de </t>
    </r>
    <r>
      <rPr>
        <b/>
        <sz val="12"/>
        <color theme="1"/>
        <rFont val="Cambria"/>
        <family val="1"/>
      </rPr>
      <t>leche y carne</t>
    </r>
    <r>
      <rPr>
        <sz val="12"/>
        <color theme="1"/>
        <rFont val="Cambria"/>
        <family val="1"/>
      </rPr>
      <t xml:space="preserve"> (parcela de Sanidad). Se realizo la primera desparasitación de los animales con noramectina.</t>
    </r>
  </si>
  <si>
    <t>Neiba</t>
  </si>
  <si>
    <t>TOTAL</t>
  </si>
  <si>
    <t>DEPARTAMENTO DE ACCESO A LAS CIENCIAS MODERNAS</t>
  </si>
  <si>
    <t xml:space="preserve"> FACILITADORES</t>
  </si>
  <si>
    <t>Ana Mateo, Juan Cedano y Cesarina Medina</t>
  </si>
  <si>
    <t>Jose Cepeda</t>
  </si>
  <si>
    <t>Johuan Santos y Mauricio Jose</t>
  </si>
  <si>
    <t xml:space="preserve">DEPARTAMENTO DE MEDIO AMBIENTE Y RECURSOS NATURALES         </t>
  </si>
  <si>
    <t>HORAS TRANSFE-RENCIA</t>
  </si>
  <si>
    <t>COSTO TOTAL</t>
  </si>
  <si>
    <t>Elpio Avilès/Angel Adames.</t>
  </si>
  <si>
    <r>
      <t>Visita coordinaciòn  Instalacion Parcela de</t>
    </r>
    <r>
      <rPr>
        <b/>
        <sz val="12"/>
        <rFont val="Cambria"/>
        <family val="1"/>
      </rPr>
      <t xml:space="preserve"> Arroz </t>
    </r>
    <r>
      <rPr>
        <sz val="12"/>
        <rFont val="Cambria"/>
        <family val="1"/>
      </rPr>
      <t>.</t>
    </r>
  </si>
  <si>
    <t>José A. Nova</t>
  </si>
  <si>
    <t>5-6/01/24</t>
  </si>
  <si>
    <t>Nisibon, Higuey .</t>
  </si>
  <si>
    <t>José A. Nova Y Salomon Reyes</t>
  </si>
  <si>
    <t xml:space="preserve">San Rafael del Yuma, provincia La Altagracia </t>
  </si>
  <si>
    <t xml:space="preserve">PROGRAMACION INDICADORES </t>
  </si>
  <si>
    <t>EJECUCION EN VALORES $RD.  NETO</t>
  </si>
  <si>
    <t xml:space="preserve">RESUMEN PROGRAMACIÓN </t>
  </si>
  <si>
    <t>DPTO</t>
  </si>
  <si>
    <t>Agric. Competitiva</t>
  </si>
  <si>
    <t>Ciencias Modernas</t>
  </si>
  <si>
    <t>Pobreza Rural</t>
  </si>
  <si>
    <t>Medio Amb. Y Rec. Nat.</t>
  </si>
  <si>
    <t>Podresza Rural</t>
  </si>
  <si>
    <t>PRESUPUESTO TOTAL</t>
  </si>
  <si>
    <t>TRANSFERENCIAS</t>
  </si>
  <si>
    <t>COMBUST.</t>
  </si>
  <si>
    <t>INSTALACIÓN Y VISITAS A PARCELAS DE VALIDACIÓN</t>
  </si>
  <si>
    <t>PROYECTOS</t>
  </si>
  <si>
    <t>TECNICOS BENEFICIADOS</t>
  </si>
  <si>
    <t>HORAS DE ACTIVIDAD</t>
  </si>
  <si>
    <t xml:space="preserve">EJECUCION PORCENTUAL </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</si>
  <si>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</si>
  <si>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</si>
  <si>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</si>
  <si>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</si>
  <si>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</si>
  <si>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</si>
  <si>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</si>
  <si>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</si>
  <si>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</si>
  <si>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</si>
  <si>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</si>
  <si>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</si>
  <si>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Ing. Carlos Ml. Sanquintin Beras</t>
  </si>
  <si>
    <t>Dra. Ana Maria Barcelo Larocca</t>
  </si>
  <si>
    <t>FACILITADORES</t>
  </si>
  <si>
    <t>Enc. Div. de Planificacion y Desarrollo</t>
  </si>
  <si>
    <t>Directora Ejecutiva</t>
  </si>
  <si>
    <t>MES: ABRIL 2025</t>
  </si>
  <si>
    <t>PRESUPUESTO ABRIL 2025</t>
  </si>
  <si>
    <t>EJECUCION ABRIL</t>
  </si>
  <si>
    <t>PROGRAMACION ABRIL 2025</t>
  </si>
  <si>
    <t xml:space="preserve">Visita a la parcela de batata donde se realizo la cosecha 15 dias antes de lo programado, por alta incidencia de piogan.  </t>
  </si>
  <si>
    <t>Salom Sosa</t>
  </si>
  <si>
    <t xml:space="preserve">Visita de seguimiento a las labores agronomicas del cultivo de cafe, contactando el crecimiento normal de la planacion.  </t>
  </si>
  <si>
    <t>1-2/04/2025</t>
  </si>
  <si>
    <t>23,24/04/2025</t>
  </si>
  <si>
    <t xml:space="preserve">Visita en Batey Baiguá, San Rafael del Yuma para el seguimiento de la instalación de una parcela demostrativa de tecnologías en el cultivo de cinco (5) variedades de batata: Montecarlo. Hamada. Yasentá, California y Coloraíta </t>
  </si>
  <si>
    <t>Juan Valsez</t>
  </si>
  <si>
    <t>San Rafael del Yuma, provincia La Altagracia</t>
  </si>
  <si>
    <t>3-4/04/2025</t>
  </si>
  <si>
    <t xml:space="preserve">1.  Visita tecnica para monitorear el desarrollo de las 5 variedades de batata (Montecarlo, Hamada, California, Coloraíta y Copelá). plantadas el 14-02-25 al 25-04-25 tienen 71 dds. (ver fotos)
2) Monitorear las trampas con feromonas para verificar la efectividad en el control del piogán.
</t>
  </si>
  <si>
    <t xml:space="preserve">1. Visita de seguimiento a las labores agronomicas del cultivo de de aguacate, contactando la presencia muy alta de infestacion de malezas que hay en las parcelas por la ocurrencia de la lluvia en la zona. 2.Se monitoreo las actividades de control de malezas, construcción de barreras vivas, control de plagas y enfermedades durante los días del 23 al 25/04/2025. </t>
  </si>
  <si>
    <t>PROGRAMACION  INDICADORES ABRIL 2025</t>
  </si>
  <si>
    <t>Tranferencia de tecnología en leche y carne (parcela de pasto) en Las Matas de Farfán. Se realizó un seguimiento a la parcela de pasto. Se observo el desarrollo de las plantas despues del corte y la guacima lleva un buen desarrollo, se coordinó para realizarle una limpieza de maleza y luego aplicarle estiércol de los ovejos.</t>
  </si>
  <si>
    <t>Santiago Rodríguez</t>
  </si>
  <si>
    <t>Tranferencia de tecnología en leche y carne (parcela de sanidad) en Batey 4, Neyba. Se observa un buen desarrollo de los animales nacidos, pero algunos presentan signo de diarrea.</t>
  </si>
  <si>
    <t>Batey 4, Neyba</t>
  </si>
  <si>
    <t>Transferencia de tecnología en el cultivo de Mango en Neyba. Se realizó una visita de seguimiento a la parcela de Neyba ubicada en el Tanque.  Se obserbó una buena formación de los frutos, se recomendo la aplicación de un fungicida.</t>
  </si>
  <si>
    <t>Neyba (el Tanque)</t>
  </si>
  <si>
    <t>Tranferencia de tecnología en leche y carne (parcela de pasto) en Santiago Rodríguez. Se realizó un seguimiento a la parcela de pasto. El cultivo de guacima se observa en muy buenas condiciones, se coordinó realizarle el primer corte y para esto el técino investigador Atiles Peguero realizó una demostración de como deb realizarle el corte. se cordino tambiem, realizarle una limpieza de la maleza.</t>
  </si>
  <si>
    <t xml:space="preserve">Nota: Mas adelante se estarán incluyendo los gastos correspondientes a costos logísticos de los proyectos que se ejecutan con fondo de inversión pública en vista de que no tenemos los soportes enviados por el Departamento Administrativo Financiero que validen los costos reportados por los Departamentos Misionales.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</si>
</sst>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 #,##0_-;_-* &quot;-&quot;??_-;_-@_-"/>
    <numFmt numFmtId="166" formatCode="_(* #,##0_);_(* \(#,##0\);_(* &quot;-&quot;??_);_(@_)"/>
  </numFmts>
  <fonts count="13"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sz val="12"/>
      <name val="Times New Roman"/>
      <family val="1"/>
    </font>
    <font>
      <b/>
      <sz val="12"/>
      <color theme="1"/>
      <name val="Cambria"/>
      <family val="1"/>
    </font>
    <font>
      <sz val="11"/>
      <name val="Cambria"/>
      <family val="1"/>
    </font>
    <font>
      <b/>
      <sz val="12"/>
      <color rgb="FFFF0000"/>
      <name val="Cambria"/>
      <family val="1"/>
    </font>
    <font>
      <b/>
      <u/>
      <sz val="12"/>
      <color rgb="FFFF0000"/>
      <name val="Cambria"/>
      <family val="1"/>
    </font>
    <font>
      <sz val="12"/>
      <color theme="1"/>
      <name val="Times New Roman"/>
      <family val="1"/>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4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2">
    <xf numFmtId="0" fontId="0" fillId="0" borderId="0" xfId="0"/>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43" fontId="2" fillId="0" borderId="0" xfId="1" applyFont="1" applyBorder="1" applyAlignment="1">
      <alignment horizontal="center"/>
    </xf>
    <xf numFmtId="0" fontId="4" fillId="2" borderId="0" xfId="0" applyFont="1" applyFill="1" applyAlignment="1">
      <alignment wrapText="1"/>
    </xf>
    <xf numFmtId="0" fontId="5" fillId="0" borderId="0" xfId="0" applyFont="1"/>
    <xf numFmtId="0" fontId="6" fillId="0" borderId="0" xfId="0" applyFont="1" applyAlignment="1">
      <alignment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vertical="top" wrapText="1"/>
    </xf>
    <xf numFmtId="0" fontId="6"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7" xfId="0" applyFont="1" applyFill="1" applyBorder="1" applyAlignment="1">
      <alignment horizontal="center" vertical="top" wrapText="1"/>
    </xf>
    <xf numFmtId="0" fontId="2" fillId="3" borderId="13" xfId="0" applyFont="1" applyFill="1" applyBorder="1" applyAlignment="1">
      <alignment horizontal="center" vertical="center" wrapText="1"/>
    </xf>
    <xf numFmtId="0" fontId="6" fillId="3" borderId="15" xfId="0" applyFont="1" applyFill="1" applyBorder="1" applyAlignment="1">
      <alignment horizontal="center" vertical="center"/>
    </xf>
    <xf numFmtId="0" fontId="6" fillId="0" borderId="16" xfId="0" applyFont="1" applyBorder="1" applyAlignment="1">
      <alignment horizontal="center" vertical="center" wrapText="1"/>
    </xf>
    <xf numFmtId="0" fontId="6" fillId="0" borderId="16" xfId="0" applyFont="1" applyBorder="1" applyAlignment="1">
      <alignment horizontal="left" vertical="top" wrapText="1"/>
    </xf>
    <xf numFmtId="14" fontId="7" fillId="4" borderId="16" xfId="0" applyNumberFormat="1" applyFont="1" applyFill="1" applyBorder="1" applyAlignment="1">
      <alignment horizontal="center" vertical="center" wrapText="1"/>
    </xf>
    <xf numFmtId="0" fontId="6" fillId="0" borderId="16" xfId="0" applyFont="1" applyBorder="1" applyAlignment="1">
      <alignment horizontal="center" vertical="center"/>
    </xf>
    <xf numFmtId="4" fontId="6" fillId="0" borderId="16" xfId="0" applyNumberFormat="1"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8" xfId="0" applyFont="1" applyBorder="1" applyAlignment="1">
      <alignment horizontal="center" vertical="center" wrapText="1"/>
    </xf>
    <xf numFmtId="14" fontId="7" fillId="4" borderId="18" xfId="0" applyNumberFormat="1" applyFont="1" applyFill="1" applyBorder="1" applyAlignment="1">
      <alignment horizontal="center" vertical="center" wrapText="1"/>
    </xf>
    <xf numFmtId="0" fontId="6" fillId="0" borderId="18" xfId="0" applyFont="1" applyBorder="1" applyAlignment="1">
      <alignment horizontal="center" vertical="center"/>
    </xf>
    <xf numFmtId="0" fontId="5" fillId="0" borderId="18" xfId="0" applyFont="1" applyBorder="1" applyAlignment="1">
      <alignment horizontal="center" vertical="center"/>
    </xf>
    <xf numFmtId="4" fontId="6" fillId="0" borderId="18" xfId="0" applyNumberFormat="1" applyFont="1" applyBorder="1" applyAlignment="1">
      <alignment horizontal="center" vertical="center"/>
    </xf>
    <xf numFmtId="0" fontId="9" fillId="4" borderId="18" xfId="0" applyFont="1" applyFill="1" applyBorder="1" applyAlignment="1">
      <alignment horizontal="center" vertical="center" wrapText="1"/>
    </xf>
    <xf numFmtId="0" fontId="3" fillId="0" borderId="18" xfId="0" applyFont="1" applyBorder="1" applyAlignment="1">
      <alignment wrapText="1"/>
    </xf>
    <xf numFmtId="4" fontId="6" fillId="4" borderId="18" xfId="0" applyNumberFormat="1" applyFont="1" applyFill="1" applyBorder="1" applyAlignment="1">
      <alignment horizontal="center" vertical="center"/>
    </xf>
    <xf numFmtId="0" fontId="6" fillId="0" borderId="18" xfId="0" applyFont="1" applyBorder="1" applyAlignment="1">
      <alignment horizontal="left" vertical="top" wrapText="1"/>
    </xf>
    <xf numFmtId="14" fontId="9" fillId="4" borderId="18" xfId="0" applyNumberFormat="1" applyFont="1" applyFill="1" applyBorder="1" applyAlignment="1">
      <alignment horizontal="center" vertical="center" wrapText="1"/>
    </xf>
    <xf numFmtId="4" fontId="6" fillId="0" borderId="18" xfId="0" quotePrefix="1" applyNumberFormat="1" applyFont="1" applyBorder="1" applyAlignment="1">
      <alignment horizontal="center" vertical="center"/>
    </xf>
    <xf numFmtId="0" fontId="5" fillId="0" borderId="16"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6" fillId="0" borderId="18" xfId="0" applyFont="1" applyBorder="1" applyAlignment="1">
      <alignment horizontal="center" vertical="top" wrapText="1"/>
    </xf>
    <xf numFmtId="0" fontId="2" fillId="3" borderId="13" xfId="0" applyFont="1" applyFill="1" applyBorder="1" applyAlignment="1">
      <alignment horizontal="center"/>
    </xf>
    <xf numFmtId="43" fontId="2" fillId="4" borderId="13" xfId="1" applyFont="1" applyFill="1" applyBorder="1" applyAlignment="1">
      <alignment horizontal="center"/>
    </xf>
    <xf numFmtId="164" fontId="3" fillId="0" borderId="0" xfId="0" applyNumberFormat="1" applyFont="1"/>
    <xf numFmtId="0" fontId="4" fillId="0" borderId="2" xfId="0" applyFont="1" applyBorder="1" applyAlignment="1">
      <alignment vertical="center" wrapText="1"/>
    </xf>
    <xf numFmtId="43" fontId="4" fillId="0" borderId="2" xfId="1" applyFont="1" applyBorder="1" applyAlignment="1">
      <alignment horizontal="right" vertical="center" wrapText="1"/>
    </xf>
    <xf numFmtId="43" fontId="2" fillId="0" borderId="2" xfId="1" applyFont="1" applyBorder="1" applyAlignment="1">
      <alignment horizontal="right" wrapText="1"/>
    </xf>
    <xf numFmtId="0" fontId="6" fillId="0" borderId="2" xfId="0" applyFont="1" applyBorder="1" applyAlignment="1">
      <alignment wrapText="1"/>
    </xf>
    <xf numFmtId="43" fontId="6" fillId="0" borderId="2" xfId="1" applyFont="1" applyBorder="1" applyAlignment="1">
      <alignment horizontal="right" wrapText="1"/>
    </xf>
    <xf numFmtId="0" fontId="10" fillId="4" borderId="0" xfId="0" applyFont="1" applyFill="1" applyAlignment="1">
      <alignment horizontal="center" vertical="center" wrapText="1"/>
    </xf>
    <xf numFmtId="0" fontId="5" fillId="4" borderId="0" xfId="0" applyFont="1" applyFill="1" applyAlignment="1">
      <alignment wrapText="1"/>
    </xf>
    <xf numFmtId="4" fontId="10" fillId="4" borderId="0" xfId="0" applyNumberFormat="1" applyFont="1" applyFill="1" applyAlignment="1">
      <alignment horizontal="right" vertical="center" wrapText="1"/>
    </xf>
    <xf numFmtId="43" fontId="10" fillId="4" borderId="0" xfId="0" applyNumberFormat="1" applyFont="1" applyFill="1" applyAlignment="1">
      <alignment horizontal="right"/>
    </xf>
    <xf numFmtId="0" fontId="10" fillId="4" borderId="1"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2" fillId="0" borderId="18" xfId="0" applyFont="1" applyBorder="1" applyAlignment="1">
      <alignment horizontal="left" vertical="center" wrapText="1"/>
    </xf>
    <xf numFmtId="0" fontId="6"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4" fontId="6" fillId="0" borderId="18" xfId="0" applyNumberFormat="1" applyFont="1" applyBorder="1" applyAlignment="1">
      <alignment horizontal="center" vertical="center" wrapText="1"/>
    </xf>
    <xf numFmtId="0" fontId="6" fillId="4" borderId="16" xfId="0" applyFont="1" applyFill="1" applyBorder="1" applyAlignment="1">
      <alignment horizontal="center" vertical="center" wrapText="1"/>
    </xf>
    <xf numFmtId="0" fontId="3" fillId="0" borderId="0" xfId="0" applyFont="1" applyAlignment="1">
      <alignment horizontal="left" vertical="top" wrapText="1"/>
    </xf>
    <xf numFmtId="43" fontId="6" fillId="0" borderId="18" xfId="3" applyFont="1" applyFill="1" applyBorder="1" applyAlignment="1">
      <alignment horizontal="center" vertical="center" wrapText="1"/>
    </xf>
    <xf numFmtId="0" fontId="2" fillId="3" borderId="18" xfId="0" applyFont="1" applyFill="1" applyBorder="1" applyAlignment="1">
      <alignment horizontal="center" vertical="center" wrapText="1"/>
    </xf>
    <xf numFmtId="0" fontId="6" fillId="0" borderId="18" xfId="0" applyFont="1" applyBorder="1" applyAlignment="1">
      <alignment horizontal="left" wrapText="1"/>
    </xf>
    <xf numFmtId="0" fontId="6" fillId="0" borderId="21" xfId="0" applyFont="1" applyBorder="1" applyAlignment="1">
      <alignment horizontal="center" vertical="center" wrapText="1"/>
    </xf>
    <xf numFmtId="0" fontId="6" fillId="0" borderId="18" xfId="0" applyFont="1" applyBorder="1" applyAlignment="1">
      <alignment vertical="center" wrapText="1"/>
    </xf>
    <xf numFmtId="43" fontId="6" fillId="0" borderId="0" xfId="3" applyFont="1" applyFill="1" applyBorder="1" applyAlignment="1">
      <alignment horizontal="center" vertical="center" wrapText="1"/>
    </xf>
    <xf numFmtId="43" fontId="6" fillId="0" borderId="16" xfId="3" applyFont="1" applyFill="1" applyBorder="1" applyAlignment="1">
      <alignment horizontal="center" vertical="center" wrapText="1"/>
    </xf>
    <xf numFmtId="0" fontId="2" fillId="3" borderId="22" xfId="0"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applyAlignment="1">
      <alignment wrapText="1"/>
    </xf>
    <xf numFmtId="0" fontId="2" fillId="4" borderId="18" xfId="0" applyFont="1" applyFill="1" applyBorder="1" applyAlignment="1">
      <alignment horizontal="center" vertical="center" wrapText="1"/>
    </xf>
    <xf numFmtId="43" fontId="2" fillId="4" borderId="18" xfId="1" applyFont="1" applyFill="1" applyBorder="1" applyAlignment="1">
      <alignment horizontal="center" vertical="center" wrapText="1"/>
    </xf>
    <xf numFmtId="43" fontId="2" fillId="4" borderId="23" xfId="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3" fontId="2" fillId="4" borderId="23" xfId="1" applyFont="1" applyFill="1" applyBorder="1" applyAlignment="1">
      <alignment horizontal="right"/>
    </xf>
    <xf numFmtId="0" fontId="6" fillId="4" borderId="13" xfId="0" applyFont="1" applyFill="1" applyBorder="1" applyAlignment="1">
      <alignment wrapText="1"/>
    </xf>
    <xf numFmtId="4" fontId="2" fillId="4" borderId="13" xfId="0" applyNumberFormat="1" applyFont="1" applyFill="1" applyBorder="1" applyAlignment="1">
      <alignment horizontal="right" vertical="center" wrapText="1"/>
    </xf>
    <xf numFmtId="43" fontId="2" fillId="4" borderId="13" xfId="1" applyFont="1" applyFill="1" applyBorder="1" applyAlignment="1">
      <alignment horizontal="right" vertical="center" wrapText="1"/>
    </xf>
    <xf numFmtId="43" fontId="2" fillId="0" borderId="13" xfId="1" applyFont="1" applyBorder="1" applyAlignment="1">
      <alignment horizontal="right" wrapText="1"/>
    </xf>
    <xf numFmtId="0" fontId="2" fillId="4" borderId="1" xfId="0" applyFont="1" applyFill="1" applyBorder="1" applyAlignment="1">
      <alignment horizontal="left" vertical="center" wrapText="1"/>
    </xf>
    <xf numFmtId="0" fontId="6" fillId="3" borderId="22" xfId="0" applyFont="1" applyFill="1" applyBorder="1" applyAlignment="1">
      <alignment horizontal="center" vertical="center"/>
    </xf>
    <xf numFmtId="0" fontId="6" fillId="0" borderId="18" xfId="0" applyFont="1" applyBorder="1" applyAlignment="1">
      <alignment horizontal="left" vertical="center" wrapText="1"/>
    </xf>
    <xf numFmtId="16" fontId="6" fillId="0" borderId="18" xfId="0" applyNumberFormat="1"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xf>
    <xf numFmtId="4" fontId="6" fillId="0" borderId="21" xfId="0" applyNumberFormat="1" applyFont="1" applyBorder="1" applyAlignment="1">
      <alignment horizontal="center" vertical="center"/>
    </xf>
    <xf numFmtId="3" fontId="6" fillId="0" borderId="21" xfId="0" applyNumberFormat="1" applyFont="1" applyBorder="1" applyAlignment="1">
      <alignment horizontal="center" vertical="center"/>
    </xf>
    <xf numFmtId="2" fontId="6" fillId="0" borderId="21"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18" xfId="0" applyNumberFormat="1" applyFont="1" applyBorder="1" applyAlignment="1">
      <alignment horizontal="center" vertical="center"/>
    </xf>
    <xf numFmtId="0" fontId="3" fillId="0" borderId="18" xfId="0" applyFont="1" applyBorder="1" applyAlignment="1">
      <alignment vertical="top" wrapText="1"/>
    </xf>
    <xf numFmtId="3" fontId="6" fillId="0" borderId="16" xfId="0" applyNumberFormat="1" applyFont="1" applyBorder="1" applyAlignment="1">
      <alignment horizontal="center" vertical="center" wrapText="1"/>
    </xf>
    <xf numFmtId="4" fontId="6" fillId="0" borderId="26" xfId="0" applyNumberFormat="1" applyFont="1" applyBorder="1" applyAlignment="1">
      <alignment horizontal="center" vertical="center"/>
    </xf>
    <xf numFmtId="3" fontId="6" fillId="0" borderId="25" xfId="0" applyNumberFormat="1" applyFont="1" applyBorder="1" applyAlignment="1">
      <alignment horizontal="center" vertical="center" wrapText="1"/>
    </xf>
    <xf numFmtId="165" fontId="2" fillId="4" borderId="18" xfId="1" applyNumberFormat="1" applyFont="1" applyFill="1" applyBorder="1" applyAlignment="1">
      <alignment horizontal="center" vertical="center"/>
    </xf>
    <xf numFmtId="43" fontId="2" fillId="4" borderId="18" xfId="1" applyFont="1" applyFill="1" applyBorder="1" applyAlignment="1">
      <alignment horizontal="center" vertical="center"/>
    </xf>
    <xf numFmtId="0" fontId="11" fillId="4" borderId="18" xfId="0" applyFont="1" applyFill="1" applyBorder="1" applyAlignment="1">
      <alignment horizontal="center" vertical="center" wrapText="1"/>
    </xf>
    <xf numFmtId="4" fontId="10" fillId="4" borderId="18" xfId="0" applyNumberFormat="1" applyFont="1" applyFill="1" applyBorder="1" applyAlignment="1">
      <alignment horizontal="right" vertical="center" wrapText="1"/>
    </xf>
    <xf numFmtId="43" fontId="10" fillId="4" borderId="18" xfId="1" applyFont="1" applyFill="1" applyBorder="1" applyAlignment="1">
      <alignment horizontal="right" vertical="center" wrapText="1"/>
    </xf>
    <xf numFmtId="0" fontId="5" fillId="4" borderId="13" xfId="0" applyFont="1" applyFill="1" applyBorder="1" applyAlignment="1">
      <alignment wrapText="1"/>
    </xf>
    <xf numFmtId="4" fontId="10" fillId="4" borderId="13" xfId="0" applyNumberFormat="1" applyFont="1" applyFill="1" applyBorder="1" applyAlignment="1">
      <alignment horizontal="right" vertical="center" wrapText="1"/>
    </xf>
    <xf numFmtId="43" fontId="10" fillId="4" borderId="13" xfId="1" applyFont="1" applyFill="1" applyBorder="1" applyAlignment="1">
      <alignment horizontal="right" vertical="center" wrapText="1"/>
    </xf>
    <xf numFmtId="0" fontId="2" fillId="4" borderId="0" xfId="0" applyFont="1" applyFill="1" applyAlignment="1">
      <alignment horizontal="center" vertical="center"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3" borderId="12" xfId="0" applyFont="1" applyFill="1" applyBorder="1" applyAlignment="1">
      <alignment horizontal="center"/>
    </xf>
    <xf numFmtId="0" fontId="6" fillId="4" borderId="18" xfId="0" applyFont="1" applyFill="1" applyBorder="1" applyAlignment="1">
      <alignment horizontal="center" vertical="center"/>
    </xf>
    <xf numFmtId="4" fontId="6" fillId="4" borderId="23" xfId="0" applyNumberFormat="1" applyFont="1" applyFill="1" applyBorder="1" applyAlignment="1">
      <alignment horizontal="center" vertical="center"/>
    </xf>
    <xf numFmtId="14" fontId="6" fillId="4" borderId="18" xfId="0" applyNumberFormat="1" applyFont="1" applyFill="1" applyBorder="1" applyAlignment="1">
      <alignment horizontal="center" vertical="center" wrapText="1"/>
    </xf>
    <xf numFmtId="0" fontId="2" fillId="3" borderId="2" xfId="0" applyFont="1" applyFill="1" applyBorder="1" applyAlignment="1">
      <alignment horizontal="center"/>
    </xf>
    <xf numFmtId="0" fontId="6" fillId="0" borderId="27" xfId="0" applyFont="1" applyBorder="1" applyAlignment="1">
      <alignment horizontal="center" vertical="center" wrapText="1"/>
    </xf>
    <xf numFmtId="0" fontId="3" fillId="0" borderId="18" xfId="0" applyFont="1" applyBorder="1" applyAlignment="1">
      <alignment horizontal="center" vertical="center" wrapText="1"/>
    </xf>
    <xf numFmtId="4" fontId="6" fillId="0" borderId="23" xfId="0" applyNumberFormat="1" applyFont="1" applyBorder="1" applyAlignment="1">
      <alignment horizontal="center" vertical="center"/>
    </xf>
    <xf numFmtId="4" fontId="2" fillId="0" borderId="13" xfId="0" applyNumberFormat="1"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2" fillId="0" borderId="2" xfId="0" applyNumberFormat="1" applyFont="1" applyBorder="1" applyAlignment="1">
      <alignment horizontal="right" wrapText="1"/>
    </xf>
    <xf numFmtId="0" fontId="5" fillId="0" borderId="2" xfId="0" applyFont="1" applyBorder="1" applyAlignment="1">
      <alignment wrapText="1"/>
    </xf>
    <xf numFmtId="0" fontId="5" fillId="0" borderId="2"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8" fillId="0" borderId="0" xfId="0" applyFont="1" applyAlignment="1">
      <alignment horizontal="center"/>
    </xf>
    <xf numFmtId="0" fontId="8" fillId="0" borderId="0" xfId="0" applyFont="1"/>
    <xf numFmtId="0" fontId="2" fillId="3" borderId="30" xfId="0" applyFont="1" applyFill="1" applyBorder="1" applyAlignment="1">
      <alignment wrapText="1"/>
    </xf>
    <xf numFmtId="0" fontId="2" fillId="3" borderId="31" xfId="0" applyFont="1" applyFill="1" applyBorder="1" applyAlignment="1">
      <alignment horizontal="left" wrapText="1"/>
    </xf>
    <xf numFmtId="0" fontId="2" fillId="3" borderId="31" xfId="0" applyFont="1" applyFill="1" applyBorder="1" applyAlignment="1">
      <alignment wrapText="1"/>
    </xf>
    <xf numFmtId="4" fontId="2" fillId="3" borderId="32" xfId="0" applyNumberFormat="1" applyFont="1" applyFill="1" applyBorder="1" applyAlignment="1">
      <alignment horizontal="left" wrapText="1"/>
    </xf>
    <xf numFmtId="4" fontId="2" fillId="3" borderId="2" xfId="0" applyNumberFormat="1" applyFont="1" applyFill="1" applyBorder="1" applyAlignment="1">
      <alignment horizontal="left" wrapText="1"/>
    </xf>
    <xf numFmtId="0" fontId="2" fillId="3" borderId="33" xfId="0" applyFont="1" applyFill="1" applyBorder="1" applyAlignment="1">
      <alignment wrapText="1"/>
    </xf>
    <xf numFmtId="0" fontId="2" fillId="3" borderId="34" xfId="0" applyFont="1" applyFill="1" applyBorder="1" applyAlignment="1">
      <alignment horizontal="left" wrapText="1"/>
    </xf>
    <xf numFmtId="0" fontId="2" fillId="3" borderId="34" xfId="0" applyFont="1" applyFill="1" applyBorder="1" applyAlignment="1">
      <alignment wrapText="1"/>
    </xf>
    <xf numFmtId="4" fontId="2" fillId="3" borderId="35" xfId="0" applyNumberFormat="1" applyFont="1" applyFill="1" applyBorder="1" applyAlignment="1">
      <alignment horizontal="left" wrapText="1"/>
    </xf>
    <xf numFmtId="4" fontId="2" fillId="3" borderId="13" xfId="0" applyNumberFormat="1" applyFont="1" applyFill="1" applyBorder="1" applyAlignment="1">
      <alignment horizontal="left" wrapText="1"/>
    </xf>
    <xf numFmtId="0" fontId="2" fillId="3" borderId="36" xfId="0" applyFont="1" applyFill="1" applyBorder="1" applyAlignment="1">
      <alignment wrapText="1"/>
    </xf>
    <xf numFmtId="43" fontId="6" fillId="0" borderId="16" xfId="0" applyNumberFormat="1" applyFont="1" applyBorder="1" applyAlignment="1">
      <alignment horizontal="right" wrapText="1"/>
    </xf>
    <xf numFmtId="4" fontId="6" fillId="0" borderId="37" xfId="0" applyNumberFormat="1" applyFont="1" applyBorder="1" applyAlignment="1">
      <alignment horizontal="right" wrapText="1"/>
    </xf>
    <xf numFmtId="4" fontId="2" fillId="0" borderId="26" xfId="0" applyNumberFormat="1" applyFont="1" applyBorder="1" applyAlignment="1">
      <alignment horizontal="right" wrapText="1"/>
    </xf>
    <xf numFmtId="9" fontId="2" fillId="0" borderId="0" xfId="0" applyNumberFormat="1" applyFont="1" applyAlignment="1">
      <alignment horizontal="right" wrapText="1"/>
    </xf>
    <xf numFmtId="10" fontId="6" fillId="4" borderId="0" xfId="0" applyNumberFormat="1" applyFont="1" applyFill="1" applyAlignment="1">
      <alignment wrapText="1"/>
    </xf>
    <xf numFmtId="0" fontId="2" fillId="3" borderId="38" xfId="0" applyFont="1" applyFill="1" applyBorder="1" applyAlignment="1">
      <alignment horizontal="center" wrapText="1"/>
    </xf>
    <xf numFmtId="4" fontId="6" fillId="4" borderId="21" xfId="0" applyNumberFormat="1" applyFont="1" applyFill="1" applyBorder="1" applyAlignment="1">
      <alignment horizontal="right" vertical="center" wrapText="1"/>
    </xf>
    <xf numFmtId="4" fontId="6" fillId="4" borderId="39" xfId="0" applyNumberFormat="1" applyFont="1" applyFill="1" applyBorder="1" applyAlignment="1">
      <alignment horizontal="right" vertical="center" wrapText="1"/>
    </xf>
    <xf numFmtId="4" fontId="2" fillId="0" borderId="23" xfId="0" applyNumberFormat="1" applyFont="1" applyBorder="1" applyAlignment="1">
      <alignment horizontal="right" wrapText="1"/>
    </xf>
    <xf numFmtId="4" fontId="6" fillId="0" borderId="21" xfId="0" applyNumberFormat="1" applyFont="1" applyBorder="1" applyAlignment="1">
      <alignment horizontal="right" vertical="center" wrapText="1"/>
    </xf>
    <xf numFmtId="4" fontId="6" fillId="0" borderId="39" xfId="0" applyNumberFormat="1" applyFont="1" applyBorder="1" applyAlignment="1">
      <alignment horizontal="right" vertical="center" wrapText="1"/>
    </xf>
    <xf numFmtId="0" fontId="2" fillId="3" borderId="22" xfId="0" applyFont="1" applyFill="1" applyBorder="1" applyAlignment="1">
      <alignment wrapText="1"/>
    </xf>
    <xf numFmtId="4" fontId="6" fillId="4" borderId="18" xfId="0" applyNumberFormat="1" applyFont="1" applyFill="1" applyBorder="1" applyAlignment="1">
      <alignment horizontal="right" vertical="center" wrapText="1"/>
    </xf>
    <xf numFmtId="4" fontId="6" fillId="4" borderId="24" xfId="0" applyNumberFormat="1" applyFont="1" applyFill="1" applyBorder="1" applyAlignment="1">
      <alignment horizontal="right" vertical="center" wrapText="1"/>
    </xf>
    <xf numFmtId="4" fontId="2" fillId="5" borderId="23" xfId="0" applyNumberFormat="1" applyFont="1" applyFill="1" applyBorder="1" applyAlignment="1">
      <alignment horizontal="right" wrapText="1"/>
    </xf>
    <xf numFmtId="4" fontId="6" fillId="0" borderId="18" xfId="0" applyNumberFormat="1" applyFont="1" applyBorder="1" applyAlignment="1">
      <alignment horizontal="right" vertical="center" wrapText="1"/>
    </xf>
    <xf numFmtId="4" fontId="6" fillId="0" borderId="24" xfId="0" applyNumberFormat="1" applyFont="1" applyBorder="1" applyAlignment="1">
      <alignment horizontal="right" vertical="center" wrapText="1"/>
    </xf>
    <xf numFmtId="0" fontId="2" fillId="3" borderId="40" xfId="0" applyFont="1" applyFill="1" applyBorder="1" applyAlignment="1">
      <alignment wrapText="1"/>
    </xf>
    <xf numFmtId="4" fontId="2" fillId="3" borderId="41" xfId="0" applyNumberFormat="1" applyFont="1" applyFill="1" applyBorder="1" applyAlignment="1">
      <alignment horizontal="right" vertical="center" wrapText="1"/>
    </xf>
    <xf numFmtId="4" fontId="2" fillId="3" borderId="42" xfId="0" applyNumberFormat="1" applyFont="1" applyFill="1" applyBorder="1" applyAlignment="1">
      <alignment horizontal="right" vertical="center" wrapText="1"/>
    </xf>
    <xf numFmtId="4" fontId="2" fillId="3" borderId="43" xfId="0" applyNumberFormat="1" applyFont="1" applyFill="1" applyBorder="1" applyAlignment="1">
      <alignment horizontal="right" wrapText="1"/>
    </xf>
    <xf numFmtId="43" fontId="2" fillId="0" borderId="0" xfId="0" applyNumberFormat="1" applyFont="1" applyAlignment="1">
      <alignment horizontal="right"/>
    </xf>
    <xf numFmtId="9" fontId="6" fillId="0" borderId="16" xfId="0" applyNumberFormat="1" applyFont="1" applyBorder="1" applyAlignment="1">
      <alignment horizontal="right" wrapText="1"/>
    </xf>
    <xf numFmtId="9" fontId="2" fillId="0" borderId="16" xfId="0" applyNumberFormat="1" applyFont="1" applyBorder="1" applyAlignment="1">
      <alignment horizontal="right" wrapText="1"/>
    </xf>
    <xf numFmtId="0" fontId="2" fillId="3" borderId="36" xfId="0" applyFont="1" applyFill="1" applyBorder="1"/>
    <xf numFmtId="0" fontId="6" fillId="0" borderId="16" xfId="0" applyFont="1" applyBorder="1" applyAlignment="1">
      <alignment horizontal="right" wrapText="1"/>
    </xf>
    <xf numFmtId="166" fontId="6" fillId="0" borderId="16" xfId="0" applyNumberFormat="1" applyFont="1" applyBorder="1" applyAlignment="1">
      <alignment horizontal="right" wrapText="1"/>
    </xf>
    <xf numFmtId="3" fontId="6" fillId="0" borderId="37" xfId="0" applyNumberFormat="1" applyFont="1" applyBorder="1" applyAlignment="1">
      <alignment horizontal="right" wrapText="1"/>
    </xf>
    <xf numFmtId="3" fontId="2" fillId="0" borderId="26" xfId="0" applyNumberFormat="1" applyFont="1" applyBorder="1" applyAlignment="1">
      <alignment horizontal="right" wrapText="1"/>
    </xf>
    <xf numFmtId="0" fontId="2" fillId="3" borderId="38" xfId="0" applyFont="1" applyFill="1" applyBorder="1" applyAlignment="1">
      <alignment horizontal="left"/>
    </xf>
    <xf numFmtId="0" fontId="6" fillId="0" borderId="21" xfId="0" applyFont="1" applyBorder="1" applyAlignment="1">
      <alignment horizontal="right" vertical="center" wrapText="1"/>
    </xf>
    <xf numFmtId="166" fontId="6" fillId="0" borderId="21" xfId="0" applyNumberFormat="1" applyFont="1" applyBorder="1" applyAlignment="1">
      <alignment horizontal="right" vertical="center" wrapText="1"/>
    </xf>
    <xf numFmtId="3" fontId="6" fillId="0" borderId="39" xfId="0" applyNumberFormat="1" applyFont="1" applyBorder="1" applyAlignment="1">
      <alignment horizontal="right" vertical="center" wrapText="1"/>
    </xf>
    <xf numFmtId="10" fontId="6" fillId="0" borderId="0" xfId="0" applyNumberFormat="1" applyFont="1"/>
    <xf numFmtId="0" fontId="6" fillId="0" borderId="0" xfId="0" applyFont="1"/>
    <xf numFmtId="9" fontId="2" fillId="3" borderId="41" xfId="0" applyNumberFormat="1" applyFont="1" applyFill="1" applyBorder="1" applyAlignment="1">
      <alignment horizontal="right" vertical="center" wrapText="1"/>
    </xf>
    <xf numFmtId="9" fontId="2" fillId="3" borderId="42" xfId="0" applyNumberFormat="1" applyFont="1" applyFill="1" applyBorder="1" applyAlignment="1">
      <alignment horizontal="right" vertical="center" wrapText="1"/>
    </xf>
    <xf numFmtId="9" fontId="2" fillId="3" borderId="43" xfId="0" applyNumberFormat="1" applyFont="1" applyFill="1" applyBorder="1" applyAlignment="1">
      <alignment horizontal="right" wrapText="1"/>
    </xf>
    <xf numFmtId="0" fontId="3" fillId="0" borderId="0" xfId="0" applyFont="1" applyAlignment="1">
      <alignment horizontal="center"/>
    </xf>
    <xf numFmtId="4" fontId="3" fillId="0" borderId="0" xfId="0" applyNumberFormat="1" applyFont="1" applyAlignment="1">
      <alignment horizontal="center"/>
    </xf>
    <xf numFmtId="43" fontId="6" fillId="0" borderId="21" xfId="1" applyFont="1" applyFill="1" applyBorder="1" applyAlignment="1">
      <alignment horizontal="right" vertical="center" wrapText="1"/>
    </xf>
    <xf numFmtId="0" fontId="3" fillId="0" borderId="0" xfId="0" applyFont="1" applyAlignment="1">
      <alignment horizontal="left"/>
    </xf>
    <xf numFmtId="0" fontId="3" fillId="0" borderId="0" xfId="0" applyFont="1" applyAlignment="1">
      <alignment horizontal="center" vertical="center"/>
    </xf>
    <xf numFmtId="43" fontId="6" fillId="0" borderId="18" xfId="1" applyFont="1" applyFill="1" applyBorder="1" applyAlignment="1">
      <alignment horizontal="right" vertical="center" wrapText="1"/>
    </xf>
    <xf numFmtId="3" fontId="2" fillId="3" borderId="41" xfId="0" applyNumberFormat="1" applyFont="1" applyFill="1" applyBorder="1" applyAlignment="1">
      <alignment horizontal="right" vertical="center" wrapText="1"/>
    </xf>
    <xf numFmtId="10" fontId="6" fillId="0" borderId="16" xfId="0" applyNumberFormat="1" applyFont="1" applyBorder="1" applyAlignment="1">
      <alignment horizontal="right" wrapText="1"/>
    </xf>
    <xf numFmtId="9" fontId="6" fillId="0" borderId="37" xfId="2" applyFont="1" applyBorder="1" applyAlignment="1">
      <alignment horizontal="right" wrapText="1"/>
    </xf>
    <xf numFmtId="9" fontId="2" fillId="0" borderId="26" xfId="0" applyNumberFormat="1" applyFont="1" applyBorder="1" applyAlignment="1">
      <alignment horizontal="right" wrapText="1"/>
    </xf>
    <xf numFmtId="10" fontId="6" fillId="4" borderId="21" xfId="0" applyNumberFormat="1" applyFont="1" applyFill="1" applyBorder="1" applyAlignment="1">
      <alignment horizontal="right" vertical="center" wrapText="1"/>
    </xf>
    <xf numFmtId="9" fontId="6" fillId="4" borderId="21" xfId="0" applyNumberFormat="1" applyFont="1" applyFill="1" applyBorder="1" applyAlignment="1">
      <alignment horizontal="right" vertical="center" wrapText="1"/>
    </xf>
    <xf numFmtId="9" fontId="6" fillId="4" borderId="39" xfId="0" applyNumberFormat="1" applyFont="1" applyFill="1" applyBorder="1" applyAlignment="1">
      <alignment horizontal="right" vertical="center" wrapText="1"/>
    </xf>
    <xf numFmtId="9" fontId="2" fillId="0" borderId="23" xfId="0" applyNumberFormat="1" applyFont="1" applyBorder="1" applyAlignment="1">
      <alignment horizontal="right" wrapText="1" indent="1"/>
    </xf>
    <xf numFmtId="0" fontId="6" fillId="4" borderId="21" xfId="0" applyFont="1" applyFill="1" applyBorder="1" applyAlignment="1">
      <alignment horizontal="right" vertical="center" wrapText="1"/>
    </xf>
    <xf numFmtId="0" fontId="8" fillId="0" borderId="0" xfId="0" applyFont="1" applyAlignment="1">
      <alignment horizontal="left"/>
    </xf>
    <xf numFmtId="10" fontId="6" fillId="4" borderId="18" xfId="0" applyNumberFormat="1" applyFont="1" applyFill="1" applyBorder="1" applyAlignment="1">
      <alignment horizontal="right" vertical="center" wrapText="1"/>
    </xf>
    <xf numFmtId="9" fontId="6" fillId="4" borderId="24" xfId="0" applyNumberFormat="1" applyFont="1" applyFill="1" applyBorder="1" applyAlignment="1">
      <alignment horizontal="right" vertical="center" wrapText="1"/>
    </xf>
    <xf numFmtId="10" fontId="2" fillId="3" borderId="41" xfId="0" applyNumberFormat="1" applyFont="1" applyFill="1" applyBorder="1" applyAlignment="1">
      <alignment horizontal="right" vertical="center" wrapText="1"/>
    </xf>
    <xf numFmtId="10" fontId="2" fillId="3" borderId="42" xfId="0" applyNumberFormat="1" applyFont="1" applyFill="1" applyBorder="1" applyAlignment="1">
      <alignment horizontal="right" vertical="center" wrapText="1"/>
    </xf>
    <xf numFmtId="10" fontId="2" fillId="3" borderId="43" xfId="0" applyNumberFormat="1" applyFont="1" applyFill="1" applyBorder="1" applyAlignment="1">
      <alignment horizontal="right" wrapText="1"/>
    </xf>
    <xf numFmtId="0" fontId="9" fillId="0" borderId="18" xfId="0" applyFont="1" applyBorder="1" applyAlignment="1">
      <alignment horizontal="left" vertical="top" wrapText="1"/>
    </xf>
    <xf numFmtId="166" fontId="2" fillId="4" borderId="13" xfId="1" applyNumberFormat="1" applyFont="1" applyFill="1" applyBorder="1" applyAlignment="1">
      <alignment horizontal="center"/>
    </xf>
    <xf numFmtId="0" fontId="3" fillId="0" borderId="0" xfId="0" applyFont="1" applyAlignment="1">
      <alignment horizontal="center" vertical="center" wrapText="1"/>
    </xf>
    <xf numFmtId="14" fontId="3" fillId="0" borderId="18" xfId="0" applyNumberFormat="1" applyFont="1" applyBorder="1" applyAlignment="1">
      <alignment horizontal="center" vertical="center"/>
    </xf>
    <xf numFmtId="0" fontId="2" fillId="3" borderId="6"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43" fontId="2" fillId="0" borderId="0" xfId="1" applyFont="1" applyBorder="1" applyAlignment="1">
      <alignment horizontal="center" wrapText="1"/>
    </xf>
    <xf numFmtId="0" fontId="4" fillId="2" borderId="0" xfId="0" applyFont="1" applyFill="1" applyAlignment="1">
      <alignment horizont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13" xfId="0" applyFont="1" applyFill="1" applyBorder="1" applyAlignment="1">
      <alignment horizontal="center" vertical="top" wrapText="1"/>
    </xf>
    <xf numFmtId="0" fontId="2" fillId="0" borderId="13" xfId="0" applyFont="1" applyBorder="1" applyAlignment="1">
      <alignment horizontal="center" vertical="center" wrapText="1"/>
    </xf>
    <xf numFmtId="9" fontId="2"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2" fillId="4" borderId="1" xfId="0" applyFont="1" applyFill="1" applyBorder="1" applyAlignment="1">
      <alignment horizontal="left" wrapText="1"/>
    </xf>
    <xf numFmtId="0" fontId="6" fillId="3" borderId="5" xfId="0" applyFont="1" applyFill="1" applyBorder="1" applyAlignment="1">
      <alignment horizontal="center" vertical="center" wrapText="1"/>
    </xf>
    <xf numFmtId="0" fontId="6" fillId="3" borderId="19" xfId="0" applyFont="1" applyFill="1" applyBorder="1" applyAlignment="1">
      <alignment horizontal="center" vertical="center" wrapText="1"/>
    </xf>
    <xf numFmtId="3" fontId="6" fillId="0" borderId="25" xfId="0" applyNumberFormat="1" applyFont="1" applyBorder="1" applyAlignment="1">
      <alignment horizontal="center" vertical="center" wrapText="1"/>
    </xf>
    <xf numFmtId="3" fontId="6" fillId="0" borderId="0" xfId="0" applyNumberFormat="1" applyFont="1" applyAlignment="1">
      <alignment horizontal="center" vertical="center" wrapText="1"/>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8" fillId="0" borderId="12"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2" fillId="0" borderId="2" xfId="0" applyFont="1" applyBorder="1" applyAlignment="1">
      <alignment horizontal="left" wrapText="1"/>
    </xf>
    <xf numFmtId="4" fontId="2" fillId="0" borderId="12" xfId="0" applyNumberFormat="1" applyFont="1" applyBorder="1" applyAlignment="1">
      <alignment horizontal="center" wrapText="1"/>
    </xf>
    <xf numFmtId="4" fontId="2" fillId="0" borderId="29" xfId="0" applyNumberFormat="1" applyFont="1" applyBorder="1" applyAlignment="1">
      <alignment horizontal="center" wrapText="1"/>
    </xf>
    <xf numFmtId="0" fontId="2" fillId="0" borderId="1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2"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left" wrapText="1"/>
    </xf>
    <xf numFmtId="0" fontId="2" fillId="0" borderId="12" xfId="0" applyFont="1" applyBorder="1" applyAlignment="1">
      <alignment horizontal="center" wrapText="1"/>
    </xf>
    <xf numFmtId="0" fontId="2" fillId="0" borderId="29" xfId="0" applyFont="1" applyBorder="1" applyAlignment="1">
      <alignment horizontal="center" wrapText="1"/>
    </xf>
    <xf numFmtId="0" fontId="2" fillId="4" borderId="28" xfId="0" applyFont="1" applyFill="1" applyBorder="1" applyAlignment="1">
      <alignment horizontal="center" wrapText="1"/>
    </xf>
    <xf numFmtId="4" fontId="8" fillId="0" borderId="12" xfId="0" applyNumberFormat="1" applyFont="1" applyBorder="1" applyAlignment="1">
      <alignment horizontal="center"/>
    </xf>
    <xf numFmtId="4" fontId="8" fillId="0" borderId="28" xfId="0" applyNumberFormat="1" applyFont="1" applyBorder="1" applyAlignment="1">
      <alignment horizontal="center"/>
    </xf>
    <xf numFmtId="4" fontId="8" fillId="0" borderId="29" xfId="0" applyNumberFormat="1" applyFont="1" applyBorder="1" applyAlignment="1">
      <alignment horizontal="center"/>
    </xf>
    <xf numFmtId="0" fontId="2" fillId="0" borderId="2" xfId="0" applyFont="1" applyBorder="1" applyAlignment="1">
      <alignment horizontal="left"/>
    </xf>
    <xf numFmtId="4" fontId="2" fillId="0" borderId="12" xfId="0" applyNumberFormat="1" applyFont="1" applyBorder="1" applyAlignment="1">
      <alignment horizontal="center" vertical="center" wrapText="1"/>
    </xf>
    <xf numFmtId="4" fontId="2" fillId="0" borderId="29"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29" xfId="0" applyNumberFormat="1" applyFont="1" applyBorder="1" applyAlignment="1">
      <alignment horizontal="center" vertical="center" wrapText="1"/>
    </xf>
    <xf numFmtId="3" fontId="2" fillId="0" borderId="12" xfId="0" applyNumberFormat="1" applyFont="1" applyBorder="1" applyAlignment="1">
      <alignment horizontal="center" wrapText="1"/>
    </xf>
    <xf numFmtId="3" fontId="2" fillId="0" borderId="29" xfId="0" applyNumberFormat="1" applyFont="1" applyBorder="1" applyAlignment="1">
      <alignment horizontal="center" wrapText="1"/>
    </xf>
    <xf numFmtId="3" fontId="2" fillId="0" borderId="12" xfId="0" applyNumberFormat="1" applyFont="1" applyBorder="1" applyAlignment="1">
      <alignment horizontal="center" vertical="center" wrapText="1"/>
    </xf>
    <xf numFmtId="3" fontId="2" fillId="0" borderId="29" xfId="0" applyNumberFormat="1" applyFont="1" applyBorder="1" applyAlignment="1">
      <alignment horizontal="center" vertical="center" wrapText="1"/>
    </xf>
    <xf numFmtId="0" fontId="3" fillId="0" borderId="0" xfId="0" applyFont="1" applyAlignment="1">
      <alignment horizontal="left"/>
    </xf>
    <xf numFmtId="0" fontId="2" fillId="0" borderId="1" xfId="0" applyFont="1" applyBorder="1" applyAlignment="1">
      <alignment horizontal="center"/>
    </xf>
    <xf numFmtId="0" fontId="10" fillId="0" borderId="0" xfId="0" applyFont="1" applyAlignment="1">
      <alignment horizontal="center"/>
    </xf>
    <xf numFmtId="0" fontId="2" fillId="3" borderId="2" xfId="0" applyFont="1" applyFill="1" applyBorder="1" applyAlignment="1">
      <alignment horizontal="left" vertical="center" wrapText="1"/>
    </xf>
    <xf numFmtId="4" fontId="2" fillId="3" borderId="12" xfId="0" applyNumberFormat="1" applyFont="1" applyFill="1" applyBorder="1" applyAlignment="1">
      <alignment horizontal="center" wrapText="1"/>
    </xf>
    <xf numFmtId="4" fontId="2" fillId="3" borderId="29" xfId="0" applyNumberFormat="1" applyFont="1" applyFill="1" applyBorder="1" applyAlignment="1">
      <alignment horizontal="center" wrapText="1"/>
    </xf>
    <xf numFmtId="4" fontId="2" fillId="3" borderId="2" xfId="0" applyNumberFormat="1" applyFont="1" applyFill="1" applyBorder="1" applyAlignment="1">
      <alignment horizontal="center" wrapText="1"/>
    </xf>
    <xf numFmtId="0" fontId="2" fillId="3" borderId="7" xfId="0" applyFont="1" applyFill="1" applyBorder="1" applyAlignment="1">
      <alignment horizontal="center"/>
    </xf>
    <xf numFmtId="0" fontId="6" fillId="4" borderId="16" xfId="0" applyFont="1" applyFill="1" applyBorder="1" applyAlignment="1">
      <alignment horizontal="center" vertical="center"/>
    </xf>
    <xf numFmtId="4" fontId="6" fillId="4" borderId="16" xfId="0" applyNumberFormat="1" applyFont="1" applyFill="1" applyBorder="1" applyAlignment="1">
      <alignment horizontal="center" vertical="center"/>
    </xf>
    <xf numFmtId="4" fontId="6" fillId="4" borderId="26" xfId="0" applyNumberFormat="1" applyFont="1" applyFill="1" applyBorder="1" applyAlignment="1">
      <alignment horizontal="center" vertical="center"/>
    </xf>
    <xf numFmtId="0" fontId="6" fillId="3" borderId="6"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10" fontId="6" fillId="0" borderId="16" xfId="1" applyNumberFormat="1" applyFont="1" applyBorder="1" applyAlignment="1">
      <alignment horizontal="right" wrapText="1"/>
    </xf>
    <xf numFmtId="0" fontId="12" fillId="0" borderId="45" xfId="0" applyFont="1" applyBorder="1" applyAlignment="1">
      <alignment horizontal="justify" vertical="center"/>
    </xf>
    <xf numFmtId="0" fontId="0" fillId="0" borderId="0" xfId="0" applyAlignment="1">
      <alignment wrapText="1"/>
    </xf>
    <xf numFmtId="0" fontId="0" fillId="0" borderId="0" xfId="0" applyAlignment="1">
      <alignment horizontal="left" wrapText="1"/>
    </xf>
    <xf numFmtId="4" fontId="6" fillId="0" borderId="0" xfId="0" applyNumberFormat="1" applyFont="1" applyAlignment="1">
      <alignment wrapText="1"/>
    </xf>
    <xf numFmtId="0" fontId="6" fillId="0" borderId="0" xfId="0" applyFont="1" applyAlignment="1">
      <alignment wrapText="1"/>
    </xf>
  </cellXfs>
  <cellStyles count="4">
    <cellStyle name="Millares" xfId="1" builtinId="3"/>
    <cellStyle name="Millares 2" xfId="3" xr:uid="{5FB4198D-13FA-4710-81D2-2B1261F93F9A}"/>
    <cellStyle name="Normal" xfId="0" builtinId="0"/>
    <cellStyle name="Porcentaje" xfId="2"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71736</xdr:colOff>
      <xdr:row>0</xdr:row>
      <xdr:rowOff>33226</xdr:rowOff>
    </xdr:from>
    <xdr:to>
      <xdr:col>2</xdr:col>
      <xdr:colOff>99190</xdr:colOff>
      <xdr:row>5</xdr:row>
      <xdr:rowOff>28535</xdr:rowOff>
    </xdr:to>
    <xdr:pic>
      <xdr:nvPicPr>
        <xdr:cNvPr id="2" name="Picture 1" descr="Logo CONIAF">
          <a:extLst>
            <a:ext uri="{FF2B5EF4-FFF2-40B4-BE49-F238E27FC236}">
              <a16:creationId xmlns:a16="http://schemas.microsoft.com/office/drawing/2014/main" id="{4DB3102D-7256-4BA8-AED6-7E66E9868D8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736" y="33226"/>
          <a:ext cx="1360954" cy="747784"/>
        </a:xfrm>
        <a:prstGeom prst="rect">
          <a:avLst/>
        </a:prstGeom>
        <a:noFill/>
        <a:ln w="9525">
          <a:noFill/>
          <a:miter lim="800000"/>
          <a:headEnd/>
          <a:tailEnd/>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35281DAD-E9D3-4779-8D35-E1F3C47EFF20}"/>
</namedSheetViews>
</file>

<file path=xl/persons/person.xml><?xml version="1.0" encoding="utf-8"?>
<personList xmlns="http://schemas.microsoft.com/office/spreadsheetml/2018/threadedcomments" xmlns:x="http://schemas.openxmlformats.org/spreadsheetml/2006/main">
  <person displayName="Carlos Sanquintin" id="{84281EBB-C314-40AC-8CF2-6CED71F6CB3A}"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3" dT="2022-12-27T13:28:24.76" personId="{84281EBB-C314-40AC-8CF2-6CED71F6CB3A}" id="{6C98D29D-5F5D-4D16-8B1E-D8DA74243E89}">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F025-15BE-453A-9BBC-4965ED9D4A40}">
  <sheetPr>
    <pageSetUpPr fitToPage="1"/>
  </sheetPr>
  <dimension ref="A1:V150"/>
  <sheetViews>
    <sheetView tabSelected="1" view="pageBreakPreview" topLeftCell="A4" zoomScale="60" zoomScaleNormal="60" workbookViewId="0">
      <selection activeCell="F107" sqref="F107"/>
    </sheetView>
  </sheetViews>
  <sheetFormatPr baseColWidth="10" defaultColWidth="11.5703125" defaultRowHeight="15.75" x14ac:dyDescent="0.25"/>
  <cols>
    <col min="1" max="1" width="4" style="1" customWidth="1"/>
    <col min="2" max="2" width="16" style="1" customWidth="1"/>
    <col min="3" max="3" width="56.5703125" style="1" customWidth="1"/>
    <col min="4" max="4" width="19.140625" style="1" customWidth="1"/>
    <col min="5" max="5" width="16.85546875" style="1" customWidth="1"/>
    <col min="6" max="6" width="13.140625" style="1" customWidth="1"/>
    <col min="7" max="7" width="14.28515625" style="1" customWidth="1"/>
    <col min="8" max="8" width="15.140625" style="1" customWidth="1"/>
    <col min="9" max="9" width="17.42578125" style="1" customWidth="1"/>
    <col min="10" max="10" width="19.28515625" style="1" customWidth="1"/>
    <col min="11" max="11" width="21" style="1" customWidth="1"/>
    <col min="12" max="12" width="20.42578125" style="1" customWidth="1"/>
    <col min="13" max="13" width="20.5703125" style="1" customWidth="1"/>
    <col min="14" max="14" width="17.5703125" style="1" customWidth="1"/>
    <col min="15" max="15" width="17" style="1" customWidth="1"/>
    <col min="16" max="16" width="20.28515625" style="1" customWidth="1"/>
    <col min="17" max="17" width="18.5703125" style="1" customWidth="1"/>
    <col min="18" max="18" width="15" style="1" customWidth="1"/>
    <col min="19" max="20" width="17.5703125" style="1" customWidth="1"/>
    <col min="21" max="21" width="20" style="1" customWidth="1"/>
    <col min="22" max="16384" width="11.5703125" style="1"/>
  </cols>
  <sheetData>
    <row r="1" spans="1:15" x14ac:dyDescent="0.25">
      <c r="A1" s="203" t="s">
        <v>0</v>
      </c>
      <c r="B1" s="203"/>
      <c r="C1" s="203"/>
      <c r="D1" s="203"/>
      <c r="E1" s="203"/>
      <c r="F1" s="203"/>
      <c r="G1" s="203"/>
      <c r="H1" s="203"/>
      <c r="I1" s="203"/>
      <c r="J1" s="203"/>
      <c r="K1" s="203"/>
      <c r="L1" s="203"/>
      <c r="M1" s="203"/>
      <c r="N1" s="203"/>
      <c r="O1" s="203"/>
    </row>
    <row r="2" spans="1:15" ht="6.75" customHeight="1" x14ac:dyDescent="0.25">
      <c r="A2" s="2"/>
      <c r="B2" s="2"/>
      <c r="C2" s="2"/>
      <c r="D2" s="2"/>
      <c r="E2" s="2"/>
      <c r="F2" s="2"/>
      <c r="G2" s="2"/>
      <c r="H2" s="2"/>
      <c r="I2" s="2"/>
      <c r="J2" s="2"/>
      <c r="K2" s="2"/>
      <c r="L2" s="2"/>
      <c r="M2" s="2"/>
      <c r="N2" s="2"/>
      <c r="O2" s="2"/>
    </row>
    <row r="3" spans="1:15" x14ac:dyDescent="0.25">
      <c r="A3" s="204" t="s">
        <v>1</v>
      </c>
      <c r="B3" s="204"/>
      <c r="C3" s="204"/>
      <c r="D3" s="204"/>
      <c r="E3" s="204"/>
      <c r="F3" s="204"/>
      <c r="G3" s="204"/>
      <c r="H3" s="204"/>
      <c r="I3" s="204"/>
      <c r="J3" s="204"/>
      <c r="K3" s="204"/>
      <c r="L3" s="204"/>
      <c r="M3" s="204"/>
      <c r="N3" s="204"/>
      <c r="O3" s="204"/>
    </row>
    <row r="4" spans="1:15" x14ac:dyDescent="0.25">
      <c r="A4" s="204" t="s">
        <v>2</v>
      </c>
      <c r="B4" s="204"/>
      <c r="C4" s="204"/>
      <c r="D4" s="204"/>
      <c r="E4" s="204"/>
      <c r="F4" s="204"/>
      <c r="G4" s="204"/>
      <c r="H4" s="204"/>
      <c r="I4" s="204"/>
      <c r="J4" s="204"/>
      <c r="K4" s="204"/>
      <c r="L4" s="204"/>
      <c r="M4" s="204"/>
      <c r="N4" s="204"/>
      <c r="O4" s="204"/>
    </row>
    <row r="5" spans="1:15" ht="6" customHeight="1" x14ac:dyDescent="0.25">
      <c r="A5" s="3"/>
      <c r="B5" s="3"/>
      <c r="C5" s="3"/>
      <c r="D5" s="3"/>
      <c r="E5" s="3"/>
      <c r="F5" s="3"/>
      <c r="G5" s="3"/>
      <c r="H5" s="3"/>
      <c r="I5" s="3"/>
      <c r="J5" s="3"/>
      <c r="K5" s="3"/>
      <c r="L5" s="3"/>
      <c r="M5" s="3"/>
      <c r="N5" s="3"/>
      <c r="O5" s="3"/>
    </row>
    <row r="6" spans="1:15" x14ac:dyDescent="0.25">
      <c r="A6" s="204" t="s">
        <v>3</v>
      </c>
      <c r="B6" s="204"/>
      <c r="C6" s="204"/>
      <c r="D6" s="204"/>
      <c r="E6" s="204"/>
      <c r="F6" s="204"/>
      <c r="G6" s="204"/>
      <c r="H6" s="204"/>
      <c r="I6" s="204"/>
      <c r="J6" s="204"/>
      <c r="K6" s="204"/>
      <c r="L6" s="204"/>
      <c r="M6" s="204"/>
      <c r="N6" s="204"/>
      <c r="O6" s="204"/>
    </row>
    <row r="7" spans="1:15" ht="8.25" customHeight="1" x14ac:dyDescent="0.25">
      <c r="A7" s="3"/>
      <c r="B7" s="3"/>
      <c r="C7" s="3"/>
      <c r="D7" s="3"/>
      <c r="E7" s="3"/>
      <c r="F7" s="3"/>
      <c r="G7" s="3"/>
      <c r="H7" s="3"/>
      <c r="I7" s="3"/>
      <c r="J7" s="3"/>
      <c r="K7" s="3"/>
      <c r="L7" s="3"/>
      <c r="M7" s="3"/>
      <c r="N7" s="3"/>
      <c r="O7" s="3"/>
    </row>
    <row r="8" spans="1:15" ht="18" customHeight="1" x14ac:dyDescent="0.25">
      <c r="A8" s="205" t="s">
        <v>4</v>
      </c>
      <c r="B8" s="205"/>
      <c r="C8" s="205"/>
      <c r="D8" s="205"/>
      <c r="E8" s="205"/>
      <c r="F8" s="205"/>
      <c r="G8" s="205"/>
      <c r="H8" s="205"/>
      <c r="I8" s="205"/>
      <c r="J8" s="205"/>
      <c r="K8" s="205"/>
      <c r="L8" s="205"/>
      <c r="M8" s="205"/>
      <c r="N8" s="205"/>
      <c r="O8" s="4"/>
    </row>
    <row r="9" spans="1:15" ht="18" customHeight="1" x14ac:dyDescent="0.25">
      <c r="A9" s="205"/>
      <c r="B9" s="205"/>
      <c r="C9" s="205"/>
      <c r="D9" s="205"/>
      <c r="E9" s="205"/>
      <c r="F9" s="205"/>
      <c r="G9" s="205"/>
      <c r="H9" s="205"/>
      <c r="I9" s="205"/>
      <c r="J9" s="205"/>
      <c r="K9" s="205"/>
      <c r="L9" s="205"/>
      <c r="M9" s="205"/>
      <c r="N9" s="205"/>
      <c r="O9" s="4"/>
    </row>
    <row r="10" spans="1:15" ht="18" customHeight="1" x14ac:dyDescent="0.25">
      <c r="A10" s="4"/>
      <c r="B10" s="4"/>
      <c r="C10" s="4"/>
      <c r="D10" s="4"/>
      <c r="E10" s="4"/>
      <c r="F10" s="4"/>
      <c r="G10" s="4"/>
      <c r="H10" s="4"/>
      <c r="I10" s="4"/>
      <c r="J10" s="4"/>
      <c r="K10" s="4"/>
      <c r="L10" s="4"/>
      <c r="M10" s="4"/>
      <c r="N10" s="4"/>
      <c r="O10" s="4"/>
    </row>
    <row r="11" spans="1:15" ht="18" customHeight="1" x14ac:dyDescent="0.25">
      <c r="A11" s="206" t="s">
        <v>97</v>
      </c>
      <c r="B11" s="206"/>
      <c r="C11" s="206"/>
      <c r="D11" s="206"/>
      <c r="E11" s="206"/>
      <c r="F11" s="206"/>
      <c r="G11" s="206"/>
      <c r="H11" s="206"/>
      <c r="I11" s="206"/>
      <c r="J11" s="206"/>
      <c r="K11" s="206"/>
      <c r="L11" s="206"/>
      <c r="M11" s="206"/>
      <c r="N11" s="206"/>
      <c r="O11" s="5"/>
    </row>
    <row r="12" spans="1:15" x14ac:dyDescent="0.25">
      <c r="A12" s="6"/>
      <c r="B12" s="6"/>
      <c r="C12" s="6"/>
      <c r="D12" s="6"/>
      <c r="E12" s="6"/>
      <c r="F12" s="6"/>
      <c r="G12" s="6"/>
      <c r="H12" s="6"/>
      <c r="I12" s="6"/>
      <c r="J12" s="6"/>
      <c r="K12" s="6"/>
      <c r="L12" s="6"/>
      <c r="M12" s="6"/>
      <c r="N12" s="6"/>
      <c r="O12" s="6"/>
    </row>
    <row r="13" spans="1:15" x14ac:dyDescent="0.25">
      <c r="A13" s="7"/>
      <c r="B13" s="7"/>
      <c r="C13" s="7"/>
      <c r="D13" s="7"/>
      <c r="E13" s="7"/>
      <c r="F13" s="7"/>
      <c r="G13" s="7"/>
      <c r="H13" s="7"/>
      <c r="I13" s="7"/>
      <c r="J13" s="7"/>
      <c r="K13" s="7"/>
      <c r="L13" s="7"/>
      <c r="M13" s="7"/>
      <c r="N13" s="7"/>
      <c r="O13" s="6"/>
    </row>
    <row r="14" spans="1:15" ht="15.75" customHeight="1" thickBot="1" x14ac:dyDescent="0.3">
      <c r="A14" s="219" t="s">
        <v>5</v>
      </c>
      <c r="B14" s="219"/>
      <c r="C14" s="219"/>
      <c r="D14" s="219"/>
      <c r="E14" s="219"/>
      <c r="F14" s="219"/>
      <c r="G14" s="219"/>
      <c r="H14" s="219"/>
      <c r="I14" s="219"/>
      <c r="J14" s="219"/>
      <c r="K14" s="219"/>
      <c r="L14" s="219"/>
      <c r="M14" s="219"/>
      <c r="N14" s="219"/>
      <c r="O14" s="219"/>
    </row>
    <row r="15" spans="1:15" ht="34.5" customHeight="1" thickBot="1" x14ac:dyDescent="0.3">
      <c r="A15" s="220" t="s">
        <v>6</v>
      </c>
      <c r="B15" s="222" t="s">
        <v>7</v>
      </c>
      <c r="C15" s="223"/>
      <c r="D15" s="207" t="s">
        <v>8</v>
      </c>
      <c r="E15" s="207" t="s">
        <v>9</v>
      </c>
      <c r="F15" s="207" t="s">
        <v>10</v>
      </c>
      <c r="G15" s="207" t="s">
        <v>11</v>
      </c>
      <c r="H15" s="222" t="s">
        <v>12</v>
      </c>
      <c r="I15" s="223"/>
      <c r="J15" s="207" t="s">
        <v>13</v>
      </c>
      <c r="K15" s="8"/>
      <c r="L15" s="8"/>
      <c r="M15" s="207" t="s">
        <v>14</v>
      </c>
      <c r="N15" s="207" t="s">
        <v>15</v>
      </c>
      <c r="O15" s="210" t="s">
        <v>16</v>
      </c>
    </row>
    <row r="16" spans="1:15" ht="16.5" thickBot="1" x14ac:dyDescent="0.3">
      <c r="A16" s="221"/>
      <c r="B16" s="224"/>
      <c r="C16" s="225"/>
      <c r="D16" s="208"/>
      <c r="E16" s="208"/>
      <c r="F16" s="208"/>
      <c r="G16" s="226"/>
      <c r="H16" s="9" t="s">
        <v>17</v>
      </c>
      <c r="I16" s="213" t="s">
        <v>18</v>
      </c>
      <c r="J16" s="228"/>
      <c r="K16" s="10"/>
      <c r="L16" s="10"/>
      <c r="M16" s="228"/>
      <c r="N16" s="208"/>
      <c r="O16" s="211"/>
    </row>
    <row r="17" spans="1:19" ht="42" customHeight="1" thickBot="1" x14ac:dyDescent="0.3">
      <c r="A17" s="221"/>
      <c r="B17" s="11" t="s">
        <v>19</v>
      </c>
      <c r="C17" s="12" t="s">
        <v>20</v>
      </c>
      <c r="D17" s="209"/>
      <c r="E17" s="209"/>
      <c r="F17" s="209"/>
      <c r="G17" s="227"/>
      <c r="H17" s="13"/>
      <c r="I17" s="214"/>
      <c r="J17" s="229"/>
      <c r="K17" s="14" t="s">
        <v>21</v>
      </c>
      <c r="L17" s="14" t="s">
        <v>22</v>
      </c>
      <c r="M17" s="229"/>
      <c r="N17" s="209"/>
      <c r="O17" s="212"/>
    </row>
    <row r="18" spans="1:19" ht="63" x14ac:dyDescent="0.25">
      <c r="A18" s="15">
        <v>1</v>
      </c>
      <c r="B18" s="23" t="s">
        <v>25</v>
      </c>
      <c r="C18" s="198" t="s">
        <v>101</v>
      </c>
      <c r="D18" s="16" t="s">
        <v>23</v>
      </c>
      <c r="E18" s="18" t="s">
        <v>104</v>
      </c>
      <c r="F18" s="16" t="s">
        <v>24</v>
      </c>
      <c r="G18" s="19">
        <v>8</v>
      </c>
      <c r="H18" s="19">
        <v>4</v>
      </c>
      <c r="I18" s="19">
        <v>2</v>
      </c>
      <c r="J18" s="20"/>
      <c r="K18" s="20">
        <v>3400</v>
      </c>
      <c r="L18" s="20">
        <v>7087.5</v>
      </c>
      <c r="M18" s="20">
        <v>0</v>
      </c>
      <c r="N18" s="20">
        <v>11200</v>
      </c>
      <c r="O18" s="20">
        <f>SUM(M18+N18)</f>
        <v>11200</v>
      </c>
      <c r="Q18" s="21"/>
      <c r="S18" s="21"/>
    </row>
    <row r="19" spans="1:19" ht="109.5" customHeight="1" x14ac:dyDescent="0.25">
      <c r="A19" s="15">
        <v>1</v>
      </c>
      <c r="B19" s="23" t="s">
        <v>102</v>
      </c>
      <c r="C19" s="198" t="s">
        <v>111</v>
      </c>
      <c r="D19" s="16" t="s">
        <v>23</v>
      </c>
      <c r="E19" s="18" t="s">
        <v>105</v>
      </c>
      <c r="F19" s="16" t="s">
        <v>24</v>
      </c>
      <c r="G19" s="19">
        <v>8</v>
      </c>
      <c r="H19" s="19">
        <v>4</v>
      </c>
      <c r="I19" s="19">
        <v>0</v>
      </c>
      <c r="J19" s="20"/>
      <c r="K19" s="20">
        <v>2600</v>
      </c>
      <c r="L19" s="20">
        <v>6250</v>
      </c>
      <c r="M19" s="20">
        <v>0</v>
      </c>
      <c r="N19" s="20">
        <v>11200</v>
      </c>
      <c r="O19" s="20">
        <f t="shared" ref="O19:O20" si="0">SUM(M19+N19)</f>
        <v>11200</v>
      </c>
      <c r="Q19" s="21"/>
      <c r="S19" s="21"/>
    </row>
    <row r="20" spans="1:19" ht="108.75" customHeight="1" x14ac:dyDescent="0.25">
      <c r="A20" s="22">
        <v>1</v>
      </c>
      <c r="B20" s="28" t="s">
        <v>27</v>
      </c>
      <c r="C20" s="287" t="s">
        <v>103</v>
      </c>
      <c r="D20" s="23" t="s">
        <v>23</v>
      </c>
      <c r="E20" s="24">
        <v>45772</v>
      </c>
      <c r="F20" s="23" t="s">
        <v>26</v>
      </c>
      <c r="G20" s="25">
        <v>8</v>
      </c>
      <c r="H20" s="25">
        <v>2</v>
      </c>
      <c r="I20" s="25">
        <v>0</v>
      </c>
      <c r="J20" s="27"/>
      <c r="K20" s="27">
        <v>2600</v>
      </c>
      <c r="L20" s="27">
        <v>6250</v>
      </c>
      <c r="M20" s="27">
        <v>0</v>
      </c>
      <c r="N20" s="27">
        <v>11200</v>
      </c>
      <c r="O20" s="20">
        <f t="shared" si="0"/>
        <v>11200</v>
      </c>
      <c r="Q20" s="21"/>
      <c r="S20" s="21"/>
    </row>
    <row r="21" spans="1:19" hidden="1" x14ac:dyDescent="0.25">
      <c r="A21" s="22">
        <v>0</v>
      </c>
      <c r="B21" s="28"/>
      <c r="C21" s="29"/>
      <c r="D21" s="23"/>
      <c r="E21" s="24"/>
      <c r="F21" s="28"/>
      <c r="G21" s="25"/>
      <c r="H21" s="26"/>
      <c r="I21" s="25"/>
      <c r="J21" s="27"/>
      <c r="K21" s="30"/>
      <c r="L21" s="30"/>
      <c r="M21" s="27"/>
      <c r="N21" s="30"/>
      <c r="O21" s="27"/>
    </row>
    <row r="22" spans="1:19" hidden="1" x14ac:dyDescent="0.25">
      <c r="A22" s="22"/>
      <c r="B22" s="28"/>
      <c r="C22" s="31"/>
      <c r="D22" s="23"/>
      <c r="E22" s="32"/>
      <c r="F22" s="23"/>
      <c r="G22" s="25"/>
      <c r="H22" s="26"/>
      <c r="I22" s="25"/>
      <c r="J22" s="33"/>
      <c r="K22" s="30"/>
      <c r="L22" s="30"/>
      <c r="M22" s="27"/>
      <c r="N22" s="30"/>
      <c r="O22" s="27"/>
    </row>
    <row r="23" spans="1:19" ht="28.5" hidden="1" customHeight="1" x14ac:dyDescent="0.25">
      <c r="A23" s="22"/>
      <c r="B23" s="34"/>
      <c r="C23" s="17"/>
      <c r="D23" s="23" t="s">
        <v>28</v>
      </c>
      <c r="E23" s="35"/>
      <c r="F23" s="36"/>
      <c r="G23" s="25"/>
      <c r="H23" s="25"/>
      <c r="I23" s="25"/>
      <c r="J23" s="27"/>
      <c r="K23" s="27"/>
      <c r="L23" s="27"/>
      <c r="M23" s="27"/>
      <c r="N23" s="27"/>
      <c r="O23" s="27">
        <f>SUM(M23+N23)</f>
        <v>0</v>
      </c>
    </row>
    <row r="24" spans="1:19" ht="15.75" customHeight="1" thickBot="1" x14ac:dyDescent="0.3">
      <c r="A24" s="37">
        <f>SUM(A18:A23)</f>
        <v>3</v>
      </c>
      <c r="B24" s="215" t="s">
        <v>29</v>
      </c>
      <c r="C24" s="215"/>
      <c r="D24" s="215"/>
      <c r="E24" s="215"/>
      <c r="F24" s="215"/>
      <c r="G24" s="199">
        <f>SUM(G18:G23)</f>
        <v>24</v>
      </c>
      <c r="H24" s="199">
        <f>SUM(H18:H23)</f>
        <v>10</v>
      </c>
      <c r="I24" s="199">
        <f>SUM(I18:I23)</f>
        <v>2</v>
      </c>
      <c r="J24" s="38">
        <f>SUM(J21:J23)</f>
        <v>0</v>
      </c>
      <c r="K24" s="38">
        <f>SUM(K18:K23)</f>
        <v>8600</v>
      </c>
      <c r="L24" s="38">
        <f>SUM(L18:L23)</f>
        <v>19587.5</v>
      </c>
      <c r="M24" s="38">
        <f>SUM(M18:M23)</f>
        <v>0</v>
      </c>
      <c r="N24" s="38">
        <f>SUM(N18:N23)</f>
        <v>33600</v>
      </c>
      <c r="O24" s="38">
        <f>SUM(O18:O23)</f>
        <v>33600</v>
      </c>
      <c r="P24" s="39"/>
    </row>
    <row r="25" spans="1:19" ht="15.75" customHeight="1" thickBot="1" x14ac:dyDescent="0.3">
      <c r="A25" s="216" t="s">
        <v>30</v>
      </c>
      <c r="B25" s="217"/>
      <c r="C25" s="217"/>
      <c r="D25" s="217"/>
      <c r="E25" s="217"/>
      <c r="F25" s="217"/>
      <c r="G25" s="217"/>
      <c r="H25" s="40"/>
      <c r="I25" s="40"/>
      <c r="J25" s="41"/>
      <c r="K25" s="41"/>
      <c r="L25" s="41"/>
      <c r="M25" s="42">
        <v>0</v>
      </c>
      <c r="N25" s="42">
        <f>N24*-0.1</f>
        <v>-3360</v>
      </c>
      <c r="O25" s="42">
        <f>N25</f>
        <v>-3360</v>
      </c>
    </row>
    <row r="26" spans="1:19" ht="15.75" customHeight="1" thickBot="1" x14ac:dyDescent="0.3">
      <c r="A26" s="218" t="s">
        <v>31</v>
      </c>
      <c r="B26" s="218"/>
      <c r="C26" s="218"/>
      <c r="D26" s="218"/>
      <c r="E26" s="218"/>
      <c r="F26" s="218"/>
      <c r="G26" s="218"/>
      <c r="H26" s="43"/>
      <c r="I26" s="43"/>
      <c r="J26" s="44"/>
      <c r="K26" s="44"/>
      <c r="L26" s="44"/>
      <c r="M26" s="42">
        <f>+M24+M25</f>
        <v>0</v>
      </c>
      <c r="N26" s="42">
        <f>+N24+N25</f>
        <v>30240</v>
      </c>
      <c r="O26" s="42">
        <f>+O24+O25</f>
        <v>30240</v>
      </c>
    </row>
    <row r="27" spans="1:19" x14ac:dyDescent="0.25">
      <c r="A27" s="45"/>
      <c r="B27" s="45"/>
      <c r="C27" s="45"/>
      <c r="D27" s="45"/>
      <c r="E27" s="45"/>
      <c r="F27" s="45"/>
      <c r="G27" s="45"/>
      <c r="H27" s="46"/>
      <c r="I27" s="46"/>
      <c r="J27" s="47"/>
      <c r="K27" s="47"/>
      <c r="L27" s="47"/>
      <c r="M27" s="47"/>
      <c r="N27" s="47"/>
      <c r="O27" s="48"/>
    </row>
    <row r="28" spans="1:19" ht="16.5" customHeight="1" thickBot="1" x14ac:dyDescent="0.3">
      <c r="A28" s="234" t="s">
        <v>32</v>
      </c>
      <c r="B28" s="234"/>
      <c r="C28" s="234"/>
      <c r="D28" s="234"/>
      <c r="E28" s="234"/>
      <c r="F28" s="234"/>
      <c r="G28" s="234"/>
      <c r="H28" s="234"/>
      <c r="I28" s="234"/>
      <c r="J28" s="234"/>
      <c r="K28" s="234"/>
      <c r="L28" s="234"/>
      <c r="M28" s="234"/>
      <c r="N28" s="49"/>
      <c r="O28" s="49"/>
    </row>
    <row r="29" spans="1:19" ht="34.5" customHeight="1" thickBot="1" x14ac:dyDescent="0.3">
      <c r="A29" s="220" t="s">
        <v>6</v>
      </c>
      <c r="B29" s="222" t="s">
        <v>7</v>
      </c>
      <c r="C29" s="223"/>
      <c r="D29" s="207" t="s">
        <v>8</v>
      </c>
      <c r="E29" s="207" t="s">
        <v>9</v>
      </c>
      <c r="F29" s="207" t="s">
        <v>10</v>
      </c>
      <c r="G29" s="207" t="s">
        <v>11</v>
      </c>
      <c r="H29" s="222" t="s">
        <v>12</v>
      </c>
      <c r="I29" s="223"/>
      <c r="J29" s="207" t="s">
        <v>13</v>
      </c>
      <c r="K29" s="8"/>
      <c r="L29" s="8"/>
      <c r="M29" s="207" t="s">
        <v>14</v>
      </c>
      <c r="N29" s="207" t="s">
        <v>15</v>
      </c>
      <c r="O29" s="210" t="s">
        <v>16</v>
      </c>
    </row>
    <row r="30" spans="1:19" ht="12" customHeight="1" thickBot="1" x14ac:dyDescent="0.3">
      <c r="A30" s="221"/>
      <c r="B30" s="224"/>
      <c r="C30" s="225"/>
      <c r="D30" s="208"/>
      <c r="E30" s="208"/>
      <c r="F30" s="208"/>
      <c r="G30" s="226"/>
      <c r="H30" s="207" t="s">
        <v>33</v>
      </c>
      <c r="I30" s="207" t="s">
        <v>18</v>
      </c>
      <c r="J30" s="228"/>
      <c r="K30" s="10"/>
      <c r="L30" s="10"/>
      <c r="M30" s="228"/>
      <c r="N30" s="208"/>
      <c r="O30" s="211"/>
    </row>
    <row r="31" spans="1:19" ht="40.5" customHeight="1" x14ac:dyDescent="0.25">
      <c r="A31" s="235"/>
      <c r="B31" s="50" t="s">
        <v>19</v>
      </c>
      <c r="C31" s="51" t="s">
        <v>20</v>
      </c>
      <c r="D31" s="208"/>
      <c r="E31" s="208"/>
      <c r="F31" s="208"/>
      <c r="G31" s="226"/>
      <c r="H31" s="208"/>
      <c r="I31" s="208"/>
      <c r="J31" s="228"/>
      <c r="K31" s="52" t="s">
        <v>21</v>
      </c>
      <c r="L31" s="52" t="s">
        <v>22</v>
      </c>
      <c r="M31" s="236"/>
      <c r="N31" s="208"/>
      <c r="O31" s="230"/>
    </row>
    <row r="32" spans="1:19" ht="65.45" hidden="1" customHeight="1" x14ac:dyDescent="0.25">
      <c r="A32" s="53"/>
      <c r="B32" s="54"/>
      <c r="C32" s="31"/>
      <c r="D32" s="23"/>
      <c r="E32" s="35"/>
      <c r="F32" s="55"/>
      <c r="G32" s="23"/>
      <c r="H32" s="56"/>
      <c r="I32" s="56"/>
      <c r="J32" s="23"/>
      <c r="K32" s="27"/>
      <c r="L32" s="57"/>
      <c r="M32" s="16"/>
      <c r="N32" s="56"/>
      <c r="O32" s="23">
        <f>SUM(M32+N32)</f>
        <v>0</v>
      </c>
    </row>
    <row r="33" spans="1:18" ht="126" customHeight="1" x14ac:dyDescent="0.25">
      <c r="A33" s="53">
        <v>1</v>
      </c>
      <c r="B33" s="23" t="s">
        <v>34</v>
      </c>
      <c r="C33" s="31" t="s">
        <v>113</v>
      </c>
      <c r="D33" s="23" t="s">
        <v>35</v>
      </c>
      <c r="E33" s="111">
        <v>45750</v>
      </c>
      <c r="F33" s="55" t="s">
        <v>114</v>
      </c>
      <c r="G33" s="23">
        <v>8</v>
      </c>
      <c r="H33" s="56"/>
      <c r="I33" s="56"/>
      <c r="J33" s="23"/>
      <c r="K33" s="27">
        <v>4500</v>
      </c>
      <c r="L33" s="57">
        <v>15400</v>
      </c>
      <c r="M33" s="23"/>
      <c r="N33" s="23"/>
      <c r="O33" s="23">
        <f t="shared" ref="O33:O42" si="1">SUM(M33+N33)</f>
        <v>0</v>
      </c>
    </row>
    <row r="34" spans="1:18" ht="75.75" customHeight="1" x14ac:dyDescent="0.25">
      <c r="A34" s="53">
        <v>1</v>
      </c>
      <c r="B34" s="23" t="s">
        <v>34</v>
      </c>
      <c r="C34" s="31" t="s">
        <v>115</v>
      </c>
      <c r="D34" s="23" t="s">
        <v>35</v>
      </c>
      <c r="E34" s="111">
        <v>45756</v>
      </c>
      <c r="F34" s="58" t="s">
        <v>116</v>
      </c>
      <c r="G34" s="23">
        <v>8</v>
      </c>
      <c r="H34" s="23"/>
      <c r="I34" s="23"/>
      <c r="J34" s="23"/>
      <c r="K34" s="27">
        <v>1680</v>
      </c>
      <c r="L34" s="57">
        <v>6160</v>
      </c>
      <c r="M34" s="16"/>
      <c r="N34" s="23"/>
      <c r="O34" s="23">
        <f t="shared" si="1"/>
        <v>0</v>
      </c>
    </row>
    <row r="35" spans="1:18" ht="93.75" customHeight="1" x14ac:dyDescent="0.25">
      <c r="A35" s="53">
        <v>0</v>
      </c>
      <c r="B35" s="23" t="s">
        <v>36</v>
      </c>
      <c r="C35" s="59" t="s">
        <v>117</v>
      </c>
      <c r="D35" s="23" t="s">
        <v>35</v>
      </c>
      <c r="E35" s="111">
        <v>45757</v>
      </c>
      <c r="F35" s="55" t="s">
        <v>118</v>
      </c>
      <c r="G35" s="23">
        <v>8</v>
      </c>
      <c r="H35" s="23"/>
      <c r="I35" s="23"/>
      <c r="J35" s="23"/>
      <c r="K35" s="27">
        <v>2520</v>
      </c>
      <c r="L35" s="60">
        <v>9240</v>
      </c>
      <c r="M35" s="27"/>
      <c r="N35" s="27">
        <v>10400</v>
      </c>
      <c r="O35" s="23">
        <f t="shared" si="1"/>
        <v>10400</v>
      </c>
    </row>
    <row r="36" spans="1:18" ht="157.5" customHeight="1" x14ac:dyDescent="0.25">
      <c r="A36" s="53">
        <v>1</v>
      </c>
      <c r="B36" s="83" t="s">
        <v>34</v>
      </c>
      <c r="C36" s="31" t="s">
        <v>119</v>
      </c>
      <c r="D36" s="23" t="s">
        <v>35</v>
      </c>
      <c r="E36" s="35">
        <v>45771</v>
      </c>
      <c r="F36" s="55" t="s">
        <v>114</v>
      </c>
      <c r="G36" s="23">
        <v>8</v>
      </c>
      <c r="H36" s="56"/>
      <c r="I36" s="56"/>
      <c r="J36" s="23"/>
      <c r="K36" s="27">
        <v>5100</v>
      </c>
      <c r="L36" s="57">
        <v>15400</v>
      </c>
      <c r="M36" s="16"/>
      <c r="N36" s="23">
        <v>11200</v>
      </c>
      <c r="O36" s="23">
        <f>SUM(M36+N36)</f>
        <v>11200</v>
      </c>
    </row>
    <row r="37" spans="1:18" ht="62.25" hidden="1" customHeight="1" x14ac:dyDescent="0.25">
      <c r="A37" s="61"/>
      <c r="B37" s="23" t="s">
        <v>37</v>
      </c>
      <c r="C37" s="62" t="s">
        <v>38</v>
      </c>
      <c r="D37" s="63" t="s">
        <v>35</v>
      </c>
      <c r="E37" s="35"/>
      <c r="F37" s="23"/>
      <c r="G37" s="25"/>
      <c r="H37" s="25"/>
      <c r="I37" s="25"/>
      <c r="J37" s="27"/>
      <c r="K37" s="27"/>
      <c r="L37" s="27"/>
      <c r="M37" s="27"/>
      <c r="N37" s="27"/>
      <c r="O37" s="23">
        <f t="shared" si="1"/>
        <v>0</v>
      </c>
    </row>
    <row r="38" spans="1:18" ht="17.25" hidden="1" customHeight="1" x14ac:dyDescent="0.25">
      <c r="A38" s="61"/>
      <c r="B38" s="23"/>
      <c r="C38" s="64" t="s">
        <v>39</v>
      </c>
      <c r="D38" s="63" t="s">
        <v>35</v>
      </c>
      <c r="E38" s="35"/>
      <c r="F38" s="23"/>
      <c r="G38" s="16"/>
      <c r="H38" s="19"/>
      <c r="I38" s="19"/>
      <c r="J38" s="20"/>
      <c r="K38" s="27"/>
      <c r="L38" s="27"/>
      <c r="M38" s="60"/>
      <c r="N38" s="60"/>
      <c r="O38" s="23">
        <f t="shared" si="1"/>
        <v>0</v>
      </c>
      <c r="R38" s="65"/>
    </row>
    <row r="39" spans="1:18" ht="24" hidden="1" customHeight="1" x14ac:dyDescent="0.25">
      <c r="A39" s="61"/>
      <c r="B39" s="23"/>
      <c r="C39" s="64" t="s">
        <v>40</v>
      </c>
      <c r="D39" s="63" t="s">
        <v>35</v>
      </c>
      <c r="E39" s="35"/>
      <c r="F39" s="23"/>
      <c r="G39" s="16"/>
      <c r="H39" s="19"/>
      <c r="I39" s="19"/>
      <c r="J39" s="20"/>
      <c r="K39" s="27"/>
      <c r="L39" s="27"/>
      <c r="M39" s="60"/>
      <c r="N39" s="60"/>
      <c r="O39" s="23">
        <f t="shared" si="1"/>
        <v>0</v>
      </c>
      <c r="P39" s="65"/>
      <c r="Q39" s="65"/>
    </row>
    <row r="40" spans="1:18" ht="39.75" hidden="1" customHeight="1" x14ac:dyDescent="0.25">
      <c r="A40" s="61"/>
      <c r="B40" s="23" t="s">
        <v>41</v>
      </c>
      <c r="C40" s="64" t="s">
        <v>42</v>
      </c>
      <c r="D40" s="63" t="s">
        <v>35</v>
      </c>
      <c r="E40" s="35"/>
      <c r="F40" s="23"/>
      <c r="G40" s="16"/>
      <c r="H40" s="19"/>
      <c r="I40" s="19"/>
      <c r="J40" s="20"/>
      <c r="K40" s="27"/>
      <c r="L40" s="27"/>
      <c r="M40" s="66"/>
      <c r="N40" s="66"/>
      <c r="O40" s="23">
        <f t="shared" si="1"/>
        <v>0</v>
      </c>
      <c r="P40" s="65"/>
      <c r="Q40" s="65"/>
    </row>
    <row r="41" spans="1:18" ht="54.75" hidden="1" customHeight="1" x14ac:dyDescent="0.25">
      <c r="A41" s="67"/>
      <c r="B41" s="23" t="s">
        <v>41</v>
      </c>
      <c r="C41" s="64" t="s">
        <v>43</v>
      </c>
      <c r="D41" s="63" t="s">
        <v>35</v>
      </c>
      <c r="E41" s="35"/>
      <c r="F41" s="16"/>
      <c r="G41" s="16"/>
      <c r="H41" s="19"/>
      <c r="I41" s="19"/>
      <c r="J41" s="20"/>
      <c r="K41" s="27"/>
      <c r="L41" s="27"/>
      <c r="M41" s="66"/>
      <c r="N41" s="60"/>
      <c r="O41" s="23">
        <f t="shared" si="1"/>
        <v>0</v>
      </c>
      <c r="P41" s="65"/>
      <c r="Q41" s="65"/>
    </row>
    <row r="42" spans="1:18" ht="53.25" hidden="1" customHeight="1" x14ac:dyDescent="0.25">
      <c r="B42" s="23" t="s">
        <v>41</v>
      </c>
      <c r="C42" s="64" t="s">
        <v>44</v>
      </c>
      <c r="D42" s="63" t="s">
        <v>35</v>
      </c>
      <c r="E42" s="35"/>
      <c r="F42" s="16"/>
      <c r="G42" s="19"/>
      <c r="H42" s="19"/>
      <c r="I42" s="19"/>
      <c r="J42" s="20"/>
      <c r="K42" s="27"/>
      <c r="L42" s="27"/>
      <c r="M42" s="20"/>
      <c r="N42" s="60"/>
      <c r="O42" s="23">
        <f t="shared" si="1"/>
        <v>0</v>
      </c>
      <c r="P42" s="68"/>
      <c r="Q42" s="21"/>
      <c r="R42" s="21"/>
    </row>
    <row r="43" spans="1:18" ht="17.25" hidden="1" customHeight="1" x14ac:dyDescent="0.25">
      <c r="A43" s="67"/>
      <c r="B43" s="23" t="s">
        <v>37</v>
      </c>
      <c r="C43" s="69" t="s">
        <v>45</v>
      </c>
      <c r="D43" s="63" t="s">
        <v>35</v>
      </c>
      <c r="E43" s="35">
        <v>45400</v>
      </c>
      <c r="F43" s="23" t="s">
        <v>46</v>
      </c>
      <c r="G43" s="25"/>
      <c r="H43" s="25"/>
      <c r="I43" s="25"/>
      <c r="J43" s="27">
        <v>600000</v>
      </c>
      <c r="K43" s="27"/>
      <c r="L43" s="27"/>
      <c r="M43" s="27"/>
      <c r="N43" s="27"/>
      <c r="O43" s="57">
        <f>SUM(M43:N43)</f>
        <v>0</v>
      </c>
      <c r="P43" s="21"/>
    </row>
    <row r="44" spans="1:18" x14ac:dyDescent="0.25">
      <c r="A44" s="67">
        <f>SUM(A32:A43)</f>
        <v>3</v>
      </c>
      <c r="B44" s="231" t="s">
        <v>29</v>
      </c>
      <c r="C44" s="231"/>
      <c r="D44" s="231"/>
      <c r="E44" s="231"/>
      <c r="F44" s="231"/>
      <c r="G44" s="70">
        <f>SUM(G32:G43)</f>
        <v>32</v>
      </c>
      <c r="H44" s="70">
        <f>SUM(H32:H43)</f>
        <v>0</v>
      </c>
      <c r="I44" s="70">
        <f>SUM(I32:I43)</f>
        <v>0</v>
      </c>
      <c r="J44" s="71">
        <f>SUM(J36:J43)</f>
        <v>600000</v>
      </c>
      <c r="K44" s="71">
        <f>SUM(K32:K42)</f>
        <v>13800</v>
      </c>
      <c r="L44" s="71">
        <f>SUM(L32:L43)</f>
        <v>46200</v>
      </c>
      <c r="M44" s="71">
        <f>SUM(M32:M43)</f>
        <v>0</v>
      </c>
      <c r="N44" s="71">
        <f>SUM(N32:N43)</f>
        <v>21600</v>
      </c>
      <c r="O44" s="72">
        <f>SUM(O32:O43)</f>
        <v>21600</v>
      </c>
    </row>
    <row r="45" spans="1:18" x14ac:dyDescent="0.25">
      <c r="A45" s="232" t="s">
        <v>30</v>
      </c>
      <c r="B45" s="233"/>
      <c r="C45" s="233"/>
      <c r="D45" s="233"/>
      <c r="E45" s="233"/>
      <c r="F45" s="233"/>
      <c r="G45" s="233"/>
      <c r="H45" s="73"/>
      <c r="I45" s="73"/>
      <c r="J45" s="74"/>
      <c r="K45" s="75"/>
      <c r="L45" s="75"/>
      <c r="M45" s="75">
        <v>0</v>
      </c>
      <c r="N45" s="75">
        <f>0.1*-N44</f>
        <v>-2160</v>
      </c>
      <c r="O45" s="76">
        <f>SUM(N45:N45)</f>
        <v>-2160</v>
      </c>
    </row>
    <row r="46" spans="1:18" ht="16.5" thickBot="1" x14ac:dyDescent="0.3">
      <c r="A46" s="239" t="s">
        <v>47</v>
      </c>
      <c r="B46" s="240"/>
      <c r="C46" s="240"/>
      <c r="D46" s="240"/>
      <c r="E46" s="240"/>
      <c r="F46" s="240"/>
      <c r="G46" s="241"/>
      <c r="H46" s="77"/>
      <c r="I46" s="77"/>
      <c r="J46" s="78"/>
      <c r="K46" s="79"/>
      <c r="L46" s="79"/>
      <c r="M46" s="79">
        <f>SUM(M44:M45)</f>
        <v>0</v>
      </c>
      <c r="N46" s="80">
        <f>+N44+N45</f>
        <v>19440</v>
      </c>
      <c r="O46" s="80">
        <f>+O44+O45</f>
        <v>19440</v>
      </c>
      <c r="Q46" s="39"/>
    </row>
    <row r="47" spans="1:18" x14ac:dyDescent="0.25">
      <c r="A47" s="45"/>
      <c r="B47" s="45"/>
      <c r="C47" s="45"/>
      <c r="D47" s="45"/>
      <c r="E47" s="45"/>
      <c r="F47" s="45"/>
      <c r="G47" s="45"/>
      <c r="H47" s="46"/>
      <c r="I47" s="46"/>
      <c r="J47" s="47"/>
      <c r="K47" s="47"/>
      <c r="L47" s="47"/>
      <c r="M47" s="47"/>
      <c r="N47" s="47"/>
      <c r="O47" s="48"/>
    </row>
    <row r="48" spans="1:18" ht="15.75" customHeight="1" thickBot="1" x14ac:dyDescent="0.3">
      <c r="A48" s="234" t="s">
        <v>48</v>
      </c>
      <c r="B48" s="234"/>
      <c r="C48" s="234"/>
      <c r="D48" s="234"/>
      <c r="E48" s="234"/>
      <c r="F48" s="234"/>
      <c r="G48" s="234"/>
      <c r="H48" s="234"/>
      <c r="I48" s="234"/>
      <c r="J48" s="234"/>
      <c r="K48" s="234"/>
      <c r="L48" s="234"/>
      <c r="M48" s="234"/>
      <c r="N48" s="81"/>
      <c r="O48" s="81"/>
    </row>
    <row r="49" spans="1:19" ht="34.5" customHeight="1" thickBot="1" x14ac:dyDescent="0.3">
      <c r="A49" s="220" t="s">
        <v>6</v>
      </c>
      <c r="B49" s="222" t="s">
        <v>7</v>
      </c>
      <c r="C49" s="223"/>
      <c r="D49" s="207" t="s">
        <v>8</v>
      </c>
      <c r="E49" s="207" t="s">
        <v>9</v>
      </c>
      <c r="F49" s="207" t="s">
        <v>10</v>
      </c>
      <c r="G49" s="207" t="s">
        <v>11</v>
      </c>
      <c r="H49" s="222" t="s">
        <v>12</v>
      </c>
      <c r="I49" s="223"/>
      <c r="J49" s="207" t="s">
        <v>13</v>
      </c>
      <c r="K49" s="8"/>
      <c r="L49" s="8"/>
      <c r="M49" s="207" t="s">
        <v>14</v>
      </c>
      <c r="N49" s="207" t="s">
        <v>15</v>
      </c>
      <c r="O49" s="210" t="s">
        <v>16</v>
      </c>
    </row>
    <row r="50" spans="1:19" ht="2.25" customHeight="1" thickBot="1" x14ac:dyDescent="0.3">
      <c r="A50" s="221"/>
      <c r="B50" s="224"/>
      <c r="C50" s="225"/>
      <c r="D50" s="226"/>
      <c r="E50" s="226"/>
      <c r="F50" s="226"/>
      <c r="G50" s="226"/>
      <c r="H50" s="207" t="s">
        <v>33</v>
      </c>
      <c r="I50" s="207" t="s">
        <v>18</v>
      </c>
      <c r="J50" s="228"/>
      <c r="K50" s="10"/>
      <c r="L50" s="10"/>
      <c r="M50" s="228"/>
      <c r="N50" s="208"/>
      <c r="O50" s="211"/>
    </row>
    <row r="51" spans="1:19" ht="28.5" customHeight="1" x14ac:dyDescent="0.25">
      <c r="A51" s="235"/>
      <c r="B51" s="8" t="s">
        <v>49</v>
      </c>
      <c r="C51" s="51" t="s">
        <v>20</v>
      </c>
      <c r="D51" s="226"/>
      <c r="E51" s="226"/>
      <c r="F51" s="226"/>
      <c r="G51" s="226"/>
      <c r="H51" s="208"/>
      <c r="I51" s="208"/>
      <c r="J51" s="228"/>
      <c r="K51" s="52" t="s">
        <v>21</v>
      </c>
      <c r="L51" s="52" t="s">
        <v>22</v>
      </c>
      <c r="M51" s="228"/>
      <c r="N51" s="208"/>
      <c r="O51" s="230"/>
    </row>
    <row r="52" spans="1:19" ht="82.15" hidden="1" customHeight="1" x14ac:dyDescent="0.25">
      <c r="A52" s="82">
        <v>0</v>
      </c>
      <c r="B52" s="23" t="s">
        <v>50</v>
      </c>
      <c r="C52" s="83"/>
      <c r="D52" s="23" t="s">
        <v>51</v>
      </c>
      <c r="E52" s="84"/>
      <c r="F52" s="85"/>
      <c r="G52" s="86"/>
      <c r="H52" s="86"/>
      <c r="I52" s="86"/>
      <c r="J52" s="87"/>
      <c r="K52" s="88"/>
      <c r="L52" s="88"/>
      <c r="M52" s="88"/>
      <c r="N52" s="89"/>
      <c r="O52" s="87">
        <f>M52+N52</f>
        <v>0</v>
      </c>
      <c r="P52" s="237"/>
      <c r="Q52" s="238"/>
      <c r="R52" s="238"/>
      <c r="S52" s="238"/>
    </row>
    <row r="53" spans="1:19" ht="96.6" hidden="1" customHeight="1" x14ac:dyDescent="0.25">
      <c r="A53" s="82">
        <v>0</v>
      </c>
      <c r="B53" s="23" t="s">
        <v>50</v>
      </c>
      <c r="C53" s="31"/>
      <c r="D53" s="23" t="s">
        <v>51</v>
      </c>
      <c r="E53" s="84"/>
      <c r="F53" s="85"/>
      <c r="G53" s="86"/>
      <c r="H53" s="86"/>
      <c r="I53" s="86"/>
      <c r="J53" s="87"/>
      <c r="K53" s="88"/>
      <c r="L53" s="88"/>
      <c r="M53" s="88"/>
      <c r="N53" s="89"/>
      <c r="O53" s="87">
        <f>M53+N53</f>
        <v>0</v>
      </c>
      <c r="P53" s="90"/>
      <c r="Q53" s="90"/>
      <c r="R53" s="90"/>
      <c r="S53" s="90"/>
    </row>
    <row r="54" spans="1:19" ht="79.900000000000006" hidden="1" customHeight="1" x14ac:dyDescent="0.25">
      <c r="A54" s="82">
        <v>0</v>
      </c>
      <c r="B54" s="23"/>
      <c r="C54" s="69"/>
      <c r="D54" s="23" t="s">
        <v>51</v>
      </c>
      <c r="E54" s="84"/>
      <c r="F54" s="85"/>
      <c r="G54" s="25"/>
      <c r="H54" s="25"/>
      <c r="I54" s="25"/>
      <c r="J54" s="27"/>
      <c r="K54" s="91"/>
      <c r="L54" s="91"/>
      <c r="M54" s="91"/>
      <c r="N54" s="91"/>
      <c r="O54" s="91">
        <f>SUM(M54:N54)</f>
        <v>0</v>
      </c>
      <c r="P54" s="90"/>
    </row>
    <row r="55" spans="1:19" ht="62.45" hidden="1" customHeight="1" x14ac:dyDescent="0.25">
      <c r="A55" s="82">
        <v>0</v>
      </c>
      <c r="B55" s="23" t="s">
        <v>52</v>
      </c>
      <c r="C55" s="92"/>
      <c r="D55" s="23" t="s">
        <v>51</v>
      </c>
      <c r="E55" s="84"/>
      <c r="F55" s="23"/>
      <c r="G55" s="19"/>
      <c r="H55" s="19"/>
      <c r="I55" s="19"/>
      <c r="J55" s="20"/>
      <c r="K55" s="93"/>
      <c r="L55" s="93"/>
      <c r="M55" s="93"/>
      <c r="N55" s="93"/>
      <c r="O55" s="94">
        <f>M55+N55</f>
        <v>0</v>
      </c>
      <c r="P55" s="95"/>
    </row>
    <row r="56" spans="1:19" ht="20.25" customHeight="1" x14ac:dyDescent="0.25">
      <c r="A56" s="67">
        <f>SUM(A52:A55)</f>
        <v>0</v>
      </c>
      <c r="B56" s="231" t="s">
        <v>29</v>
      </c>
      <c r="C56" s="231"/>
      <c r="D56" s="231"/>
      <c r="E56" s="231"/>
      <c r="F56" s="231"/>
      <c r="G56" s="96">
        <f t="shared" ref="G56:K56" si="2">SUM(G52:G55)</f>
        <v>0</v>
      </c>
      <c r="H56" s="97">
        <f t="shared" si="2"/>
        <v>0</v>
      </c>
      <c r="I56" s="97">
        <f t="shared" si="2"/>
        <v>0</v>
      </c>
      <c r="J56" s="97">
        <f t="shared" si="2"/>
        <v>0</v>
      </c>
      <c r="K56" s="97">
        <f t="shared" si="2"/>
        <v>0</v>
      </c>
      <c r="L56" s="97">
        <f>SUM(L52:L55)</f>
        <v>0</v>
      </c>
      <c r="M56" s="97">
        <f>SUM(M52:M55)</f>
        <v>0</v>
      </c>
      <c r="N56" s="97">
        <f>SUM(N52:N55)</f>
        <v>0</v>
      </c>
      <c r="O56" s="72">
        <f>SUM(O52:O55)</f>
        <v>0</v>
      </c>
    </row>
    <row r="57" spans="1:19" ht="13.5" customHeight="1" x14ac:dyDescent="0.25">
      <c r="A57" s="232" t="s">
        <v>30</v>
      </c>
      <c r="B57" s="233"/>
      <c r="C57" s="233"/>
      <c r="D57" s="233"/>
      <c r="E57" s="233"/>
      <c r="F57" s="233"/>
      <c r="G57" s="233"/>
      <c r="H57" s="98"/>
      <c r="I57" s="98"/>
      <c r="J57" s="99"/>
      <c r="K57" s="100"/>
      <c r="L57" s="100"/>
      <c r="M57" s="75">
        <v>0</v>
      </c>
      <c r="N57" s="75">
        <f>-0.1*N56</f>
        <v>0</v>
      </c>
      <c r="O57" s="76">
        <f>SUM(N57:N57)</f>
        <v>0</v>
      </c>
    </row>
    <row r="58" spans="1:19" ht="25.5" customHeight="1" thickBot="1" x14ac:dyDescent="0.3">
      <c r="A58" s="239" t="s">
        <v>47</v>
      </c>
      <c r="B58" s="240"/>
      <c r="C58" s="240"/>
      <c r="D58" s="240"/>
      <c r="E58" s="240"/>
      <c r="F58" s="240"/>
      <c r="G58" s="241"/>
      <c r="H58" s="101"/>
      <c r="I58" s="101"/>
      <c r="J58" s="102"/>
      <c r="K58" s="103"/>
      <c r="L58" s="103"/>
      <c r="M58" s="79">
        <f>SUM(M56:M57)</f>
        <v>0</v>
      </c>
      <c r="N58" s="80">
        <f>+N56+N57</f>
        <v>0</v>
      </c>
      <c r="O58" s="80">
        <f>+O56+O57</f>
        <v>0</v>
      </c>
    </row>
    <row r="59" spans="1:19" ht="14.25" customHeight="1" x14ac:dyDescent="0.25">
      <c r="A59" s="104"/>
      <c r="B59" s="104"/>
      <c r="C59" s="104"/>
      <c r="D59" s="104"/>
      <c r="E59" s="104"/>
      <c r="F59" s="104"/>
      <c r="G59" s="104"/>
      <c r="H59" s="46"/>
      <c r="I59" s="46"/>
      <c r="J59" s="47"/>
      <c r="K59" s="47"/>
      <c r="L59" s="47"/>
      <c r="M59" s="105"/>
      <c r="N59" s="105"/>
      <c r="O59" s="105"/>
    </row>
    <row r="60" spans="1:19" x14ac:dyDescent="0.25">
      <c r="A60" s="104"/>
      <c r="B60" s="104"/>
      <c r="C60" s="104"/>
      <c r="D60" s="104"/>
      <c r="E60" s="104"/>
      <c r="F60" s="104"/>
      <c r="G60" s="104"/>
      <c r="H60" s="106"/>
      <c r="I60" s="106"/>
      <c r="J60" s="105"/>
      <c r="K60" s="105"/>
      <c r="L60" s="105"/>
      <c r="M60" s="105"/>
      <c r="N60" s="105"/>
      <c r="O60" s="107"/>
    </row>
    <row r="61" spans="1:19" ht="16.5" thickBot="1" x14ac:dyDescent="0.3">
      <c r="A61" s="219" t="s">
        <v>53</v>
      </c>
      <c r="B61" s="219"/>
      <c r="C61" s="219"/>
      <c r="D61" s="219"/>
      <c r="E61" s="219"/>
      <c r="F61" s="219"/>
      <c r="G61" s="219"/>
      <c r="H61" s="219"/>
      <c r="I61" s="219"/>
      <c r="J61" s="219"/>
      <c r="K61" s="219"/>
      <c r="L61" s="219"/>
      <c r="M61" s="219"/>
      <c r="N61" s="219"/>
      <c r="O61" s="219"/>
    </row>
    <row r="62" spans="1:19" ht="38.25" customHeight="1" thickBot="1" x14ac:dyDescent="0.3">
      <c r="A62" s="220" t="s">
        <v>6</v>
      </c>
      <c r="B62" s="222" t="s">
        <v>7</v>
      </c>
      <c r="C62" s="223"/>
      <c r="D62" s="207" t="s">
        <v>8</v>
      </c>
      <c r="E62" s="207" t="s">
        <v>9</v>
      </c>
      <c r="F62" s="207" t="s">
        <v>10</v>
      </c>
      <c r="G62" s="207" t="s">
        <v>54</v>
      </c>
      <c r="H62" s="222" t="s">
        <v>12</v>
      </c>
      <c r="I62" s="223"/>
      <c r="J62" s="207" t="s">
        <v>13</v>
      </c>
      <c r="K62" s="8"/>
      <c r="L62" s="8"/>
      <c r="M62" s="207" t="s">
        <v>14</v>
      </c>
      <c r="N62" s="207" t="s">
        <v>15</v>
      </c>
      <c r="O62" s="210" t="s">
        <v>55</v>
      </c>
    </row>
    <row r="63" spans="1:19" ht="16.5" thickBot="1" x14ac:dyDescent="0.3">
      <c r="A63" s="221"/>
      <c r="B63" s="224"/>
      <c r="C63" s="225"/>
      <c r="D63" s="208"/>
      <c r="E63" s="208"/>
      <c r="F63" s="208"/>
      <c r="G63" s="226"/>
      <c r="H63" s="207" t="s">
        <v>33</v>
      </c>
      <c r="I63" s="207" t="s">
        <v>18</v>
      </c>
      <c r="J63" s="228"/>
      <c r="K63" s="10"/>
      <c r="L63" s="10"/>
      <c r="M63" s="228"/>
      <c r="N63" s="208"/>
      <c r="O63" s="211"/>
    </row>
    <row r="64" spans="1:19" ht="27.75" customHeight="1" thickBot="1" x14ac:dyDescent="0.3">
      <c r="A64" s="281"/>
      <c r="B64" s="202" t="s">
        <v>49</v>
      </c>
      <c r="C64" s="282" t="s">
        <v>20</v>
      </c>
      <c r="D64" s="283"/>
      <c r="E64" s="283"/>
      <c r="F64" s="283"/>
      <c r="G64" s="284"/>
      <c r="H64" s="283"/>
      <c r="I64" s="283"/>
      <c r="J64" s="236"/>
      <c r="K64" s="285" t="s">
        <v>21</v>
      </c>
      <c r="L64" s="285" t="s">
        <v>22</v>
      </c>
      <c r="M64" s="236"/>
      <c r="N64" s="283"/>
      <c r="O64" s="211"/>
    </row>
    <row r="65" spans="1:21" ht="48" hidden="1" thickBot="1" x14ac:dyDescent="0.3">
      <c r="A65" s="277">
        <v>0</v>
      </c>
      <c r="B65" s="58" t="s">
        <v>56</v>
      </c>
      <c r="C65" s="58" t="s">
        <v>57</v>
      </c>
      <c r="D65" s="58" t="s">
        <v>58</v>
      </c>
      <c r="E65" s="58" t="s">
        <v>59</v>
      </c>
      <c r="F65" s="58" t="s">
        <v>60</v>
      </c>
      <c r="G65" s="278">
        <v>0</v>
      </c>
      <c r="H65" s="278"/>
      <c r="I65" s="278"/>
      <c r="J65" s="279">
        <v>250000</v>
      </c>
      <c r="K65" s="279">
        <v>0</v>
      </c>
      <c r="L65" s="279">
        <v>0</v>
      </c>
      <c r="M65" s="279"/>
      <c r="N65" s="279">
        <v>0</v>
      </c>
      <c r="O65" s="280">
        <f t="shared" ref="O65:O67" si="3">SUM(M65:N65)</f>
        <v>0</v>
      </c>
    </row>
    <row r="66" spans="1:21" ht="16.5" hidden="1" thickBot="1" x14ac:dyDescent="0.3">
      <c r="A66" s="108">
        <v>0</v>
      </c>
      <c r="B66" s="55"/>
      <c r="C66" s="29"/>
      <c r="D66" s="55"/>
      <c r="E66" s="55"/>
      <c r="F66" s="55"/>
      <c r="G66" s="109">
        <v>0</v>
      </c>
      <c r="H66" s="109"/>
      <c r="I66" s="109"/>
      <c r="J66" s="30"/>
      <c r="K66" s="30">
        <v>0</v>
      </c>
      <c r="L66" s="30">
        <v>0</v>
      </c>
      <c r="M66" s="30"/>
      <c r="N66" s="30">
        <v>0</v>
      </c>
      <c r="O66" s="110">
        <f t="shared" si="3"/>
        <v>0</v>
      </c>
      <c r="P66" s="21"/>
    </row>
    <row r="67" spans="1:21" ht="16.5" hidden="1" thickBot="1" x14ac:dyDescent="0.3">
      <c r="A67" s="108">
        <v>0</v>
      </c>
      <c r="B67" s="55"/>
      <c r="C67" s="55"/>
      <c r="D67" s="55"/>
      <c r="E67" s="111"/>
      <c r="F67" s="55"/>
      <c r="G67" s="109">
        <v>0</v>
      </c>
      <c r="H67" s="109"/>
      <c r="I67" s="109"/>
      <c r="J67" s="30">
        <v>0</v>
      </c>
      <c r="K67" s="30">
        <v>0</v>
      </c>
      <c r="L67" s="30">
        <v>0</v>
      </c>
      <c r="M67" s="30"/>
      <c r="N67" s="30">
        <v>0</v>
      </c>
      <c r="O67" s="110">
        <f t="shared" si="3"/>
        <v>0</v>
      </c>
      <c r="P67" s="21"/>
    </row>
    <row r="68" spans="1:21" ht="118.5" customHeight="1" thickBot="1" x14ac:dyDescent="0.3">
      <c r="A68" s="112">
        <v>1</v>
      </c>
      <c r="B68" s="113" t="s">
        <v>107</v>
      </c>
      <c r="C68" s="200" t="s">
        <v>106</v>
      </c>
      <c r="D68" s="23" t="s">
        <v>61</v>
      </c>
      <c r="E68" s="35" t="s">
        <v>109</v>
      </c>
      <c r="F68" s="114" t="s">
        <v>108</v>
      </c>
      <c r="G68" s="25">
        <v>8</v>
      </c>
      <c r="H68" s="25">
        <v>8</v>
      </c>
      <c r="I68" s="25">
        <v>0</v>
      </c>
      <c r="J68" s="27"/>
      <c r="K68" s="27">
        <v>4100</v>
      </c>
      <c r="L68" s="27">
        <v>8925</v>
      </c>
      <c r="M68" s="27"/>
      <c r="N68" s="27">
        <v>22400</v>
      </c>
      <c r="O68" s="115">
        <f>SUM(M68:N68)</f>
        <v>22400</v>
      </c>
      <c r="P68" s="21"/>
    </row>
    <row r="69" spans="1:21" ht="128.25" customHeight="1" thickBot="1" x14ac:dyDescent="0.3">
      <c r="A69" s="112">
        <v>1</v>
      </c>
      <c r="B69" s="113" t="s">
        <v>41</v>
      </c>
      <c r="C69" s="31" t="s">
        <v>110</v>
      </c>
      <c r="D69" s="23" t="s">
        <v>58</v>
      </c>
      <c r="E69" s="201">
        <v>45437</v>
      </c>
      <c r="F69" s="114" t="s">
        <v>62</v>
      </c>
      <c r="G69" s="25">
        <v>8</v>
      </c>
      <c r="H69" s="25">
        <v>5</v>
      </c>
      <c r="I69" s="25">
        <v>0</v>
      </c>
      <c r="J69" s="27"/>
      <c r="K69" s="27">
        <v>3400</v>
      </c>
      <c r="L69" s="27">
        <v>8925</v>
      </c>
      <c r="M69" s="27"/>
      <c r="N69" s="27">
        <v>22400</v>
      </c>
      <c r="O69" s="115">
        <f>SUM(M69:N69)</f>
        <v>22400</v>
      </c>
      <c r="P69" s="21"/>
    </row>
    <row r="70" spans="1:21" ht="18.75" customHeight="1" thickBot="1" x14ac:dyDescent="0.3">
      <c r="A70" s="112">
        <f>SUM(A65:A69)</f>
        <v>2</v>
      </c>
      <c r="B70" s="215" t="s">
        <v>29</v>
      </c>
      <c r="C70" s="215"/>
      <c r="D70" s="215"/>
      <c r="E70" s="215"/>
      <c r="F70" s="215"/>
      <c r="G70" s="116">
        <f>SUM(G65:G69)</f>
        <v>16</v>
      </c>
      <c r="H70" s="116">
        <f t="shared" ref="H70:N70" si="4">SUM(H65:H69)</f>
        <v>13</v>
      </c>
      <c r="I70" s="116">
        <f t="shared" si="4"/>
        <v>0</v>
      </c>
      <c r="J70" s="116"/>
      <c r="K70" s="116">
        <f t="shared" si="4"/>
        <v>7500</v>
      </c>
      <c r="L70" s="116">
        <f t="shared" si="4"/>
        <v>17850</v>
      </c>
      <c r="M70" s="116">
        <f t="shared" si="4"/>
        <v>0</v>
      </c>
      <c r="N70" s="116">
        <f t="shared" si="4"/>
        <v>44800</v>
      </c>
      <c r="O70" s="116">
        <f>SUM(O65:O69)</f>
        <v>44800</v>
      </c>
    </row>
    <row r="71" spans="1:21" ht="15" customHeight="1" thickBot="1" x14ac:dyDescent="0.3">
      <c r="A71" s="216" t="s">
        <v>30</v>
      </c>
      <c r="B71" s="217"/>
      <c r="C71" s="217"/>
      <c r="D71" s="217"/>
      <c r="E71" s="217"/>
      <c r="F71" s="217"/>
      <c r="G71" s="217"/>
      <c r="H71" s="117"/>
      <c r="I71" s="117"/>
      <c r="J71" s="118"/>
      <c r="K71" s="118"/>
      <c r="L71" s="118"/>
      <c r="M71" s="119">
        <v>0</v>
      </c>
      <c r="N71" s="119">
        <f>N70*-0.1</f>
        <v>-4480</v>
      </c>
      <c r="O71" s="119">
        <f>N71</f>
        <v>-4480</v>
      </c>
    </row>
    <row r="72" spans="1:21" ht="17.25" customHeight="1" thickBot="1" x14ac:dyDescent="0.3">
      <c r="A72" s="218" t="s">
        <v>31</v>
      </c>
      <c r="B72" s="218"/>
      <c r="C72" s="218"/>
      <c r="D72" s="218"/>
      <c r="E72" s="218"/>
      <c r="F72" s="218"/>
      <c r="G72" s="218"/>
      <c r="H72" s="120"/>
      <c r="I72" s="120"/>
      <c r="J72" s="121"/>
      <c r="K72" s="121"/>
      <c r="L72" s="121"/>
      <c r="M72" s="119">
        <f>SUM(M70:M71)</f>
        <v>0</v>
      </c>
      <c r="N72" s="119">
        <f>N70 +(N71)</f>
        <v>40320</v>
      </c>
      <c r="O72" s="119">
        <f>O71+O70</f>
        <v>40320</v>
      </c>
    </row>
    <row r="73" spans="1:21" ht="17.25" customHeight="1" x14ac:dyDescent="0.25">
      <c r="A73" s="122"/>
      <c r="B73" s="122"/>
      <c r="C73" s="122"/>
      <c r="D73" s="122"/>
      <c r="E73" s="122"/>
      <c r="F73" s="122"/>
      <c r="G73" s="122"/>
      <c r="H73" s="123"/>
      <c r="I73" s="123"/>
      <c r="J73" s="124"/>
      <c r="K73" s="124"/>
      <c r="L73" s="124"/>
      <c r="M73" s="125"/>
      <c r="N73" s="125"/>
      <c r="O73" s="125"/>
      <c r="P73" s="126"/>
      <c r="Q73" s="126"/>
      <c r="R73" s="126"/>
      <c r="S73" s="127"/>
      <c r="T73" s="126"/>
      <c r="U73" s="126"/>
    </row>
    <row r="74" spans="1:21" ht="17.25" customHeight="1" thickBot="1" x14ac:dyDescent="0.3">
      <c r="A74" s="122"/>
      <c r="B74" s="242" t="s">
        <v>63</v>
      </c>
      <c r="C74" s="242"/>
      <c r="D74" s="242"/>
      <c r="E74" s="242"/>
      <c r="F74" s="242"/>
      <c r="G74" s="242"/>
      <c r="H74" s="123"/>
      <c r="I74" s="204" t="s">
        <v>64</v>
      </c>
      <c r="J74" s="204"/>
      <c r="K74" s="204"/>
      <c r="L74" s="204"/>
      <c r="M74" s="204"/>
      <c r="N74" s="204"/>
      <c r="O74" s="125"/>
      <c r="P74" s="127"/>
      <c r="Q74" s="127"/>
      <c r="R74" s="127"/>
      <c r="T74" s="127"/>
      <c r="U74" s="127"/>
    </row>
    <row r="75" spans="1:21" ht="17.25" customHeight="1" thickBot="1" x14ac:dyDescent="0.3">
      <c r="A75" s="106"/>
      <c r="B75" s="243"/>
      <c r="C75" s="243"/>
      <c r="D75" s="243"/>
      <c r="E75" s="243"/>
      <c r="F75" s="243"/>
      <c r="G75" s="243"/>
      <c r="H75" s="123"/>
      <c r="I75" s="123"/>
      <c r="J75" s="124"/>
      <c r="K75" s="124"/>
      <c r="L75" s="124"/>
      <c r="M75" s="125"/>
      <c r="N75" s="125"/>
      <c r="O75" s="125"/>
      <c r="P75" s="244" t="s">
        <v>100</v>
      </c>
      <c r="Q75" s="245"/>
      <c r="R75" s="245"/>
      <c r="S75" s="245"/>
      <c r="T75" s="245"/>
      <c r="U75" s="246"/>
    </row>
    <row r="76" spans="1:21" ht="32.25" thickBot="1" x14ac:dyDescent="0.3">
      <c r="A76" s="220" t="s">
        <v>65</v>
      </c>
      <c r="B76" s="220"/>
      <c r="C76" s="220"/>
      <c r="D76" s="220" t="s">
        <v>98</v>
      </c>
      <c r="E76" s="220"/>
      <c r="F76" s="220" t="s">
        <v>99</v>
      </c>
      <c r="G76" s="220"/>
      <c r="H76" s="123"/>
      <c r="I76" s="128" t="s">
        <v>66</v>
      </c>
      <c r="J76" s="129" t="s">
        <v>67</v>
      </c>
      <c r="K76" s="130" t="s">
        <v>68</v>
      </c>
      <c r="L76" s="130" t="s">
        <v>69</v>
      </c>
      <c r="M76" s="131" t="s">
        <v>70</v>
      </c>
      <c r="N76" s="132" t="s">
        <v>47</v>
      </c>
      <c r="O76" s="125"/>
      <c r="P76" s="133" t="s">
        <v>66</v>
      </c>
      <c r="Q76" s="134" t="s">
        <v>67</v>
      </c>
      <c r="R76" s="135" t="s">
        <v>68</v>
      </c>
      <c r="S76" s="130" t="s">
        <v>71</v>
      </c>
      <c r="T76" s="136" t="s">
        <v>70</v>
      </c>
      <c r="U76" s="137" t="s">
        <v>47</v>
      </c>
    </row>
    <row r="77" spans="1:21" ht="27.75" customHeight="1" thickBot="1" x14ac:dyDescent="0.3">
      <c r="A77" s="247" t="s">
        <v>72</v>
      </c>
      <c r="B77" s="247"/>
      <c r="C77" s="247"/>
      <c r="D77" s="248">
        <v>988493</v>
      </c>
      <c r="E77" s="249"/>
      <c r="F77" s="248">
        <f>F85</f>
        <v>90000</v>
      </c>
      <c r="G77" s="249"/>
      <c r="H77" s="123"/>
      <c r="I77" s="138" t="s">
        <v>22</v>
      </c>
      <c r="J77" s="139">
        <f>L24</f>
        <v>19587.5</v>
      </c>
      <c r="K77" s="139">
        <f>L56</f>
        <v>0</v>
      </c>
      <c r="L77" s="139">
        <f>L44</f>
        <v>46200</v>
      </c>
      <c r="M77" s="140">
        <f>L70</f>
        <v>17850</v>
      </c>
      <c r="N77" s="141">
        <f>SUM(J77:M77)</f>
        <v>83637.5</v>
      </c>
      <c r="O77" s="142"/>
      <c r="P77" s="138" t="s">
        <v>22</v>
      </c>
      <c r="Q77" s="139">
        <v>92000</v>
      </c>
      <c r="R77" s="139">
        <v>0</v>
      </c>
      <c r="S77" s="139">
        <v>138600</v>
      </c>
      <c r="T77" s="140">
        <v>57852.04</v>
      </c>
      <c r="U77" s="141">
        <v>288452.03999999998</v>
      </c>
    </row>
    <row r="78" spans="1:21" ht="20.100000000000001" customHeight="1" thickBot="1" x14ac:dyDescent="0.3">
      <c r="A78" s="247" t="s">
        <v>73</v>
      </c>
      <c r="B78" s="247"/>
      <c r="C78" s="247"/>
      <c r="D78" s="248">
        <v>7</v>
      </c>
      <c r="E78" s="249"/>
      <c r="F78" s="250">
        <f>A68+A69+A18+A19+A20</f>
        <v>5</v>
      </c>
      <c r="G78" s="251"/>
      <c r="H78" s="143"/>
      <c r="I78" s="144" t="s">
        <v>74</v>
      </c>
      <c r="J78" s="145">
        <f>K24</f>
        <v>8600</v>
      </c>
      <c r="K78" s="139">
        <f>K56</f>
        <v>0</v>
      </c>
      <c r="L78" s="145">
        <f>K44</f>
        <v>13800</v>
      </c>
      <c r="M78" s="146">
        <f>K70</f>
        <v>7500</v>
      </c>
      <c r="N78" s="147">
        <f t="shared" ref="N78" si="5">SUM(J78:M78)</f>
        <v>29900</v>
      </c>
      <c r="O78" s="142"/>
      <c r="P78" s="144" t="s">
        <v>74</v>
      </c>
      <c r="Q78" s="148">
        <v>41300</v>
      </c>
      <c r="R78" s="139">
        <v>0</v>
      </c>
      <c r="S78" s="148">
        <v>51600</v>
      </c>
      <c r="T78" s="149">
        <v>15000</v>
      </c>
      <c r="U78" s="141">
        <v>107900</v>
      </c>
    </row>
    <row r="79" spans="1:21" ht="31.5" customHeight="1" thickBot="1" x14ac:dyDescent="0.3">
      <c r="A79" s="252" t="s">
        <v>75</v>
      </c>
      <c r="B79" s="253"/>
      <c r="C79" s="254"/>
      <c r="D79" s="255">
        <v>20</v>
      </c>
      <c r="E79" s="256"/>
      <c r="F79" s="250">
        <f>(A70+A56+A44+A24)</f>
        <v>8</v>
      </c>
      <c r="G79" s="251"/>
      <c r="H79" s="143"/>
      <c r="I79" s="150" t="s">
        <v>76</v>
      </c>
      <c r="J79" s="151">
        <f>O26</f>
        <v>30240</v>
      </c>
      <c r="K79" s="151">
        <f>O58</f>
        <v>0</v>
      </c>
      <c r="L79" s="151">
        <f>O46</f>
        <v>19440</v>
      </c>
      <c r="M79" s="152">
        <f>O72</f>
        <v>40320</v>
      </c>
      <c r="N79" s="153">
        <f>SUM(J79:M79)</f>
        <v>90000</v>
      </c>
      <c r="O79" s="142"/>
      <c r="P79" s="150" t="s">
        <v>76</v>
      </c>
      <c r="Q79" s="154">
        <v>687113</v>
      </c>
      <c r="R79" s="154">
        <v>0</v>
      </c>
      <c r="S79" s="154">
        <v>108960</v>
      </c>
      <c r="T79" s="155">
        <v>192420</v>
      </c>
      <c r="U79" s="141">
        <v>988493</v>
      </c>
    </row>
    <row r="80" spans="1:21" ht="20.100000000000001" customHeight="1" thickBot="1" x14ac:dyDescent="0.3">
      <c r="A80" s="247" t="s">
        <v>77</v>
      </c>
      <c r="B80" s="247"/>
      <c r="C80" s="247"/>
      <c r="D80" s="255">
        <v>180</v>
      </c>
      <c r="E80" s="256"/>
      <c r="F80" s="264">
        <f>(H24+I24)+(H44+I44)+(H56+I56)+(H70+I70)</f>
        <v>25</v>
      </c>
      <c r="G80" s="265"/>
      <c r="H80" s="106"/>
      <c r="I80" s="156" t="s">
        <v>47</v>
      </c>
      <c r="J80" s="157">
        <f>SUM(J77:J79)</f>
        <v>58427.5</v>
      </c>
      <c r="K80" s="157">
        <f t="shared" ref="K80:M80" si="6">SUM(K77:K79)</f>
        <v>0</v>
      </c>
      <c r="L80" s="157">
        <f t="shared" si="6"/>
        <v>79440</v>
      </c>
      <c r="M80" s="158">
        <f t="shared" si="6"/>
        <v>65670</v>
      </c>
      <c r="N80" s="159">
        <f>SUM(J80:M80)</f>
        <v>203537.5</v>
      </c>
      <c r="O80" s="160"/>
      <c r="P80" s="156" t="s">
        <v>47</v>
      </c>
      <c r="Q80" s="157">
        <v>820413</v>
      </c>
      <c r="R80" s="157">
        <v>0</v>
      </c>
      <c r="S80" s="157">
        <v>299160</v>
      </c>
      <c r="T80" s="157">
        <v>265272.04000000004</v>
      </c>
      <c r="U80" s="157">
        <v>1384845.04</v>
      </c>
    </row>
    <row r="81" spans="1:22" ht="20.100000000000001" customHeight="1" thickBot="1" x14ac:dyDescent="0.3">
      <c r="A81" s="247" t="s">
        <v>78</v>
      </c>
      <c r="B81" s="247"/>
      <c r="C81" s="247"/>
      <c r="D81" s="266">
        <v>256</v>
      </c>
      <c r="E81" s="267"/>
      <c r="F81" s="268">
        <f>G24+G44+G56+G70</f>
        <v>72</v>
      </c>
      <c r="G81" s="269"/>
      <c r="H81" s="106"/>
      <c r="I81" s="257" t="s">
        <v>79</v>
      </c>
      <c r="J81" s="257"/>
      <c r="K81" s="257"/>
      <c r="L81" s="257"/>
      <c r="M81" s="257"/>
      <c r="N81" s="257"/>
      <c r="O81" s="160"/>
      <c r="P81" s="258" t="s">
        <v>112</v>
      </c>
      <c r="Q81" s="259"/>
      <c r="R81" s="259"/>
      <c r="S81" s="259"/>
      <c r="T81" s="259"/>
      <c r="U81" s="260"/>
    </row>
    <row r="82" spans="1:22" ht="35.25" customHeight="1" thickBot="1" x14ac:dyDescent="0.3">
      <c r="A82" s="261" t="s">
        <v>80</v>
      </c>
      <c r="B82" s="261"/>
      <c r="C82" s="261"/>
      <c r="D82" s="248">
        <v>691313</v>
      </c>
      <c r="E82" s="249"/>
      <c r="F82" s="262">
        <f>M72+M58+M46+M26</f>
        <v>0</v>
      </c>
      <c r="G82" s="263"/>
      <c r="H82" s="143"/>
      <c r="I82" s="128" t="s">
        <v>66</v>
      </c>
      <c r="J82" s="129" t="s">
        <v>67</v>
      </c>
      <c r="K82" s="130" t="s">
        <v>68</v>
      </c>
      <c r="L82" s="130" t="s">
        <v>69</v>
      </c>
      <c r="M82" s="131" t="s">
        <v>70</v>
      </c>
      <c r="N82" s="132" t="s">
        <v>47</v>
      </c>
      <c r="O82" s="160"/>
      <c r="P82" s="128" t="s">
        <v>66</v>
      </c>
      <c r="Q82" s="129" t="s">
        <v>67</v>
      </c>
      <c r="R82" s="130" t="s">
        <v>68</v>
      </c>
      <c r="S82" s="130" t="s">
        <v>71</v>
      </c>
      <c r="T82" s="131" t="s">
        <v>70</v>
      </c>
      <c r="U82" s="132" t="s">
        <v>47</v>
      </c>
    </row>
    <row r="83" spans="1:22" ht="20.100000000000001" customHeight="1" thickBot="1" x14ac:dyDescent="0.3">
      <c r="A83" s="261" t="s">
        <v>81</v>
      </c>
      <c r="B83" s="261"/>
      <c r="C83" s="261"/>
      <c r="D83" s="248">
        <v>330200</v>
      </c>
      <c r="E83" s="249"/>
      <c r="F83" s="262">
        <f>N70+N56+N44+N24</f>
        <v>100000</v>
      </c>
      <c r="G83" s="263"/>
      <c r="H83" s="143"/>
      <c r="I83" s="138" t="s">
        <v>22</v>
      </c>
      <c r="J83" s="161">
        <f>J77/Q77</f>
        <v>0.21290760869565217</v>
      </c>
      <c r="K83" s="161" t="e">
        <f>K77/R77</f>
        <v>#DIV/0!</v>
      </c>
      <c r="L83" s="161">
        <f>L77/S77</f>
        <v>0.33333333333333331</v>
      </c>
      <c r="M83" s="161">
        <f>M77/T77</f>
        <v>0.30854573149019465</v>
      </c>
      <c r="N83" s="162">
        <f>N77/U77</f>
        <v>0.28995288090179566</v>
      </c>
      <c r="O83" s="160"/>
      <c r="P83" s="163" t="s">
        <v>73</v>
      </c>
      <c r="Q83" s="164">
        <v>4</v>
      </c>
      <c r="R83" s="165">
        <v>0</v>
      </c>
      <c r="S83" s="165">
        <v>0</v>
      </c>
      <c r="T83" s="166">
        <v>3</v>
      </c>
      <c r="U83" s="167">
        <v>7</v>
      </c>
    </row>
    <row r="84" spans="1:22" ht="20.100000000000001" customHeight="1" thickBot="1" x14ac:dyDescent="0.3">
      <c r="A84" s="261" t="s">
        <v>82</v>
      </c>
      <c r="B84" s="261"/>
      <c r="C84" s="261"/>
      <c r="D84" s="248">
        <v>-33020</v>
      </c>
      <c r="E84" s="249"/>
      <c r="F84" s="262">
        <f>(N71+N57+N45+N25)</f>
        <v>-10000</v>
      </c>
      <c r="G84" s="263"/>
      <c r="H84" s="143"/>
      <c r="I84" s="144" t="s">
        <v>74</v>
      </c>
      <c r="J84" s="161">
        <f>J78/Q78</f>
        <v>0.20823244552058112</v>
      </c>
      <c r="K84" s="161" t="e">
        <f t="shared" ref="K84:N86" si="7">K78/R78</f>
        <v>#DIV/0!</v>
      </c>
      <c r="L84" s="161">
        <f t="shared" si="7"/>
        <v>0.26744186046511625</v>
      </c>
      <c r="M84" s="161">
        <f t="shared" si="7"/>
        <v>0.5</v>
      </c>
      <c r="N84" s="162">
        <f t="shared" si="7"/>
        <v>0.27710843373493976</v>
      </c>
      <c r="O84" s="160"/>
      <c r="P84" s="168" t="s">
        <v>83</v>
      </c>
      <c r="Q84" s="169">
        <v>11</v>
      </c>
      <c r="R84" s="165">
        <v>0</v>
      </c>
      <c r="S84" s="170">
        <v>6</v>
      </c>
      <c r="T84" s="171">
        <v>3</v>
      </c>
      <c r="U84" s="167">
        <v>20</v>
      </c>
    </row>
    <row r="85" spans="1:22" ht="20.100000000000001" customHeight="1" thickBot="1" x14ac:dyDescent="0.3">
      <c r="A85" s="273" t="s">
        <v>84</v>
      </c>
      <c r="B85" s="273"/>
      <c r="C85" s="273"/>
      <c r="D85" s="274">
        <v>988493</v>
      </c>
      <c r="E85" s="275"/>
      <c r="F85" s="276">
        <f>F82+F83+F84</f>
        <v>90000</v>
      </c>
      <c r="G85" s="276"/>
      <c r="H85" s="172"/>
      <c r="I85" s="150" t="s">
        <v>76</v>
      </c>
      <c r="J85" s="161">
        <f>J79/Q79</f>
        <v>4.4010228303059319E-2</v>
      </c>
      <c r="K85" s="161" t="e">
        <f>K79/R79</f>
        <v>#DIV/0!</v>
      </c>
      <c r="L85" s="161">
        <f t="shared" si="7"/>
        <v>0.17841409691629956</v>
      </c>
      <c r="M85" s="161">
        <f t="shared" si="7"/>
        <v>0.20954162768942938</v>
      </c>
      <c r="N85" s="162">
        <f t="shared" si="7"/>
        <v>9.1047685719575153E-2</v>
      </c>
      <c r="O85" s="160"/>
      <c r="P85" s="150" t="s">
        <v>85</v>
      </c>
      <c r="Q85" s="169">
        <v>137</v>
      </c>
      <c r="R85" s="165">
        <v>0</v>
      </c>
      <c r="S85" s="170">
        <v>0</v>
      </c>
      <c r="T85" s="171">
        <v>43</v>
      </c>
      <c r="U85" s="167">
        <v>180</v>
      </c>
    </row>
    <row r="86" spans="1:22" ht="20.100000000000001" customHeight="1" thickBot="1" x14ac:dyDescent="0.3">
      <c r="A86" s="173"/>
      <c r="B86" s="173"/>
      <c r="C86" s="173"/>
      <c r="D86" s="173"/>
      <c r="E86" s="173"/>
      <c r="F86" s="173"/>
      <c r="G86" s="172"/>
      <c r="H86" s="172"/>
      <c r="I86" s="156" t="s">
        <v>47</v>
      </c>
      <c r="J86" s="174">
        <f>J80/Q80</f>
        <v>7.1217179640010578E-2</v>
      </c>
      <c r="K86" s="174" t="e">
        <f>K80/R80</f>
        <v>#DIV/0!</v>
      </c>
      <c r="L86" s="174">
        <f t="shared" si="7"/>
        <v>0.26554352186121138</v>
      </c>
      <c r="M86" s="175">
        <f t="shared" si="7"/>
        <v>0.24755718695419235</v>
      </c>
      <c r="N86" s="176">
        <f t="shared" si="7"/>
        <v>0.14697492796739192</v>
      </c>
      <c r="O86" s="173"/>
      <c r="P86" s="150" t="s">
        <v>86</v>
      </c>
      <c r="Q86" s="169">
        <v>88</v>
      </c>
      <c r="R86" s="165">
        <v>0</v>
      </c>
      <c r="S86" s="170">
        <v>64</v>
      </c>
      <c r="T86" s="171">
        <v>72</v>
      </c>
      <c r="U86" s="167">
        <v>224</v>
      </c>
    </row>
    <row r="87" spans="1:22" x14ac:dyDescent="0.25">
      <c r="A87" s="173"/>
      <c r="B87" s="270"/>
      <c r="C87" s="270"/>
      <c r="D87" s="270"/>
      <c r="E87" s="177"/>
      <c r="F87" s="177"/>
      <c r="G87" s="178"/>
      <c r="I87" s="173"/>
      <c r="J87" s="173"/>
      <c r="K87" s="173"/>
      <c r="L87" s="173"/>
      <c r="M87" s="173"/>
      <c r="N87" s="173"/>
      <c r="O87" s="173"/>
      <c r="P87" s="150" t="s">
        <v>87</v>
      </c>
      <c r="Q87" s="179">
        <v>568313</v>
      </c>
      <c r="R87" s="165">
        <v>0</v>
      </c>
      <c r="S87" s="170">
        <v>60000</v>
      </c>
      <c r="T87" s="149">
        <v>63000</v>
      </c>
      <c r="U87" s="167">
        <v>691313</v>
      </c>
    </row>
    <row r="88" spans="1:22" ht="16.5" thickBot="1" x14ac:dyDescent="0.3">
      <c r="A88" s="173"/>
      <c r="E88" s="180"/>
      <c r="G88" s="181"/>
      <c r="I88" s="271" t="s">
        <v>88</v>
      </c>
      <c r="J88" s="271"/>
      <c r="K88" s="271"/>
      <c r="L88" s="271"/>
      <c r="M88" s="271"/>
      <c r="N88" s="271"/>
      <c r="O88" s="173"/>
      <c r="P88" s="150" t="s">
        <v>89</v>
      </c>
      <c r="Q88" s="182">
        <v>118800</v>
      </c>
      <c r="R88" s="154">
        <v>0</v>
      </c>
      <c r="S88" s="154">
        <v>48960</v>
      </c>
      <c r="T88" s="155">
        <v>129420</v>
      </c>
      <c r="U88" s="167">
        <v>297180</v>
      </c>
      <c r="V88" s="6"/>
    </row>
    <row r="89" spans="1:22" ht="32.25" thickBot="1" x14ac:dyDescent="0.3">
      <c r="A89" s="173"/>
      <c r="B89" s="173"/>
      <c r="C89" s="173"/>
      <c r="D89" s="173"/>
      <c r="E89" s="173"/>
      <c r="F89" s="173"/>
      <c r="G89" s="173"/>
      <c r="I89" s="128" t="s">
        <v>66</v>
      </c>
      <c r="J89" s="129" t="s">
        <v>67</v>
      </c>
      <c r="K89" s="130" t="s">
        <v>68</v>
      </c>
      <c r="L89" s="130" t="s">
        <v>69</v>
      </c>
      <c r="M89" s="131" t="s">
        <v>70</v>
      </c>
      <c r="N89" s="132" t="s">
        <v>47</v>
      </c>
      <c r="O89" s="173"/>
      <c r="P89" s="156" t="s">
        <v>47</v>
      </c>
      <c r="Q89" s="183">
        <v>687113</v>
      </c>
      <c r="R89" s="183">
        <v>0</v>
      </c>
      <c r="S89" s="183">
        <v>108960</v>
      </c>
      <c r="T89" s="183">
        <v>192420</v>
      </c>
      <c r="U89" s="183">
        <v>988493</v>
      </c>
    </row>
    <row r="90" spans="1:22" x14ac:dyDescent="0.25">
      <c r="A90" s="173"/>
      <c r="B90" s="180" t="s">
        <v>90</v>
      </c>
      <c r="C90" s="180"/>
      <c r="D90" s="180"/>
      <c r="E90" s="177" t="s">
        <v>91</v>
      </c>
      <c r="F90" s="173"/>
      <c r="G90" s="173"/>
      <c r="H90" s="127"/>
      <c r="I90" s="163" t="s">
        <v>73</v>
      </c>
      <c r="J90" s="184">
        <f>0/Q83</f>
        <v>0</v>
      </c>
      <c r="K90" s="286">
        <v>0</v>
      </c>
      <c r="L90" s="165" t="e">
        <f>A41+A43/S83</f>
        <v>#DIV/0!</v>
      </c>
      <c r="M90" s="185">
        <f>0/T83</f>
        <v>0</v>
      </c>
      <c r="N90" s="186">
        <f t="shared" ref="N90:N95" si="8">F78/D78</f>
        <v>0.7142857142857143</v>
      </c>
      <c r="O90" s="173"/>
    </row>
    <row r="91" spans="1:22" x14ac:dyDescent="0.25">
      <c r="A91" s="173"/>
      <c r="E91" s="180"/>
      <c r="F91" s="177"/>
      <c r="G91" s="173"/>
      <c r="I91" s="168" t="s">
        <v>83</v>
      </c>
      <c r="J91" s="187">
        <f>A24/Q84</f>
        <v>0.27272727272727271</v>
      </c>
      <c r="K91" s="286">
        <v>0</v>
      </c>
      <c r="L91" s="188">
        <f>A44/S84</f>
        <v>0.5</v>
      </c>
      <c r="M91" s="189">
        <f>A70/T84</f>
        <v>0.66666666666666663</v>
      </c>
      <c r="N91" s="190">
        <f t="shared" si="8"/>
        <v>0.4</v>
      </c>
      <c r="O91" s="173"/>
    </row>
    <row r="92" spans="1:22" ht="31.5" x14ac:dyDescent="0.25">
      <c r="A92" s="173"/>
      <c r="E92" s="180"/>
      <c r="G92" s="173"/>
      <c r="H92" s="173"/>
      <c r="I92" s="150" t="s">
        <v>85</v>
      </c>
      <c r="J92" s="187">
        <f>H24+I24/Q85</f>
        <v>10.014598540145986</v>
      </c>
      <c r="K92" s="286">
        <v>0</v>
      </c>
      <c r="L92" s="191" t="e">
        <f>H44+I44/S85</f>
        <v>#DIV/0!</v>
      </c>
      <c r="M92" s="189">
        <f>(H70+I70)/T85</f>
        <v>0.30232558139534882</v>
      </c>
      <c r="N92" s="190">
        <f t="shared" si="8"/>
        <v>0.1388888888888889</v>
      </c>
      <c r="O92" s="173"/>
      <c r="R92" s="272"/>
      <c r="S92" s="272"/>
    </row>
    <row r="93" spans="1:22" x14ac:dyDescent="0.25">
      <c r="A93" s="173"/>
      <c r="E93" s="180"/>
      <c r="G93" s="173"/>
      <c r="H93" s="173"/>
      <c r="I93" s="150" t="s">
        <v>86</v>
      </c>
      <c r="J93" s="187">
        <f>G24/Q86</f>
        <v>0.27272727272727271</v>
      </c>
      <c r="K93" s="286">
        <v>0</v>
      </c>
      <c r="L93" s="187">
        <f>G44/S86</f>
        <v>0.5</v>
      </c>
      <c r="M93" s="189">
        <f>G70/T86</f>
        <v>0.22222222222222221</v>
      </c>
      <c r="N93" s="190">
        <f t="shared" si="8"/>
        <v>0.28125</v>
      </c>
      <c r="O93" s="173"/>
    </row>
    <row r="94" spans="1:22" x14ac:dyDescent="0.25">
      <c r="A94" s="173"/>
      <c r="E94" s="180"/>
      <c r="G94" s="173"/>
      <c r="H94" s="173"/>
      <c r="I94" s="150" t="s">
        <v>87</v>
      </c>
      <c r="J94" s="187">
        <f>M24/Q87</f>
        <v>0</v>
      </c>
      <c r="K94" s="286">
        <v>0</v>
      </c>
      <c r="L94" s="187">
        <f>M44/S87</f>
        <v>0</v>
      </c>
      <c r="M94" s="189">
        <f>M72/T87</f>
        <v>0</v>
      </c>
      <c r="N94" s="190">
        <f t="shared" si="8"/>
        <v>0</v>
      </c>
      <c r="O94" s="173"/>
    </row>
    <row r="95" spans="1:22" ht="31.5" x14ac:dyDescent="0.25">
      <c r="A95" s="173"/>
      <c r="B95" s="192" t="s">
        <v>92</v>
      </c>
      <c r="C95" s="192"/>
      <c r="D95" s="192"/>
      <c r="E95" s="126" t="s">
        <v>93</v>
      </c>
      <c r="G95" s="173"/>
      <c r="H95" s="173"/>
      <c r="I95" s="150" t="s">
        <v>94</v>
      </c>
      <c r="J95" s="193">
        <f>N26/Q88</f>
        <v>0.25454545454545452</v>
      </c>
      <c r="K95" s="286">
        <v>0</v>
      </c>
      <c r="L95" s="193">
        <f>N46/S88</f>
        <v>0.39705882352941174</v>
      </c>
      <c r="M95" s="194">
        <f>N72/T88</f>
        <v>0.31154381084840055</v>
      </c>
      <c r="N95" s="190">
        <f t="shared" si="8"/>
        <v>0.30284675953967294</v>
      </c>
      <c r="O95" s="173"/>
    </row>
    <row r="96" spans="1:22" ht="16.5" thickBot="1" x14ac:dyDescent="0.3">
      <c r="A96" s="173"/>
      <c r="B96" s="1" t="s">
        <v>95</v>
      </c>
      <c r="E96" s="177" t="s">
        <v>96</v>
      </c>
      <c r="F96" s="126"/>
      <c r="G96" s="173"/>
      <c r="H96" s="173"/>
      <c r="I96" s="156" t="s">
        <v>47</v>
      </c>
      <c r="J96" s="195">
        <f>J79/Q79</f>
        <v>4.4010228303059319E-2</v>
      </c>
      <c r="K96" s="195" t="e">
        <f>0/0</f>
        <v>#DIV/0!</v>
      </c>
      <c r="L96" s="195">
        <f>L79/S79</f>
        <v>0.17841409691629956</v>
      </c>
      <c r="M96" s="196">
        <f>M79/T79</f>
        <v>0.20954162768942938</v>
      </c>
      <c r="N96" s="197">
        <f>N79/U79</f>
        <v>9.1047685719575153E-2</v>
      </c>
      <c r="O96" s="173"/>
    </row>
    <row r="97" spans="1:15" ht="16.5" thickBot="1" x14ac:dyDescent="0.3">
      <c r="A97" s="173"/>
      <c r="B97" s="173"/>
      <c r="C97" s="173"/>
      <c r="D97" s="173"/>
      <c r="E97" s="173"/>
      <c r="F97" s="173"/>
      <c r="G97" s="173"/>
      <c r="H97" s="173"/>
      <c r="I97" s="173"/>
      <c r="J97" s="173"/>
      <c r="K97" s="173"/>
      <c r="L97" s="173"/>
      <c r="M97" s="173"/>
      <c r="N97" s="173"/>
      <c r="O97" s="173"/>
    </row>
    <row r="98" spans="1:15" ht="16.5" customHeight="1" thickBot="1" x14ac:dyDescent="0.3">
      <c r="A98" s="173"/>
      <c r="B98" s="289" t="s">
        <v>120</v>
      </c>
      <c r="C98" s="289"/>
      <c r="D98" s="288"/>
      <c r="E98" s="288"/>
      <c r="F98" s="288"/>
      <c r="G98" s="290"/>
      <c r="H98" s="173"/>
      <c r="I98" s="244" t="s">
        <v>100</v>
      </c>
      <c r="J98" s="245"/>
      <c r="K98" s="245"/>
      <c r="L98" s="245"/>
      <c r="M98" s="245"/>
      <c r="N98" s="246"/>
    </row>
    <row r="99" spans="1:15" ht="54.75" customHeight="1" thickBot="1" x14ac:dyDescent="0.3">
      <c r="A99" s="173"/>
      <c r="B99" s="289"/>
      <c r="C99" s="289"/>
      <c r="D99" s="288"/>
      <c r="E99" s="288"/>
      <c r="F99" s="288"/>
      <c r="G99" s="291"/>
      <c r="H99" s="173"/>
      <c r="I99" s="133" t="s">
        <v>66</v>
      </c>
      <c r="J99" s="134" t="s">
        <v>67</v>
      </c>
      <c r="K99" s="135" t="s">
        <v>68</v>
      </c>
      <c r="L99" s="130" t="s">
        <v>71</v>
      </c>
      <c r="M99" s="136" t="s">
        <v>70</v>
      </c>
      <c r="N99" s="137" t="s">
        <v>47</v>
      </c>
    </row>
    <row r="100" spans="1:15" x14ac:dyDescent="0.25">
      <c r="A100" s="173"/>
      <c r="B100" s="289"/>
      <c r="C100" s="289"/>
      <c r="D100" s="123"/>
      <c r="E100" s="123"/>
      <c r="F100" s="123"/>
      <c r="G100" s="291"/>
      <c r="H100" s="173"/>
      <c r="I100" s="138" t="s">
        <v>22</v>
      </c>
      <c r="J100" s="139">
        <v>92000</v>
      </c>
      <c r="K100" s="139">
        <v>0</v>
      </c>
      <c r="L100" s="139">
        <v>138600</v>
      </c>
      <c r="M100" s="140">
        <v>57852.04</v>
      </c>
      <c r="N100" s="141">
        <v>288452.03999999998</v>
      </c>
    </row>
    <row r="101" spans="1:15" x14ac:dyDescent="0.25">
      <c r="A101" s="173"/>
      <c r="B101" s="289"/>
      <c r="C101" s="289"/>
      <c r="D101" s="123"/>
      <c r="E101" s="123"/>
      <c r="F101" s="123"/>
      <c r="G101" s="291"/>
      <c r="H101" s="173"/>
      <c r="I101" s="144" t="s">
        <v>74</v>
      </c>
      <c r="J101" s="148">
        <v>41300</v>
      </c>
      <c r="K101" s="139">
        <v>0</v>
      </c>
      <c r="L101" s="148">
        <v>51600</v>
      </c>
      <c r="M101" s="149">
        <v>15000</v>
      </c>
      <c r="N101" s="141">
        <v>107900</v>
      </c>
    </row>
    <row r="102" spans="1:15" x14ac:dyDescent="0.25">
      <c r="A102" s="173"/>
      <c r="B102" s="123"/>
      <c r="C102" s="123"/>
      <c r="D102" s="123"/>
      <c r="E102" s="123"/>
      <c r="F102" s="123"/>
      <c r="G102" s="291"/>
      <c r="H102" s="173"/>
      <c r="I102" s="150" t="s">
        <v>76</v>
      </c>
      <c r="J102" s="154">
        <v>687113</v>
      </c>
      <c r="K102" s="154">
        <v>0</v>
      </c>
      <c r="L102" s="154">
        <v>108960</v>
      </c>
      <c r="M102" s="155">
        <v>192420</v>
      </c>
      <c r="N102" s="141">
        <v>988493</v>
      </c>
    </row>
    <row r="103" spans="1:15" ht="16.5" thickBot="1" x14ac:dyDescent="0.3">
      <c r="A103" s="173"/>
      <c r="B103" s="123"/>
      <c r="C103" s="123"/>
      <c r="D103" s="123"/>
      <c r="E103" s="123"/>
      <c r="F103" s="123"/>
      <c r="G103" s="123"/>
      <c r="H103" s="173"/>
      <c r="I103" s="156" t="s">
        <v>47</v>
      </c>
      <c r="J103" s="157">
        <v>820413</v>
      </c>
      <c r="K103" s="157">
        <v>0</v>
      </c>
      <c r="L103" s="157">
        <v>299160</v>
      </c>
      <c r="M103" s="157">
        <v>265272.04000000004</v>
      </c>
      <c r="N103" s="157">
        <v>1384845.04</v>
      </c>
    </row>
    <row r="104" spans="1:15" ht="16.5" thickBot="1" x14ac:dyDescent="0.3">
      <c r="A104" s="173"/>
      <c r="B104" s="123"/>
      <c r="C104" s="123"/>
      <c r="D104" s="123"/>
      <c r="E104" s="123"/>
      <c r="F104" s="123"/>
      <c r="G104" s="123"/>
      <c r="H104" s="173"/>
      <c r="I104" s="258" t="s">
        <v>112</v>
      </c>
      <c r="J104" s="259"/>
      <c r="K104" s="259"/>
      <c r="L104" s="259"/>
      <c r="M104" s="259"/>
      <c r="N104" s="260"/>
    </row>
    <row r="105" spans="1:15" ht="32.25" thickBot="1" x14ac:dyDescent="0.3">
      <c r="A105" s="173"/>
      <c r="B105" s="123"/>
      <c r="C105" s="123"/>
      <c r="D105" s="123"/>
      <c r="E105" s="123"/>
      <c r="F105" s="123"/>
      <c r="G105" s="123"/>
      <c r="H105" s="173"/>
      <c r="I105" s="128" t="s">
        <v>66</v>
      </c>
      <c r="J105" s="129" t="s">
        <v>67</v>
      </c>
      <c r="K105" s="130" t="s">
        <v>68</v>
      </c>
      <c r="L105" s="130" t="s">
        <v>71</v>
      </c>
      <c r="M105" s="131" t="s">
        <v>70</v>
      </c>
      <c r="N105" s="132" t="s">
        <v>47</v>
      </c>
    </row>
    <row r="106" spans="1:15" x14ac:dyDescent="0.25">
      <c r="A106" s="6"/>
      <c r="B106" s="6"/>
      <c r="C106" s="6"/>
      <c r="D106" s="6"/>
      <c r="E106" s="6"/>
      <c r="F106" s="6"/>
      <c r="G106" s="6"/>
      <c r="H106" s="6"/>
      <c r="I106" s="163" t="s">
        <v>73</v>
      </c>
      <c r="J106" s="164">
        <v>4</v>
      </c>
      <c r="K106" s="165">
        <v>0</v>
      </c>
      <c r="L106" s="165">
        <v>0</v>
      </c>
      <c r="M106" s="166">
        <v>3</v>
      </c>
      <c r="N106" s="167">
        <v>7</v>
      </c>
    </row>
    <row r="107" spans="1:15" x14ac:dyDescent="0.25">
      <c r="A107" s="6"/>
      <c r="B107" s="6"/>
      <c r="C107" s="6"/>
      <c r="D107" s="6"/>
      <c r="E107" s="6"/>
      <c r="F107" s="6"/>
      <c r="G107" s="6"/>
      <c r="H107" s="6"/>
      <c r="I107" s="168" t="s">
        <v>83</v>
      </c>
      <c r="J107" s="169">
        <v>11</v>
      </c>
      <c r="K107" s="165">
        <v>0</v>
      </c>
      <c r="L107" s="170">
        <v>6</v>
      </c>
      <c r="M107" s="171">
        <v>3</v>
      </c>
      <c r="N107" s="167">
        <v>20</v>
      </c>
    </row>
    <row r="108" spans="1:15" ht="31.5" x14ac:dyDescent="0.25">
      <c r="A108" s="6"/>
      <c r="B108" s="6"/>
      <c r="C108" s="6"/>
      <c r="D108" s="6"/>
      <c r="E108" s="6"/>
      <c r="F108" s="6"/>
      <c r="G108" s="6"/>
      <c r="H108" s="6"/>
      <c r="I108" s="150" t="s">
        <v>85</v>
      </c>
      <c r="J108" s="169">
        <v>137</v>
      </c>
      <c r="K108" s="165">
        <v>0</v>
      </c>
      <c r="L108" s="170">
        <v>0</v>
      </c>
      <c r="M108" s="171">
        <v>43</v>
      </c>
      <c r="N108" s="167">
        <v>180</v>
      </c>
    </row>
    <row r="109" spans="1:15" x14ac:dyDescent="0.25">
      <c r="A109" s="6"/>
      <c r="B109" s="6"/>
      <c r="C109" s="6"/>
      <c r="D109" s="6"/>
      <c r="E109" s="6"/>
      <c r="F109" s="6"/>
      <c r="G109" s="6"/>
      <c r="H109" s="6"/>
      <c r="I109" s="150" t="s">
        <v>86</v>
      </c>
      <c r="J109" s="169">
        <v>88</v>
      </c>
      <c r="K109" s="165">
        <v>0</v>
      </c>
      <c r="L109" s="170">
        <v>64</v>
      </c>
      <c r="M109" s="171">
        <v>72</v>
      </c>
      <c r="N109" s="167">
        <v>224</v>
      </c>
    </row>
    <row r="110" spans="1:15" x14ac:dyDescent="0.25">
      <c r="A110" s="6"/>
      <c r="B110" s="6"/>
      <c r="C110" s="6"/>
      <c r="D110" s="6"/>
      <c r="E110" s="6"/>
      <c r="F110" s="6"/>
      <c r="G110" s="6"/>
      <c r="H110" s="6"/>
      <c r="I110" s="150" t="s">
        <v>87</v>
      </c>
      <c r="J110" s="179">
        <v>568313</v>
      </c>
      <c r="K110" s="165">
        <v>0</v>
      </c>
      <c r="L110" s="170">
        <v>60000</v>
      </c>
      <c r="M110" s="149">
        <v>63000</v>
      </c>
      <c r="N110" s="167">
        <v>691313</v>
      </c>
    </row>
    <row r="111" spans="1:15" x14ac:dyDescent="0.25">
      <c r="A111" s="6"/>
      <c r="B111" s="6"/>
      <c r="C111" s="6"/>
      <c r="D111" s="6"/>
      <c r="E111" s="6"/>
      <c r="F111" s="6"/>
      <c r="G111" s="6"/>
      <c r="H111" s="6"/>
      <c r="I111" s="150" t="s">
        <v>89</v>
      </c>
      <c r="J111" s="182">
        <v>118800</v>
      </c>
      <c r="K111" s="154">
        <v>0</v>
      </c>
      <c r="L111" s="154">
        <v>48960</v>
      </c>
      <c r="M111" s="155">
        <v>129420</v>
      </c>
      <c r="N111" s="167">
        <v>297180</v>
      </c>
    </row>
    <row r="112" spans="1:15" ht="16.5" thickBot="1" x14ac:dyDescent="0.3">
      <c r="A112" s="6"/>
      <c r="B112" s="6"/>
      <c r="C112" s="6"/>
      <c r="D112" s="6"/>
      <c r="E112" s="6"/>
      <c r="F112" s="6"/>
      <c r="G112" s="6"/>
      <c r="H112" s="6"/>
      <c r="I112" s="156" t="s">
        <v>47</v>
      </c>
      <c r="J112" s="183">
        <v>687113</v>
      </c>
      <c r="K112" s="183">
        <v>0</v>
      </c>
      <c r="L112" s="183">
        <v>108960</v>
      </c>
      <c r="M112" s="183">
        <v>192420</v>
      </c>
      <c r="N112" s="183">
        <v>988493</v>
      </c>
    </row>
    <row r="113" spans="1:15" x14ac:dyDescent="0.25">
      <c r="A113" s="6"/>
      <c r="B113" s="6"/>
      <c r="C113" s="6"/>
      <c r="D113" s="6"/>
      <c r="E113" s="6"/>
      <c r="F113" s="6"/>
      <c r="G113" s="6"/>
      <c r="H113" s="6"/>
      <c r="I113" s="6"/>
      <c r="J113" s="6"/>
      <c r="K113" s="6"/>
      <c r="L113" s="6"/>
      <c r="M113" s="6"/>
      <c r="N113" s="6"/>
    </row>
    <row r="114" spans="1:15" x14ac:dyDescent="0.25">
      <c r="A114" s="6"/>
      <c r="B114" s="6"/>
      <c r="C114" s="6"/>
      <c r="D114" s="6"/>
      <c r="E114" s="6"/>
      <c r="F114" s="6"/>
      <c r="G114" s="6"/>
      <c r="H114" s="6"/>
      <c r="I114" s="6"/>
      <c r="J114" s="6"/>
      <c r="K114" s="6"/>
      <c r="L114" s="6"/>
      <c r="M114" s="6"/>
      <c r="N114" s="6"/>
      <c r="O114" s="6"/>
    </row>
    <row r="115" spans="1:15" x14ac:dyDescent="0.25">
      <c r="A115" s="6"/>
      <c r="B115" s="6"/>
      <c r="C115" s="6"/>
      <c r="D115" s="6"/>
      <c r="E115" s="6"/>
      <c r="F115" s="6"/>
      <c r="G115" s="6"/>
      <c r="H115" s="6"/>
      <c r="I115" s="6"/>
      <c r="J115" s="6"/>
      <c r="K115" s="6"/>
      <c r="L115" s="6"/>
      <c r="M115" s="6"/>
      <c r="N115" s="6"/>
      <c r="O115" s="6"/>
    </row>
    <row r="116" spans="1:15" x14ac:dyDescent="0.25">
      <c r="A116" s="6"/>
      <c r="B116" s="6"/>
      <c r="C116" s="6"/>
      <c r="D116" s="6"/>
      <c r="E116" s="6"/>
      <c r="F116" s="6"/>
      <c r="G116" s="6"/>
      <c r="H116" s="6"/>
      <c r="I116" s="6"/>
      <c r="J116" s="6"/>
      <c r="K116" s="6"/>
      <c r="L116" s="6"/>
      <c r="M116" s="6"/>
      <c r="N116" s="6"/>
      <c r="O116" s="6"/>
    </row>
    <row r="117" spans="1:15" x14ac:dyDescent="0.25">
      <c r="A117" s="6"/>
      <c r="B117" s="6"/>
      <c r="C117" s="6"/>
      <c r="D117" s="6"/>
      <c r="E117" s="6"/>
      <c r="F117" s="6"/>
      <c r="G117" s="6"/>
      <c r="H117" s="6"/>
      <c r="I117" s="6"/>
      <c r="J117" s="6"/>
      <c r="K117" s="6"/>
      <c r="L117" s="6"/>
      <c r="M117" s="6"/>
      <c r="N117" s="6"/>
      <c r="O117" s="6"/>
    </row>
    <row r="118" spans="1:15" x14ac:dyDescent="0.25">
      <c r="A118" s="6"/>
      <c r="B118" s="6"/>
      <c r="C118" s="6"/>
      <c r="D118" s="6"/>
      <c r="E118" s="6"/>
      <c r="F118" s="6"/>
      <c r="G118" s="6"/>
      <c r="H118" s="6"/>
      <c r="I118" s="6"/>
      <c r="J118" s="6"/>
      <c r="K118" s="6"/>
      <c r="L118" s="6"/>
      <c r="M118" s="6"/>
      <c r="N118" s="6"/>
      <c r="O118" s="6"/>
    </row>
    <row r="119" spans="1:15" x14ac:dyDescent="0.25">
      <c r="A119" s="6"/>
      <c r="B119" s="6"/>
      <c r="C119" s="6"/>
      <c r="D119" s="6"/>
      <c r="E119" s="6"/>
      <c r="F119" s="6"/>
      <c r="G119" s="6"/>
      <c r="H119" s="6"/>
      <c r="I119" s="6"/>
      <c r="J119" s="6"/>
      <c r="K119" s="6"/>
      <c r="L119" s="6"/>
      <c r="M119" s="6"/>
      <c r="N119" s="6"/>
      <c r="O119" s="6"/>
    </row>
    <row r="120" spans="1:15" x14ac:dyDescent="0.25">
      <c r="A120" s="6"/>
      <c r="B120" s="6"/>
      <c r="C120" s="6"/>
      <c r="D120" s="6"/>
      <c r="E120" s="6"/>
      <c r="F120" s="6"/>
      <c r="G120" s="6"/>
      <c r="H120" s="6"/>
      <c r="I120" s="6"/>
      <c r="J120" s="6"/>
      <c r="K120" s="6"/>
      <c r="L120" s="6"/>
      <c r="M120" s="6"/>
      <c r="N120" s="6"/>
      <c r="O120" s="6"/>
    </row>
    <row r="121" spans="1:15" x14ac:dyDescent="0.25">
      <c r="A121" s="6"/>
      <c r="B121" s="6"/>
      <c r="C121" s="6"/>
      <c r="D121" s="6"/>
      <c r="E121" s="6"/>
      <c r="F121" s="6"/>
      <c r="G121" s="6"/>
      <c r="H121" s="6"/>
      <c r="O121" s="6"/>
    </row>
    <row r="122" spans="1:15" x14ac:dyDescent="0.25">
      <c r="A122" s="6"/>
      <c r="B122" s="6"/>
      <c r="C122" s="6"/>
      <c r="D122" s="6"/>
      <c r="E122" s="6"/>
      <c r="F122" s="6"/>
      <c r="G122" s="6"/>
      <c r="H122" s="6"/>
      <c r="O122" s="6"/>
    </row>
    <row r="123" spans="1:15" x14ac:dyDescent="0.25">
      <c r="A123" s="6"/>
      <c r="B123" s="6"/>
      <c r="C123" s="6"/>
      <c r="D123" s="6"/>
      <c r="E123" s="6"/>
      <c r="F123" s="6"/>
      <c r="G123" s="6"/>
      <c r="H123" s="6"/>
      <c r="O123" s="6"/>
    </row>
    <row r="124" spans="1:15" x14ac:dyDescent="0.25">
      <c r="A124" s="6"/>
      <c r="B124" s="6"/>
      <c r="C124" s="6"/>
      <c r="D124" s="6"/>
      <c r="E124" s="6"/>
      <c r="F124" s="6"/>
      <c r="G124" s="6"/>
      <c r="H124" s="6"/>
      <c r="O124" s="6"/>
    </row>
    <row r="125" spans="1:15" x14ac:dyDescent="0.25">
      <c r="A125" s="6"/>
      <c r="B125" s="6"/>
      <c r="C125" s="6"/>
      <c r="D125" s="6"/>
      <c r="E125" s="6"/>
      <c r="F125" s="6"/>
      <c r="G125" s="6"/>
      <c r="H125" s="6"/>
      <c r="O125" s="6"/>
    </row>
    <row r="126" spans="1:15" x14ac:dyDescent="0.25">
      <c r="A126" s="6"/>
      <c r="B126" s="6"/>
      <c r="C126" s="6"/>
      <c r="D126" s="6"/>
      <c r="E126" s="6"/>
      <c r="F126" s="6"/>
      <c r="G126" s="6"/>
      <c r="H126" s="6"/>
      <c r="O126" s="6"/>
    </row>
    <row r="127" spans="1:15" x14ac:dyDescent="0.25">
      <c r="A127" s="6"/>
      <c r="B127" s="6"/>
      <c r="C127" s="6"/>
      <c r="D127" s="6"/>
      <c r="E127" s="6"/>
      <c r="F127" s="6"/>
      <c r="G127" s="6"/>
      <c r="H127" s="6"/>
      <c r="O127" s="6"/>
    </row>
    <row r="128" spans="1:15" x14ac:dyDescent="0.25">
      <c r="A128" s="6"/>
      <c r="B128" s="6"/>
      <c r="C128" s="6"/>
      <c r="D128" s="6"/>
      <c r="E128" s="6"/>
      <c r="F128" s="6"/>
      <c r="G128" s="6"/>
      <c r="H128" s="6"/>
      <c r="O128" s="6"/>
    </row>
    <row r="129" spans="1:15" x14ac:dyDescent="0.25">
      <c r="A129" s="6"/>
      <c r="B129" s="6"/>
      <c r="C129" s="6"/>
      <c r="D129" s="6"/>
      <c r="E129" s="6"/>
      <c r="F129" s="6"/>
      <c r="G129" s="6"/>
      <c r="H129" s="6"/>
      <c r="O129" s="6"/>
    </row>
    <row r="130" spans="1:15" x14ac:dyDescent="0.25">
      <c r="A130" s="6"/>
      <c r="B130" s="6"/>
      <c r="C130" s="6"/>
      <c r="D130" s="6"/>
      <c r="E130" s="6"/>
      <c r="F130" s="6"/>
      <c r="G130" s="6"/>
      <c r="H130" s="6"/>
      <c r="O130" s="6"/>
    </row>
    <row r="131" spans="1:15" x14ac:dyDescent="0.25">
      <c r="A131" s="6"/>
      <c r="B131" s="6"/>
      <c r="C131" s="6"/>
      <c r="D131" s="6"/>
      <c r="E131" s="6"/>
      <c r="F131" s="6"/>
      <c r="G131" s="6"/>
      <c r="H131" s="6"/>
      <c r="O131" s="6"/>
    </row>
    <row r="132" spans="1:15" x14ac:dyDescent="0.25">
      <c r="A132" s="6"/>
      <c r="B132" s="6"/>
      <c r="C132" s="6"/>
      <c r="D132" s="6"/>
      <c r="E132" s="6"/>
      <c r="F132" s="6"/>
      <c r="G132" s="6"/>
      <c r="H132" s="6"/>
      <c r="O132" s="6"/>
    </row>
    <row r="133" spans="1:15" x14ac:dyDescent="0.25">
      <c r="A133" s="6"/>
      <c r="B133" s="6"/>
      <c r="C133" s="6"/>
      <c r="D133" s="6"/>
      <c r="E133" s="6"/>
      <c r="F133" s="6"/>
      <c r="G133" s="6"/>
      <c r="H133" s="6"/>
      <c r="O133" s="6"/>
    </row>
    <row r="134" spans="1:15" x14ac:dyDescent="0.25">
      <c r="A134" s="6"/>
      <c r="B134" s="6"/>
      <c r="C134" s="6"/>
      <c r="D134" s="6"/>
      <c r="E134" s="6"/>
      <c r="F134" s="6"/>
      <c r="G134" s="6"/>
      <c r="H134" s="6"/>
      <c r="O134" s="6"/>
    </row>
    <row r="135" spans="1:15" x14ac:dyDescent="0.25">
      <c r="A135" s="6"/>
      <c r="B135" s="6"/>
      <c r="C135" s="6"/>
      <c r="D135" s="6"/>
      <c r="E135" s="6"/>
      <c r="F135" s="6"/>
      <c r="G135" s="6"/>
      <c r="H135" s="6"/>
      <c r="O135" s="6"/>
    </row>
    <row r="136" spans="1:15" x14ac:dyDescent="0.25">
      <c r="A136" s="6"/>
      <c r="B136" s="6"/>
      <c r="C136" s="6"/>
      <c r="D136" s="6"/>
      <c r="E136" s="6"/>
      <c r="F136" s="6"/>
      <c r="G136" s="6"/>
      <c r="H136" s="6"/>
      <c r="O136" s="6"/>
    </row>
    <row r="137" spans="1:15" x14ac:dyDescent="0.25">
      <c r="A137" s="6"/>
      <c r="B137" s="6"/>
      <c r="C137" s="6"/>
      <c r="D137" s="6"/>
      <c r="E137" s="6"/>
      <c r="F137" s="6"/>
      <c r="G137" s="6"/>
      <c r="H137" s="6"/>
      <c r="O137" s="6"/>
    </row>
    <row r="138" spans="1:15" x14ac:dyDescent="0.25">
      <c r="A138" s="6"/>
      <c r="G138" s="6"/>
      <c r="H138" s="6"/>
      <c r="O138" s="6"/>
    </row>
    <row r="139" spans="1:15" x14ac:dyDescent="0.25">
      <c r="A139" s="6"/>
      <c r="G139" s="6"/>
      <c r="H139" s="6"/>
      <c r="O139" s="6"/>
    </row>
    <row r="140" spans="1:15" x14ac:dyDescent="0.25">
      <c r="A140" s="6"/>
      <c r="G140" s="6"/>
      <c r="H140" s="6"/>
      <c r="O140" s="6"/>
    </row>
    <row r="141" spans="1:15" x14ac:dyDescent="0.25">
      <c r="A141" s="6"/>
      <c r="G141" s="6"/>
      <c r="H141" s="6"/>
      <c r="O141" s="6"/>
    </row>
    <row r="142" spans="1:15" x14ac:dyDescent="0.25">
      <c r="A142" s="6"/>
      <c r="G142" s="6"/>
      <c r="H142" s="6"/>
      <c r="O142" s="6"/>
    </row>
    <row r="143" spans="1:15" x14ac:dyDescent="0.25">
      <c r="A143" s="6"/>
      <c r="G143" s="6"/>
      <c r="H143" s="6"/>
      <c r="O143" s="6"/>
    </row>
    <row r="144" spans="1:15" x14ac:dyDescent="0.25">
      <c r="A144" s="6"/>
      <c r="G144" s="6"/>
      <c r="H144" s="6"/>
      <c r="O144" s="6"/>
    </row>
    <row r="145" spans="1:15" x14ac:dyDescent="0.25">
      <c r="A145" s="6"/>
      <c r="G145" s="6"/>
      <c r="H145" s="6"/>
      <c r="O145" s="6"/>
    </row>
    <row r="146" spans="1:15" x14ac:dyDescent="0.25">
      <c r="A146" s="6"/>
      <c r="G146" s="6"/>
      <c r="H146" s="6"/>
      <c r="O146" s="6"/>
    </row>
    <row r="147" spans="1:15" x14ac:dyDescent="0.25">
      <c r="A147" s="6"/>
      <c r="G147" s="6"/>
      <c r="H147" s="6"/>
      <c r="O147" s="6"/>
    </row>
    <row r="148" spans="1:15" x14ac:dyDescent="0.25">
      <c r="A148" s="6"/>
      <c r="H148" s="6"/>
      <c r="O148" s="6"/>
    </row>
    <row r="149" spans="1:15" x14ac:dyDescent="0.25">
      <c r="A149" s="6"/>
      <c r="H149" s="6"/>
      <c r="O149" s="6"/>
    </row>
    <row r="150" spans="1:15" x14ac:dyDescent="0.25">
      <c r="A150" s="6"/>
      <c r="H150" s="6"/>
      <c r="O150" s="6"/>
    </row>
  </sheetData>
  <mergeCells count="115">
    <mergeCell ref="I98:N98"/>
    <mergeCell ref="I104:N104"/>
    <mergeCell ref="B98:C101"/>
    <mergeCell ref="B87:D87"/>
    <mergeCell ref="I88:N88"/>
    <mergeCell ref="R92:S92"/>
    <mergeCell ref="A84:C84"/>
    <mergeCell ref="D84:E84"/>
    <mergeCell ref="F84:G84"/>
    <mergeCell ref="A85:C85"/>
    <mergeCell ref="D85:E85"/>
    <mergeCell ref="F85:G85"/>
    <mergeCell ref="I81:N81"/>
    <mergeCell ref="P81:U81"/>
    <mergeCell ref="A82:C82"/>
    <mergeCell ref="D82:E82"/>
    <mergeCell ref="F82:G82"/>
    <mergeCell ref="A83:C83"/>
    <mergeCell ref="D83:E83"/>
    <mergeCell ref="F83:G83"/>
    <mergeCell ref="A80:C80"/>
    <mergeCell ref="D80:E80"/>
    <mergeCell ref="F80:G80"/>
    <mergeCell ref="A81:C81"/>
    <mergeCell ref="D81:E81"/>
    <mergeCell ref="F81:G81"/>
    <mergeCell ref="A78:C78"/>
    <mergeCell ref="D78:E78"/>
    <mergeCell ref="F78:G78"/>
    <mergeCell ref="A79:C79"/>
    <mergeCell ref="D79:E79"/>
    <mergeCell ref="F79:G79"/>
    <mergeCell ref="A76:C76"/>
    <mergeCell ref="D76:E76"/>
    <mergeCell ref="F76:G76"/>
    <mergeCell ref="A77:C77"/>
    <mergeCell ref="D77:E77"/>
    <mergeCell ref="F77:G77"/>
    <mergeCell ref="B70:F70"/>
    <mergeCell ref="A71:G71"/>
    <mergeCell ref="A72:G72"/>
    <mergeCell ref="B74:G75"/>
    <mergeCell ref="I74:N74"/>
    <mergeCell ref="P75:U75"/>
    <mergeCell ref="H62:I62"/>
    <mergeCell ref="J62:J64"/>
    <mergeCell ref="M62:M64"/>
    <mergeCell ref="N62:N64"/>
    <mergeCell ref="O62:O64"/>
    <mergeCell ref="H63:H64"/>
    <mergeCell ref="I63:I64"/>
    <mergeCell ref="B56:F56"/>
    <mergeCell ref="A57:G57"/>
    <mergeCell ref="A58:G58"/>
    <mergeCell ref="A61:O61"/>
    <mergeCell ref="A62:A64"/>
    <mergeCell ref="B62:C63"/>
    <mergeCell ref="D62:D64"/>
    <mergeCell ref="E62:E64"/>
    <mergeCell ref="F62:F64"/>
    <mergeCell ref="G62:G64"/>
    <mergeCell ref="M49:M51"/>
    <mergeCell ref="N49:N51"/>
    <mergeCell ref="O49:O51"/>
    <mergeCell ref="H50:H51"/>
    <mergeCell ref="I50:I51"/>
    <mergeCell ref="P52:S52"/>
    <mergeCell ref="A46:G46"/>
    <mergeCell ref="A48:M48"/>
    <mergeCell ref="A49:A51"/>
    <mergeCell ref="B49:C50"/>
    <mergeCell ref="D49:D51"/>
    <mergeCell ref="E49:E51"/>
    <mergeCell ref="F49:F51"/>
    <mergeCell ref="G49:G51"/>
    <mergeCell ref="H49:I49"/>
    <mergeCell ref="J49:J51"/>
    <mergeCell ref="N29:N31"/>
    <mergeCell ref="O29:O31"/>
    <mergeCell ref="H30:H31"/>
    <mergeCell ref="I30:I31"/>
    <mergeCell ref="B44:F44"/>
    <mergeCell ref="A45:G45"/>
    <mergeCell ref="A28:M28"/>
    <mergeCell ref="A29:A31"/>
    <mergeCell ref="B29:C30"/>
    <mergeCell ref="D29:D31"/>
    <mergeCell ref="E29:E31"/>
    <mergeCell ref="F29:F31"/>
    <mergeCell ref="G29:G31"/>
    <mergeCell ref="H29:I29"/>
    <mergeCell ref="J29:J31"/>
    <mergeCell ref="M29:M31"/>
    <mergeCell ref="B24:F24"/>
    <mergeCell ref="A25:G25"/>
    <mergeCell ref="A26:G26"/>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 ref="N15:N17"/>
    <mergeCell ref="O15:O17"/>
    <mergeCell ref="I16:I17"/>
  </mergeCells>
  <conditionalFormatting sqref="J77:M79">
    <cfRule type="dataBar" priority="12">
      <dataBar>
        <cfvo type="min"/>
        <cfvo type="max"/>
        <color rgb="FF63C384"/>
      </dataBar>
      <extLst>
        <ext xmlns:x14="http://schemas.microsoft.com/office/spreadsheetml/2009/9/main" uri="{B025F937-C7B1-47D3-B67F-A62EFF666E3E}">
          <x14:id>{AA25C36F-BA6A-45E3-901A-AE34C531042C}</x14:id>
        </ext>
      </extLst>
    </cfRule>
  </conditionalFormatting>
  <conditionalFormatting sqref="J90:M95">
    <cfRule type="dataBar" priority="5">
      <dataBar>
        <cfvo type="min"/>
        <cfvo type="max"/>
        <color rgb="FFFF555A"/>
      </dataBar>
      <extLst>
        <ext xmlns:x14="http://schemas.microsoft.com/office/spreadsheetml/2009/9/main" uri="{B025F937-C7B1-47D3-B67F-A62EFF666E3E}">
          <x14:id>{112253D7-D6FB-4D53-989E-34B8042A380A}</x14:id>
        </ext>
      </extLst>
    </cfRule>
  </conditionalFormatting>
  <conditionalFormatting sqref="J77:N79">
    <cfRule type="dataBar" priority="7">
      <dataBar>
        <cfvo type="min"/>
        <cfvo type="max"/>
        <color rgb="FF638EC6"/>
      </dataBar>
      <extLst>
        <ext xmlns:x14="http://schemas.microsoft.com/office/spreadsheetml/2009/9/main" uri="{B025F937-C7B1-47D3-B67F-A62EFF666E3E}">
          <x14:id>{EECDB192-46D1-4B51-9FC5-35BEC0439FB2}</x14:id>
        </ext>
      </extLst>
    </cfRule>
    <cfRule type="colorScale" priority="8">
      <colorScale>
        <cfvo type="min"/>
        <cfvo type="max"/>
        <color rgb="FFFCFCFF"/>
        <color rgb="FF63BE7B"/>
      </colorScale>
    </cfRule>
    <cfRule type="top10" dxfId="0" priority="9" rank="5"/>
    <cfRule type="colorScale" priority="11">
      <colorScale>
        <cfvo type="min"/>
        <cfvo type="percentile" val="50"/>
        <cfvo type="max"/>
        <color rgb="FFF8696B"/>
        <color rgb="FFFFEB84"/>
        <color rgb="FF63BE7B"/>
      </colorScale>
    </cfRule>
  </conditionalFormatting>
  <conditionalFormatting sqref="J83:N85">
    <cfRule type="dataBar" priority="6">
      <dataBar>
        <cfvo type="min"/>
        <cfvo type="max"/>
        <color rgb="FF63C384"/>
      </dataBar>
      <extLst>
        <ext xmlns:x14="http://schemas.microsoft.com/office/spreadsheetml/2009/9/main" uri="{B025F937-C7B1-47D3-B67F-A62EFF666E3E}">
          <x14:id>{6CCDB793-4881-4DD1-847B-41FE3EAB96B6}</x14:id>
        </ext>
      </extLst>
    </cfRule>
  </conditionalFormatting>
  <conditionalFormatting sqref="J90:N95">
    <cfRule type="colorScale" priority="4">
      <colorScale>
        <cfvo type="min"/>
        <cfvo type="max"/>
        <color rgb="FFFCFCFF"/>
        <color rgb="FF63BE7B"/>
      </colorScale>
    </cfRule>
  </conditionalFormatting>
  <conditionalFormatting sqref="K78">
    <cfRule type="dataBar" priority="10">
      <dataBar>
        <cfvo type="min"/>
        <cfvo type="max"/>
        <color rgb="FFFFB628"/>
      </dataBar>
      <extLst>
        <ext xmlns:x14="http://schemas.microsoft.com/office/spreadsheetml/2009/9/main" uri="{B025F937-C7B1-47D3-B67F-A62EFF666E3E}">
          <x14:id>{F01ED33E-43BF-404E-8F10-CDEFE6B5B071}</x14:id>
        </ext>
      </extLst>
    </cfRule>
  </conditionalFormatting>
  <conditionalFormatting sqref="Q77:T79">
    <cfRule type="dataBar" priority="14">
      <dataBar>
        <cfvo type="min"/>
        <cfvo type="max"/>
        <color rgb="FF63C384"/>
      </dataBar>
      <extLst>
        <ext xmlns:x14="http://schemas.microsoft.com/office/spreadsheetml/2009/9/main" uri="{B025F937-C7B1-47D3-B67F-A62EFF666E3E}">
          <x14:id>{01E5F3FB-A88A-4385-A8F6-33F9D5745DC2}</x14:id>
        </ext>
      </extLst>
    </cfRule>
  </conditionalFormatting>
  <conditionalFormatting sqref="Q83:T88">
    <cfRule type="dataBar" priority="15">
      <dataBar>
        <cfvo type="min"/>
        <cfvo type="max"/>
        <color rgb="FF63C384"/>
      </dataBar>
      <extLst>
        <ext xmlns:x14="http://schemas.microsoft.com/office/spreadsheetml/2009/9/main" uri="{B025F937-C7B1-47D3-B67F-A62EFF666E3E}">
          <x14:id>{178A6977-FF67-44FF-AF78-1C9FA1B5A355}</x14:id>
        </ext>
      </extLst>
    </cfRule>
  </conditionalFormatting>
  <conditionalFormatting sqref="Q89:U89">
    <cfRule type="colorScale" priority="13">
      <colorScale>
        <cfvo type="min"/>
        <cfvo type="percentile" val="50"/>
        <cfvo type="max"/>
        <color rgb="FFF8696B"/>
        <color rgb="FFFFEB84"/>
        <color rgb="FF63BE7B"/>
      </colorScale>
    </cfRule>
  </conditionalFormatting>
  <conditionalFormatting sqref="J100:M102">
    <cfRule type="dataBar" priority="2">
      <dataBar>
        <cfvo type="min"/>
        <cfvo type="max"/>
        <color rgb="FF63C384"/>
      </dataBar>
      <extLst>
        <ext xmlns:x14="http://schemas.microsoft.com/office/spreadsheetml/2009/9/main" uri="{B025F937-C7B1-47D3-B67F-A62EFF666E3E}">
          <x14:id>{A7569E4A-48FB-42A1-9717-90791A80963B}</x14:id>
        </ext>
      </extLst>
    </cfRule>
  </conditionalFormatting>
  <conditionalFormatting sqref="J106:M111">
    <cfRule type="dataBar" priority="3">
      <dataBar>
        <cfvo type="min"/>
        <cfvo type="max"/>
        <color rgb="FF63C384"/>
      </dataBar>
      <extLst>
        <ext xmlns:x14="http://schemas.microsoft.com/office/spreadsheetml/2009/9/main" uri="{B025F937-C7B1-47D3-B67F-A62EFF666E3E}">
          <x14:id>{9130290F-CF8D-487C-B55B-6656E90DF6F1}</x14:id>
        </ext>
      </extLst>
    </cfRule>
  </conditionalFormatting>
  <conditionalFormatting sqref="J112:N112">
    <cfRule type="colorScale" priority="1">
      <colorScale>
        <cfvo type="min"/>
        <cfvo type="percentile" val="50"/>
        <cfvo type="max"/>
        <color rgb="FFF8696B"/>
        <color rgb="FFFFEB84"/>
        <color rgb="FF63BE7B"/>
      </colorScale>
    </cfRule>
  </conditionalFormatting>
  <pageMargins left="0.7" right="0.7" top="0.75" bottom="0.75" header="0.3" footer="0.3"/>
  <pageSetup scale="42" fitToHeight="0" orientation="landscape" r:id="rId1"/>
  <rowBreaks count="3" manualBreakCount="3">
    <brk id="26" max="16383" man="1"/>
    <brk id="59" max="14" man="1"/>
    <brk id="73" max="14" man="1"/>
  </rowBreaks>
  <colBreaks count="1" manualBreakCount="1">
    <brk id="15"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dataBar" id="{AA25C36F-BA6A-45E3-901A-AE34C531042C}">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112253D7-D6FB-4D53-989E-34B8042A380A}">
            <x14:dataBar minLength="0" maxLength="100" border="1" negativeBarBorderColorSameAsPositive="0">
              <x14:cfvo type="autoMin"/>
              <x14:cfvo type="autoMax"/>
              <x14:borderColor rgb="FFFF555A"/>
              <x14:negativeFillColor rgb="FFFF0000"/>
              <x14:negativeBorderColor rgb="FFFF0000"/>
              <x14:axisColor rgb="FF000000"/>
            </x14:dataBar>
          </x14:cfRule>
          <xm:sqref>J90:M95</xm:sqref>
        </x14:conditionalFormatting>
        <x14:conditionalFormatting xmlns:xm="http://schemas.microsoft.com/office/excel/2006/main">
          <x14:cfRule type="dataBar" id="{EECDB192-46D1-4B51-9FC5-35BEC0439FB2}">
            <x14:dataBar minLength="0" maxLength="100" border="1" negativeBarBorderColorSameAsPositive="0">
              <x14:cfvo type="autoMin"/>
              <x14:cfvo type="autoMax"/>
              <x14:borderColor rgb="FF638EC6"/>
              <x14:negativeFillColor rgb="FFFF0000"/>
              <x14:negativeBorderColor rgb="FFFF0000"/>
              <x14:axisColor rgb="FF000000"/>
            </x14:dataBar>
          </x14:cfRule>
          <xm:sqref>J77:N79</xm:sqref>
        </x14:conditionalFormatting>
        <x14:conditionalFormatting xmlns:xm="http://schemas.microsoft.com/office/excel/2006/main">
          <x14:cfRule type="dataBar" id="{6CCDB793-4881-4DD1-847B-41FE3EAB96B6}">
            <x14:dataBar minLength="0" maxLength="100" border="1" negativeBarBorderColorSameAsPositive="0">
              <x14:cfvo type="autoMin"/>
              <x14:cfvo type="autoMax"/>
              <x14:borderColor rgb="FF63C384"/>
              <x14:negativeFillColor rgb="FFFF0000"/>
              <x14:negativeBorderColor rgb="FFFF0000"/>
              <x14:axisColor rgb="FF000000"/>
            </x14:dataBar>
          </x14:cfRule>
          <xm:sqref>J83:N85</xm:sqref>
        </x14:conditionalFormatting>
        <x14:conditionalFormatting xmlns:xm="http://schemas.microsoft.com/office/excel/2006/main">
          <x14:cfRule type="dataBar" id="{F01ED33E-43BF-404E-8F10-CDEFE6B5B071}">
            <x14:dataBar minLength="0" maxLength="100" border="1" negativeBarBorderColorSameAsPositive="0">
              <x14:cfvo type="autoMin"/>
              <x14:cfvo type="autoMax"/>
              <x14:borderColor rgb="FFFFB628"/>
              <x14:negativeFillColor rgb="FFFF0000"/>
              <x14:negativeBorderColor rgb="FFFF0000"/>
              <x14:axisColor rgb="FF000000"/>
            </x14:dataBar>
          </x14:cfRule>
          <xm:sqref>K78</xm:sqref>
        </x14:conditionalFormatting>
        <x14:conditionalFormatting xmlns:xm="http://schemas.microsoft.com/office/excel/2006/main">
          <x14:cfRule type="dataBar" id="{01E5F3FB-A88A-4385-A8F6-33F9D5745DC2}">
            <x14:dataBar minLength="0" maxLength="100" border="1" negativeBarBorderColorSameAsPositive="0">
              <x14:cfvo type="autoMin"/>
              <x14:cfvo type="autoMax"/>
              <x14:borderColor rgb="FF63C384"/>
              <x14:negativeFillColor rgb="FFFF0000"/>
              <x14:negativeBorderColor rgb="FFFF0000"/>
              <x14:axisColor rgb="FF000000"/>
            </x14:dataBar>
          </x14:cfRule>
          <xm:sqref>Q77:T79</xm:sqref>
        </x14:conditionalFormatting>
        <x14:conditionalFormatting xmlns:xm="http://schemas.microsoft.com/office/excel/2006/main">
          <x14:cfRule type="dataBar" id="{178A6977-FF67-44FF-AF78-1C9FA1B5A355}">
            <x14:dataBar minLength="0" maxLength="100" border="1" negativeBarBorderColorSameAsPositive="0">
              <x14:cfvo type="autoMin"/>
              <x14:cfvo type="autoMax"/>
              <x14:borderColor rgb="FF63C384"/>
              <x14:negativeFillColor rgb="FFFF0000"/>
              <x14:negativeBorderColor rgb="FFFF0000"/>
              <x14:axisColor rgb="FF000000"/>
            </x14:dataBar>
          </x14:cfRule>
          <xm:sqref>Q83:T88</xm:sqref>
        </x14:conditionalFormatting>
        <x14:conditionalFormatting xmlns:xm="http://schemas.microsoft.com/office/excel/2006/main">
          <x14:cfRule type="dataBar" id="{A7569E4A-48FB-42A1-9717-90791A80963B}">
            <x14:dataBar minLength="0" maxLength="100" border="1" negativeBarBorderColorSameAsPositive="0">
              <x14:cfvo type="autoMin"/>
              <x14:cfvo type="autoMax"/>
              <x14:borderColor rgb="FF63C384"/>
              <x14:negativeFillColor rgb="FFFF0000"/>
              <x14:negativeBorderColor rgb="FFFF0000"/>
              <x14:axisColor rgb="FF000000"/>
            </x14:dataBar>
          </x14:cfRule>
          <xm:sqref>J100:M102</xm:sqref>
        </x14:conditionalFormatting>
        <x14:conditionalFormatting xmlns:xm="http://schemas.microsoft.com/office/excel/2006/main">
          <x14:cfRule type="dataBar" id="{9130290F-CF8D-487C-B55B-6656E90DF6F1}">
            <x14:dataBar minLength="0" maxLength="100" border="1" negativeBarBorderColorSameAsPositive="0">
              <x14:cfvo type="autoMin"/>
              <x14:cfvo type="autoMax"/>
              <x14:borderColor rgb="FF63C384"/>
              <x14:negativeFillColor rgb="FFFF0000"/>
              <x14:negativeBorderColor rgb="FFFF0000"/>
              <x14:axisColor rgb="FF000000"/>
            </x14:dataBar>
          </x14:cfRule>
          <xm:sqref>J106:M111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cp:lastPrinted>2025-05-09T18:15:16Z</cp:lastPrinted>
  <dcterms:created xsi:type="dcterms:W3CDTF">2025-02-20T15:36:29Z</dcterms:created>
  <dcterms:modified xsi:type="dcterms:W3CDTF">2025-05-09T18:16:44Z</dcterms:modified>
</cp:coreProperties>
</file>