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coniaf-my.sharepoint.com/personal/tfeliz_coniaf_gob_do/Documents/Escritorio/TRANSPARENCIA 2025/ENERO 2025/"/>
    </mc:Choice>
  </mc:AlternateContent>
  <xr:revisionPtr revIDLastSave="0" documentId="8_{DBC2C91A-9082-47A6-99DE-56EF9D26A961}" xr6:coauthVersionLast="47" xr6:coauthVersionMax="47" xr10:uidLastSave="{00000000-0000-0000-0000-000000000000}"/>
  <bookViews>
    <workbookView xWindow="-120" yWindow="-120" windowWidth="29040" windowHeight="15720" xr2:uid="{16A0720B-F5BE-4C9D-BDE0-36368C35AC47}"/>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2" i="1" l="1"/>
  <c r="L92" i="1"/>
  <c r="L91" i="1"/>
  <c r="K91" i="1"/>
  <c r="J90" i="1"/>
  <c r="M89" i="1"/>
  <c r="L89" i="1"/>
  <c r="K89" i="1"/>
  <c r="J89" i="1"/>
  <c r="M82" i="1"/>
  <c r="F80" i="1"/>
  <c r="N92" i="1" s="1"/>
  <c r="J77" i="1"/>
  <c r="F77" i="1"/>
  <c r="N89" i="1" s="1"/>
  <c r="M76" i="1"/>
  <c r="J76" i="1"/>
  <c r="N76" i="1" s="1"/>
  <c r="N82" i="1" s="1"/>
  <c r="N70" i="1"/>
  <c r="N71" i="1" s="1"/>
  <c r="M94" i="1" s="1"/>
  <c r="O69" i="1"/>
  <c r="N69" i="1"/>
  <c r="M69" i="1"/>
  <c r="M71" i="1" s="1"/>
  <c r="L69" i="1"/>
  <c r="K69" i="1"/>
  <c r="M77" i="1" s="1"/>
  <c r="M83" i="1" s="1"/>
  <c r="J69" i="1"/>
  <c r="I69" i="1"/>
  <c r="M91" i="1" s="1"/>
  <c r="H69" i="1"/>
  <c r="G69" i="1"/>
  <c r="A69" i="1"/>
  <c r="M90" i="1" s="1"/>
  <c r="O68" i="1"/>
  <c r="O67" i="1"/>
  <c r="O66" i="1"/>
  <c r="O65" i="1"/>
  <c r="O64" i="1"/>
  <c r="M57" i="1"/>
  <c r="N55" i="1"/>
  <c r="N56" i="1" s="1"/>
  <c r="M55" i="1"/>
  <c r="K93" i="1" s="1"/>
  <c r="L55" i="1"/>
  <c r="K76" i="1" s="1"/>
  <c r="K55" i="1"/>
  <c r="K77" i="1" s="1"/>
  <c r="K83" i="1" s="1"/>
  <c r="J55" i="1"/>
  <c r="I55" i="1"/>
  <c r="H55" i="1"/>
  <c r="G55" i="1"/>
  <c r="K92" i="1" s="1"/>
  <c r="A55" i="1"/>
  <c r="K90" i="1" s="1"/>
  <c r="O54" i="1"/>
  <c r="O53" i="1"/>
  <c r="O52" i="1"/>
  <c r="O55" i="1" s="1"/>
  <c r="O51" i="1"/>
  <c r="M45" i="1"/>
  <c r="N43" i="1"/>
  <c r="N44" i="1" s="1"/>
  <c r="M43" i="1"/>
  <c r="L93" i="1" s="1"/>
  <c r="L43" i="1"/>
  <c r="L76" i="1" s="1"/>
  <c r="K43" i="1"/>
  <c r="L77" i="1" s="1"/>
  <c r="L83" i="1" s="1"/>
  <c r="J43" i="1"/>
  <c r="I43" i="1"/>
  <c r="H43" i="1"/>
  <c r="G43" i="1"/>
  <c r="A43" i="1"/>
  <c r="F78" i="1" s="1"/>
  <c r="N90" i="1" s="1"/>
  <c r="O42" i="1"/>
  <c r="O41" i="1"/>
  <c r="O40" i="1"/>
  <c r="O39" i="1"/>
  <c r="O38" i="1"/>
  <c r="O37" i="1"/>
  <c r="O36" i="1"/>
  <c r="O35" i="1"/>
  <c r="O34" i="1"/>
  <c r="O33" i="1"/>
  <c r="O32" i="1"/>
  <c r="O31" i="1"/>
  <c r="O43" i="1" s="1"/>
  <c r="N24" i="1"/>
  <c r="N25" i="1" s="1"/>
  <c r="J94" i="1" s="1"/>
  <c r="N23" i="1"/>
  <c r="M23" i="1"/>
  <c r="J93" i="1" s="1"/>
  <c r="L23" i="1"/>
  <c r="K23" i="1"/>
  <c r="J23" i="1"/>
  <c r="I23" i="1"/>
  <c r="F79" i="1" s="1"/>
  <c r="N91" i="1" s="1"/>
  <c r="H23" i="1"/>
  <c r="J91" i="1" s="1"/>
  <c r="G23" i="1"/>
  <c r="J92" i="1" s="1"/>
  <c r="A23" i="1"/>
  <c r="O22" i="1"/>
  <c r="O21" i="1"/>
  <c r="O20" i="1"/>
  <c r="O23" i="1" s="1"/>
  <c r="O19" i="1"/>
  <c r="O18" i="1"/>
  <c r="N57" i="1" l="1"/>
  <c r="K94" i="1" s="1"/>
  <c r="O56" i="1"/>
  <c r="O25" i="1"/>
  <c r="J78" i="1" s="1"/>
  <c r="O57" i="1"/>
  <c r="K78" i="1" s="1"/>
  <c r="L82" i="1"/>
  <c r="M93" i="1"/>
  <c r="N77" i="1"/>
  <c r="N83" i="1" s="1"/>
  <c r="O44" i="1"/>
  <c r="O45" i="1" s="1"/>
  <c r="L78" i="1" s="1"/>
  <c r="N45" i="1"/>
  <c r="L94" i="1" s="1"/>
  <c r="K82" i="1"/>
  <c r="J79" i="1"/>
  <c r="O24" i="1"/>
  <c r="O70" i="1"/>
  <c r="O71" i="1" s="1"/>
  <c r="M78" i="1" s="1"/>
  <c r="F82" i="1"/>
  <c r="N94" i="1" s="1"/>
  <c r="F83" i="1"/>
  <c r="L90" i="1"/>
  <c r="M25" i="1"/>
  <c r="F81" i="1" s="1"/>
  <c r="J82" i="1"/>
  <c r="J83" i="1"/>
  <c r="L84" i="1" l="1"/>
  <c r="L95" i="1"/>
  <c r="L79" i="1"/>
  <c r="L85" i="1" s="1"/>
  <c r="N93" i="1"/>
  <c r="F84" i="1"/>
  <c r="F76" i="1" s="1"/>
  <c r="N79" i="1"/>
  <c r="N85" i="1" s="1"/>
  <c r="J85" i="1"/>
  <c r="K84" i="1"/>
  <c r="K95" i="1"/>
  <c r="K79" i="1"/>
  <c r="K85" i="1" s="1"/>
  <c r="N78" i="1"/>
  <c r="J84" i="1"/>
  <c r="J95" i="1"/>
  <c r="M84" i="1"/>
  <c r="M95" i="1"/>
  <c r="M79" i="1"/>
  <c r="M85" i="1" s="1"/>
  <c r="N95" i="1" l="1"/>
  <c r="N8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tc={93E30F1E-9F00-45C2-8D36-7FE70B63A334}</author>
    <author>tc={8C9DC710-1D02-455B-AC7F-EE6665D6CA65}</author>
  </authors>
  <commentList>
    <comment ref="C18" authorId="0" shapeId="0" xr:uid="{93E30F1E-9F00-45C2-8D36-7FE70B63A334}">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Debes dar el detalle, si fue una visita de seguimiento y si el técnico le compaño, sus recomendaciones de seguimiento, de acuerdo a la justificación de la solicitud del viatico y pago a facilitador.</t>
      </text>
    </comment>
    <comment ref="C22" authorId="1" shapeId="0" xr:uid="{8C9DC710-1D02-455B-AC7F-EE6665D6CA65}">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Debes dar el detalle, si fue una visita de seguimiento y si el técnico le compaño, sus recomendaciones de seguimiento, de acuerdo a la justificación de la solicitud del viatico y pago a facilitador.</t>
      </text>
    </comment>
  </commentList>
</comments>
</file>

<file path=xl/sharedStrings.xml><?xml version="1.0" encoding="utf-8"?>
<sst xmlns="http://schemas.openxmlformats.org/spreadsheetml/2006/main" count="272" uniqueCount="145">
  <si>
    <t>CONSEJO NACIONAL DE INVESTIGACIONES AGROPECUARIAS Y FORESTALES (CONIAF)</t>
  </si>
  <si>
    <t>DIRECCIÓN EJECUTIVA</t>
  </si>
  <si>
    <t>DIVISIÓN DE PLANIFICACIÓN  Y  DESARROLLO</t>
  </si>
  <si>
    <t xml:space="preserve"> EJECUCION MESUAL DE ACTIVIDADES Y PROGRAMA DE TRANSFERENCIA  PROYECTOS DE INVERSIÓN PÚBLICA</t>
  </si>
  <si>
    <t>ACTUALIZACIÓN PARA LA INNOVACIÓN TECNOLÓGICA Y COMPETITIVIDAD AGROALIMENTARIA Y  DE FOMENTO A LA EXPORTACIÓN EN LA REPÚBLICA DOMINICANA</t>
  </si>
  <si>
    <t>MES: ENERO 2025</t>
  </si>
  <si>
    <t xml:space="preserve">DEPARTAMENTO DE AGRICULTURA COMPETITIVA           </t>
  </si>
  <si>
    <t>No.</t>
  </si>
  <si>
    <t>ACTIVIDADES</t>
  </si>
  <si>
    <t>COORDINADOR  CONIAF</t>
  </si>
  <si>
    <t>FECHA</t>
  </si>
  <si>
    <t>LUGAR</t>
  </si>
  <si>
    <t xml:space="preserve">HORAS </t>
  </si>
  <si>
    <t>TÉCNICOS BENEFICIADOS</t>
  </si>
  <si>
    <t>PRESUPUESTO TOTAL 2024 (RD$)</t>
  </si>
  <si>
    <t xml:space="preserve">COSTO LOGÍSTICO       </t>
  </si>
  <si>
    <t xml:space="preserve">COSTO FACILITADORES  </t>
  </si>
  <si>
    <t xml:space="preserve">COSTO TOTAL </t>
  </si>
  <si>
    <t xml:space="preserve"> HOMBRES</t>
  </si>
  <si>
    <t>MUJERES</t>
  </si>
  <si>
    <t xml:space="preserve"> FACILITADOR</t>
  </si>
  <si>
    <t>NOMBRE DE LA ACTIVIDAD</t>
  </si>
  <si>
    <t>COMBUSTIBLE</t>
  </si>
  <si>
    <t>VIATICOS</t>
  </si>
  <si>
    <t>Salomon Sosa</t>
  </si>
  <si>
    <r>
      <t>Visita de seguimiento a las parcelas de</t>
    </r>
    <r>
      <rPr>
        <b/>
        <sz val="12"/>
        <rFont val="Cambria"/>
        <family val="1"/>
      </rPr>
      <t xml:space="preserve"> aguacate</t>
    </r>
    <r>
      <rPr>
        <sz val="12"/>
        <rFont val="Cambria"/>
        <family val="1"/>
      </rPr>
      <t>. Se realizó el monitoreo del control de malezas manual, hechura de corona alrededor del tronco de los árboles, monitoreo de plagas y enfermedades.</t>
    </r>
  </si>
  <si>
    <t xml:space="preserve">Victor Payano </t>
  </si>
  <si>
    <t>22-24/01/2025</t>
  </si>
  <si>
    <t>Hondo Valle, Provincia Elías Piña</t>
  </si>
  <si>
    <t>Victor Landa</t>
  </si>
  <si>
    <r>
      <t>Vista de seguimiento a la parcela de</t>
    </r>
    <r>
      <rPr>
        <b/>
        <sz val="12"/>
        <color theme="1"/>
        <rFont val="Cambria"/>
        <family val="1"/>
      </rPr>
      <t xml:space="preserve"> batata</t>
    </r>
    <r>
      <rPr>
        <sz val="12"/>
        <color theme="1"/>
        <rFont val="Cambria"/>
        <family val="1"/>
      </rPr>
      <t>. Se estuvieron monitoreando los controles de malezas manuales, aplicación de fertilizante y nematicida, además de fumigaciones y conteo de piogan.</t>
    </r>
  </si>
  <si>
    <t>27-28/01/2025</t>
  </si>
  <si>
    <t xml:space="preserve"> San Rafael de Yuma, provincia La Altagracia. </t>
  </si>
  <si>
    <t>Francisco Ceballos</t>
  </si>
  <si>
    <r>
      <t>Visita de seguimiento a la parcela de parcelas de</t>
    </r>
    <r>
      <rPr>
        <b/>
        <sz val="12"/>
        <color theme="1"/>
        <rFont val="Cambria"/>
        <family val="1"/>
      </rPr>
      <t xml:space="preserve"> café</t>
    </r>
    <r>
      <rPr>
        <sz val="12"/>
        <color theme="1"/>
        <rFont val="Cambria"/>
        <family val="1"/>
      </rPr>
      <t xml:space="preserve"> variedades CATIDIAF y CARIBE en Barahona, comunidad de Polo. Se supervisaron las actividades de repela </t>
    </r>
  </si>
  <si>
    <t>Victor Payano y Maldané Cuello</t>
  </si>
  <si>
    <t>29-31/01/2025</t>
  </si>
  <si>
    <t>La Lanza, Polo, Barahona</t>
  </si>
  <si>
    <t>Miguel A. Rodriguez</t>
  </si>
  <si>
    <r>
      <t xml:space="preserve">Visita de seguimiento en la parcela de </t>
    </r>
    <r>
      <rPr>
        <b/>
        <sz val="12"/>
        <rFont val="Cambria"/>
        <family val="1"/>
      </rPr>
      <t>plátano</t>
    </r>
    <r>
      <rPr>
        <sz val="12"/>
        <rFont val="Cambria"/>
        <family val="1"/>
      </rPr>
      <t>. Se revisaron las actividades de fertilización, deshoje, fumigación, y la evaluación de la producción que inicia.</t>
    </r>
  </si>
  <si>
    <t>Tamayo</t>
  </si>
  <si>
    <t>SUB-TOTAL</t>
  </si>
  <si>
    <t>Legislación  ISR (10% sobre costo  facilitadores)</t>
  </si>
  <si>
    <t xml:space="preserve">TOTAL </t>
  </si>
  <si>
    <t xml:space="preserve">DEPARTAMENTO DE REDUCCIÓN DE LA POBREZA RURAL </t>
  </si>
  <si>
    <t>HOMBRES</t>
  </si>
  <si>
    <t>Manuel Atiles Peguero</t>
  </si>
  <si>
    <t xml:space="preserve"> Visita de seguimiento en la parcela de pasto en Batey 4, Neiba, para observar el estado de los animales y de la parcela de guasima. En sentido general los animales se observan en muy buenas condiciones, aunque se observan algunos animales con ataque de piojillos y con un elevado porcentaje de preñez. En cuanto a la guasima se le dio un corte para ensilarla y en este momento está en recuperación.</t>
  </si>
  <si>
    <t xml:space="preserve"> César Montero y Bienvenido Carvajal</t>
  </si>
  <si>
    <t>23-24/1/2025</t>
  </si>
  <si>
    <t>Neyba (Batey 4)</t>
  </si>
  <si>
    <r>
      <t xml:space="preserve">Visita de seguimiento en la parcela de </t>
    </r>
    <r>
      <rPr>
        <b/>
        <sz val="12"/>
        <rFont val="Cambria"/>
        <family val="1"/>
      </rPr>
      <t>pasto</t>
    </r>
    <r>
      <rPr>
        <sz val="12"/>
        <rFont val="Cambria"/>
        <family val="1"/>
      </rPr>
      <t xml:space="preserve"> en Las Matas de Farfán. El cultivo de guacima se observa con mucha de deficiencia de agua y está en muy mal estado por escacez de agua. Para resolver este problema se están adquiriendo los  equipos necesarios para llevar agua al módulo,</t>
    </r>
  </si>
  <si>
    <t>24/1/2025</t>
  </si>
  <si>
    <t>Las Matas de Farfan</t>
  </si>
  <si>
    <t>Julio De Oleo</t>
  </si>
  <si>
    <r>
      <t>Visita de seguimiento en el cultivo de</t>
    </r>
    <r>
      <rPr>
        <b/>
        <sz val="12"/>
        <color theme="1"/>
        <rFont val="Cambria"/>
        <family val="1"/>
      </rPr>
      <t xml:space="preserve"> Mango</t>
    </r>
    <r>
      <rPr>
        <sz val="12"/>
        <color theme="1"/>
        <rFont val="Cambria"/>
        <family val="1"/>
      </rPr>
      <t xml:space="preserve"> en el Tanque, Neiba. Se aplicó el madurador de brotes en el cultivo (Dosis 10 libras de sulfato de potasio, con 1 kilogramo de azufre, 75 cc de etephon y 200 cc de regulador de PH).</t>
    </r>
  </si>
  <si>
    <t>29/1/2025</t>
  </si>
  <si>
    <t>Neyba (el Tanque)</t>
  </si>
  <si>
    <r>
      <t>Visita de seguimiento en la parcela de</t>
    </r>
    <r>
      <rPr>
        <b/>
        <sz val="12"/>
        <rFont val="Cambria"/>
        <family val="1"/>
      </rPr>
      <t xml:space="preserve"> pasto</t>
    </r>
    <r>
      <rPr>
        <sz val="12"/>
        <rFont val="Cambria"/>
        <family val="1"/>
      </rPr>
      <t>. Se instalo una línea de conducción de agua y una bomba de agua, pero se realizara un cambio por otra de mayor potencia.</t>
    </r>
  </si>
  <si>
    <t>30-31/01/2025 al 1/02/2025</t>
  </si>
  <si>
    <t>Atiles Peguero</t>
  </si>
  <si>
    <r>
      <t xml:space="preserve">Visita técnica en la parcela de </t>
    </r>
    <r>
      <rPr>
        <b/>
        <sz val="12"/>
        <rFont val="Cambria"/>
        <family val="1"/>
      </rPr>
      <t>leche y carne</t>
    </r>
    <r>
      <rPr>
        <sz val="12"/>
        <rFont val="Cambria"/>
        <family val="1"/>
      </rPr>
      <t>. Se inicio con la siembra del 50% de las plantas de guácima</t>
    </r>
  </si>
  <si>
    <r>
      <t xml:space="preserve">Visita técnica en la parcela de </t>
    </r>
    <r>
      <rPr>
        <b/>
        <sz val="12"/>
        <rFont val="Cambria"/>
        <family val="1"/>
      </rPr>
      <t>leche y carne</t>
    </r>
    <r>
      <rPr>
        <sz val="12"/>
        <rFont val="Cambria"/>
        <family val="1"/>
      </rPr>
      <t>. Se continuo con la siembra del 50% restante de las plantas de guácima.</t>
    </r>
  </si>
  <si>
    <r>
      <t>Visita técnica en la parcela de</t>
    </r>
    <r>
      <rPr>
        <b/>
        <sz val="12"/>
        <rFont val="Cambria"/>
        <family val="1"/>
      </rPr>
      <t xml:space="preserve"> yuca.</t>
    </r>
    <r>
      <rPr>
        <sz val="12"/>
        <rFont val="Cambria"/>
        <family val="1"/>
      </rPr>
      <t xml:space="preserve"> Se realizo la instalación del sistema de riego para la instalación de la parcela de yuca amarga para procesamiento con la Confederación Nacional de Mujeres Campesinas (CONAMUCA).</t>
    </r>
  </si>
  <si>
    <t>Juan Valdez</t>
  </si>
  <si>
    <r>
      <t xml:space="preserve">Recolección, selección y transporte desde moca a Santo Domingo de esquejes de yuca de procesamiento para ser utilizadas en la instalación de parcela de </t>
    </r>
    <r>
      <rPr>
        <b/>
        <sz val="12"/>
        <rFont val="Cambria"/>
        <family val="1"/>
      </rPr>
      <t>yuca</t>
    </r>
    <r>
      <rPr>
        <sz val="12"/>
        <rFont val="Cambria"/>
        <family val="1"/>
      </rPr>
      <t xml:space="preserve"> en Elías Piña.</t>
    </r>
  </si>
  <si>
    <r>
      <t>Transferencia de tecnología en el cultivo de yuca en Elías Piña, provincia Comendador. Se realizo la inducción al cultivo de</t>
    </r>
    <r>
      <rPr>
        <b/>
        <sz val="12"/>
        <rFont val="Cambria"/>
        <family val="1"/>
      </rPr>
      <t xml:space="preserve"> yuca</t>
    </r>
    <r>
      <rPr>
        <sz val="12"/>
        <rFont val="Cambria"/>
        <family val="1"/>
      </rPr>
      <t xml:space="preserve"> con un grupo de mujeres de CONAMUCA</t>
    </r>
  </si>
  <si>
    <r>
      <t>Transferencia de tecnología en el cultivo de</t>
    </r>
    <r>
      <rPr>
        <b/>
        <sz val="12"/>
        <rFont val="Cambria"/>
        <family val="1"/>
      </rPr>
      <t xml:space="preserve"> yuca</t>
    </r>
    <r>
      <rPr>
        <sz val="12"/>
        <rFont val="Cambria"/>
        <family val="1"/>
      </rPr>
      <t xml:space="preserve">. Se realizó la siembra (instalación) de la parcela de yuca de procesamiento en el Centro CONAMUCA. </t>
    </r>
  </si>
  <si>
    <r>
      <t xml:space="preserve">Transferencia tecnológica en la parcela demostrativa de </t>
    </r>
    <r>
      <rPr>
        <b/>
        <sz val="12"/>
        <color theme="1"/>
        <rFont val="Cambria"/>
        <family val="1"/>
      </rPr>
      <t>leche y carne</t>
    </r>
    <r>
      <rPr>
        <sz val="12"/>
        <color theme="1"/>
        <rFont val="Cambria"/>
        <family val="1"/>
      </rPr>
      <t xml:space="preserve"> (parcela de Sanidad). Se realizo la primera desparasitación de los animales con noramectina.</t>
    </r>
  </si>
  <si>
    <t>Neiba</t>
  </si>
  <si>
    <t>TOTAL</t>
  </si>
  <si>
    <t>DEPARTAMENTO DE ACCESO A LAS CIENCIAS MODERNAS</t>
  </si>
  <si>
    <t xml:space="preserve"> FACILITADORES</t>
  </si>
  <si>
    <t>Ana Mateo, Juan Cedano y Cesarina Medina</t>
  </si>
  <si>
    <t xml:space="preserve">Viaje de seguimiento en las parcelas de habichuelas en San Juan. Visitamos la parcela demostrativa en la finca de Norberto Madé en la localidad Pedro Corto y la parcela demostrativa de José Landa de la Rosa en la localidad Chalona, </t>
  </si>
  <si>
    <t>Jose Cepeda</t>
  </si>
  <si>
    <t>7-9/1/2025</t>
  </si>
  <si>
    <t>San Juan de la Maguana</t>
  </si>
  <si>
    <t>Transferencia de tecnología en el cultivo de habichuelas en San Juan.  Se expusieron los siguientes temas: Comportamiento del trips de la flor de la habichuela en San Juan, Manejo de la parcela y Evaluación daños del trips en las dos variedades de habichuela (roja y negra).</t>
  </si>
  <si>
    <t>16-17/1/2025</t>
  </si>
  <si>
    <t>Participacion día de campo de la Estación Experimental Arroyo Loro, para la presentación de avances en mejoramiento genético en el cultivo de habichuela que incluyó el lanzamiento de la variedad de frijol negro bautizada como JULIO NIN</t>
  </si>
  <si>
    <t>Johuan Santos y Mauricio Jose</t>
  </si>
  <si>
    <r>
      <t>Viaje de seguimiento</t>
    </r>
    <r>
      <rPr>
        <b/>
        <sz val="12"/>
        <color theme="1"/>
        <rFont val="Cambria"/>
        <family val="1"/>
      </rPr>
      <t xml:space="preserve"> </t>
    </r>
    <r>
      <rPr>
        <sz val="12"/>
        <color theme="1"/>
        <rFont val="Cambria"/>
        <family val="1"/>
      </rPr>
      <t>para monitoreo de plagas, enfermedades, programa de aplicaciones de productos y desarrollo vegetativo del ají picante (variedad Emperador).</t>
    </r>
  </si>
  <si>
    <t>28/1/2024</t>
  </si>
  <si>
    <t>La Vega</t>
  </si>
  <si>
    <t xml:space="preserve">DEPARTAMENTO DE MEDIO AMBIENTE Y RECURSOS NATURALES         </t>
  </si>
  <si>
    <t>HORAS TRANSFE-RENCIA</t>
  </si>
  <si>
    <t>COSTO TOTAL</t>
  </si>
  <si>
    <t>Elpio Avilès/Angel Adames.</t>
  </si>
  <si>
    <r>
      <t>Visita coordinaciòn  Instalacion Parcela de</t>
    </r>
    <r>
      <rPr>
        <b/>
        <sz val="12"/>
        <rFont val="Cambria"/>
        <family val="1"/>
      </rPr>
      <t xml:space="preserve"> Arroz </t>
    </r>
    <r>
      <rPr>
        <sz val="12"/>
        <rFont val="Cambria"/>
        <family val="1"/>
      </rPr>
      <t>.</t>
    </r>
  </si>
  <si>
    <t>José A. Nova</t>
  </si>
  <si>
    <t>5-6/01/24</t>
  </si>
  <si>
    <t>Nisibon, Higuey .</t>
  </si>
  <si>
    <r>
      <t>Visita técnica de seguimiento fitosanitario y realización de la 1ra fertilización de parcela demostrativa y validación de tecnologías, para el control del Piogàn de la</t>
    </r>
    <r>
      <rPr>
        <b/>
        <sz val="12"/>
        <color theme="1"/>
        <rFont val="Cambria"/>
        <family val="1"/>
      </rPr>
      <t xml:space="preserve"> batata, c</t>
    </r>
    <r>
      <rPr>
        <sz val="12"/>
        <color theme="1"/>
        <rFont val="Cambria"/>
        <family val="1"/>
      </rPr>
      <t>on el uso de feromona y Beauveria bassiana.</t>
    </r>
  </si>
  <si>
    <t>10-11/01/24</t>
  </si>
  <si>
    <t>San Rafel del Yuma(Batey Baiguà), Higuey</t>
  </si>
  <si>
    <t>Alejandro Maria Nuñez</t>
  </si>
  <si>
    <r>
      <t xml:space="preserve">Visita para coordinar el montaje y desarrollo de un “Curso sobre tecnologías de </t>
    </r>
    <r>
      <rPr>
        <b/>
        <sz val="12"/>
        <rFont val="Cambria"/>
        <family val="1"/>
      </rPr>
      <t>cacao</t>
    </r>
    <r>
      <rPr>
        <sz val="12"/>
        <rFont val="Cambria"/>
        <family val="1"/>
      </rPr>
      <t xml:space="preserve"> para Alejandro Maria Nuñezla innovación y competitividad</t>
    </r>
  </si>
  <si>
    <t>23-24/01/2024</t>
  </si>
  <si>
    <t>Hato mayor del Rey</t>
  </si>
  <si>
    <t xml:space="preserve">Viaje de seguimiento y entrega de los insumos para una parcela demostrativa de tecnologías en el cultivo de arroz variedad Robusta, localizada en el Distrito Municipal Las Lagunas de Nisibón, provincia La Altagracia, Proyecto AC - 43, Maimón, sector alemán. </t>
  </si>
  <si>
    <t>José A. Nova Y Salomon Reyes</t>
  </si>
  <si>
    <t>22/1/2025</t>
  </si>
  <si>
    <t>Las Lagunas de Nisibón, provincia La Altagracia</t>
  </si>
  <si>
    <t>Visita de coordinación en San Rafael del Yuma, provincia La Altagracia con el objetivo de coordinar la preparación del terreno para instalar:
1)	Una parcela demostrativa de tecnologías en el cultivo de cuatro variedades de batata
2)	Una parcela demostrativa de tecnología en el cultivo de plátano.
3)	Una parcela demostrativa de tecnologías en el cultivo de yuca de doble propósito (consumo fresco y materia prima para la elaboración de cazabe)
4)	Capacitacion de mujeres en la elaboración del cazabe.</t>
  </si>
  <si>
    <t>24/01/2024</t>
  </si>
  <si>
    <t xml:space="preserve">San Rafael del Yuma, provincia La Altagracia </t>
  </si>
  <si>
    <t xml:space="preserve">PROGRAMACION INDICADORES </t>
  </si>
  <si>
    <t>EJECUCION EN VALORES $RD.  NETO</t>
  </si>
  <si>
    <t>PROGRAMACION ENERO 2025</t>
  </si>
  <si>
    <t xml:space="preserve">RESUMEN PROGRAMACIÓN </t>
  </si>
  <si>
    <t>PRESUPUESTO ENERO 2025</t>
  </si>
  <si>
    <t>EJECUCION ENERO</t>
  </si>
  <si>
    <t>DPTO</t>
  </si>
  <si>
    <t>Agric. Competitiva</t>
  </si>
  <si>
    <t>Ciencias Modernas</t>
  </si>
  <si>
    <t>Pobreza Rural</t>
  </si>
  <si>
    <t>Medio Amb. Y Rec. Nat.</t>
  </si>
  <si>
    <t>PRESUPUESTO TOTAL</t>
  </si>
  <si>
    <t>TRANSFERENCIAS</t>
  </si>
  <si>
    <t>COMBUST.</t>
  </si>
  <si>
    <t>INSTALACIÓN Y VISITAS A PARCELAS DE VALIDACIÓN</t>
  </si>
  <si>
    <t>PROYECTOS</t>
  </si>
  <si>
    <t>TECNICOS BENEFICIADOS</t>
  </si>
  <si>
    <t>HORAS DE ACTIVIDAD</t>
  </si>
  <si>
    <t xml:space="preserve">EJECUCION PORCENTUAL </t>
  </si>
  <si>
    <t>PROGRAMACION  INDICADORES ENERO 2025</t>
  </si>
  <si>
    <t xml:space="preserve">COSTO LOGÍSTICO         (RD$) </t>
  </si>
  <si>
    <t xml:space="preserve">COSTO FACILITADORES (RD$) </t>
  </si>
  <si>
    <t>OTROS COSTOS (Ley ISR)</t>
  </si>
  <si>
    <t>SEGUIMIENTO</t>
  </si>
  <si>
    <t xml:space="preserve">COSTO TOTAL      (RD$) </t>
  </si>
  <si>
    <t>BENEFICIARIOS</t>
  </si>
  <si>
    <t>HORAS/ACTV.</t>
  </si>
  <si>
    <t>COSTO LOG.</t>
  </si>
  <si>
    <t>EJECUCION %  INDICADORES POR DEPARTAMENTOS</t>
  </si>
  <si>
    <t xml:space="preserve"> COSTOFACIL.</t>
  </si>
  <si>
    <t>Preparado por:</t>
  </si>
  <si>
    <t>Aprobado por:</t>
  </si>
  <si>
    <t>Ing. Carlos Ml. Sanquintin Beras</t>
  </si>
  <si>
    <t>Dra. Ana Maria Barcelo Larocca</t>
  </si>
  <si>
    <t>FACILITADORES</t>
  </si>
  <si>
    <t>Enc. Div. de Planificacion y Desarrollo</t>
  </si>
  <si>
    <t>Directora Ejecutiva</t>
  </si>
  <si>
    <t>*Nota: Este informe será actualizado ya que a la fecha no contamos con los montos de los costos logisticos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</si>
</sst>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5" formatCode="_-* #,##0.00\ _€_-;\-* #,##0.00\ _€_-;_-* &quot;-&quot;??\ _€_-;_-@_-"/>
    <numFmt numFmtId="166" formatCode="_-* #,##0_-;\-* #,##0_-;_-* &quot;-&quot;??_-;_-@_-"/>
    <numFmt numFmtId="167" formatCode="_(* #,##0_);_(* \(#,##0\);_(* &quot;-&quot;??_);_(@_)"/>
  </numFmts>
  <fonts count="13" x14ac:knownFonts="1">
    <font>
      <sz val="11"/>
      <color theme="1"/>
      <name val="Aptos Narrow"/>
      <family val="2"/>
      <scheme val="minor"/>
    </font>
    <font>
      <sz val="11"/>
      <color theme="1"/>
      <name val="Aptos Narrow"/>
      <family val="2"/>
      <scheme val="minor"/>
    </font>
    <font>
      <b/>
      <sz val="12"/>
      <name val="Cambria"/>
      <family val="1"/>
    </font>
    <font>
      <sz val="12"/>
      <color theme="1"/>
      <name val="Cambria"/>
      <family val="1"/>
    </font>
    <font>
      <b/>
      <u/>
      <sz val="12"/>
      <name val="Cambria"/>
      <family val="1"/>
    </font>
    <font>
      <sz val="12"/>
      <color rgb="FFFF0000"/>
      <name val="Cambria"/>
      <family val="1"/>
    </font>
    <font>
      <sz val="12"/>
      <name val="Cambria"/>
      <family val="1"/>
    </font>
    <font>
      <sz val="12"/>
      <name val="Times New Roman"/>
      <family val="1"/>
    </font>
    <font>
      <b/>
      <sz val="12"/>
      <color theme="1"/>
      <name val="Cambria"/>
      <family val="1"/>
    </font>
    <font>
      <sz val="11"/>
      <name val="Cambria"/>
      <family val="1"/>
    </font>
    <font>
      <b/>
      <sz val="12"/>
      <color rgb="FFFF0000"/>
      <name val="Cambria"/>
      <family val="1"/>
    </font>
    <font>
      <b/>
      <u/>
      <sz val="12"/>
      <color rgb="FFFF0000"/>
      <name val="Cambria"/>
      <family val="1"/>
    </font>
    <font>
      <sz val="9"/>
      <color indexed="81"/>
      <name val="Tahoma"/>
      <charset val="1"/>
    </font>
  </fonts>
  <fills count="6">
    <fill>
      <patternFill patternType="none"/>
    </fill>
    <fill>
      <patternFill patternType="gray125"/>
    </fill>
    <fill>
      <patternFill patternType="solid">
        <fgColor theme="2"/>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s>
  <borders count="4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78">
    <xf numFmtId="0" fontId="0" fillId="0" borderId="0" xfId="0"/>
    <xf numFmtId="0" fontId="2" fillId="0" borderId="0" xfId="0" applyFont="1" applyAlignment="1">
      <alignment horizontal="center"/>
    </xf>
    <xf numFmtId="0" fontId="3" fillId="0" borderId="0" xfId="0" applyFont="1"/>
    <xf numFmtId="0" fontId="2"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wrapText="1"/>
    </xf>
    <xf numFmtId="43" fontId="2" fillId="0" borderId="0" xfId="1" applyFont="1" applyBorder="1" applyAlignment="1">
      <alignment horizontal="center" wrapText="1"/>
    </xf>
    <xf numFmtId="43" fontId="2" fillId="0" borderId="0" xfId="1" applyFont="1" applyBorder="1" applyAlignment="1">
      <alignment horizontal="center"/>
    </xf>
    <xf numFmtId="0" fontId="4" fillId="2" borderId="0" xfId="0" applyFont="1" applyFill="1" applyAlignment="1">
      <alignment horizontal="center" wrapText="1"/>
    </xf>
    <xf numFmtId="0" fontId="4" fillId="2" borderId="0" xfId="0" applyFont="1" applyFill="1" applyAlignment="1">
      <alignment wrapText="1"/>
    </xf>
    <xf numFmtId="0" fontId="5" fillId="0" borderId="0" xfId="0" applyFont="1"/>
    <xf numFmtId="0" fontId="6" fillId="0" borderId="0" xfId="0" applyFont="1" applyAlignment="1">
      <alignment vertical="center" wrapText="1"/>
    </xf>
    <xf numFmtId="0" fontId="2" fillId="0" borderId="1" xfId="0" applyFont="1" applyBorder="1" applyAlignment="1">
      <alignment horizontal="left"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2" fillId="3" borderId="3" xfId="0" applyFont="1" applyFill="1" applyBorder="1" applyAlignment="1">
      <alignment vertical="top" wrapText="1"/>
    </xf>
    <xf numFmtId="0" fontId="2" fillId="3" borderId="5" xfId="0" applyFont="1" applyFill="1" applyBorder="1" applyAlignment="1">
      <alignment horizontal="center" vertical="top" wrapText="1"/>
    </xf>
    <xf numFmtId="0" fontId="6" fillId="3" borderId="9"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2" fillId="3" borderId="7" xfId="0" applyFont="1" applyFill="1" applyBorder="1" applyAlignment="1">
      <alignment horizontal="center" vertical="top" wrapText="1"/>
    </xf>
    <xf numFmtId="0" fontId="2" fillId="3" borderId="13" xfId="0" applyFont="1" applyFill="1" applyBorder="1" applyAlignment="1">
      <alignment horizontal="center" vertical="top" wrapText="1"/>
    </xf>
    <xf numFmtId="0" fontId="6" fillId="3" borderId="13"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xf>
    <xf numFmtId="0" fontId="6" fillId="0" borderId="16" xfId="0" applyFont="1" applyBorder="1" applyAlignment="1">
      <alignment horizontal="center" vertical="center" wrapText="1"/>
    </xf>
    <xf numFmtId="0" fontId="6" fillId="0" borderId="16" xfId="0" applyFont="1" applyBorder="1" applyAlignment="1">
      <alignment horizontal="left" vertical="top" wrapText="1"/>
    </xf>
    <xf numFmtId="14" fontId="7" fillId="4" borderId="16" xfId="0" applyNumberFormat="1" applyFont="1" applyFill="1" applyBorder="1" applyAlignment="1">
      <alignment horizontal="center" vertical="center" wrapText="1"/>
    </xf>
    <xf numFmtId="0" fontId="6" fillId="0" borderId="16" xfId="0" applyFont="1" applyBorder="1" applyAlignment="1">
      <alignment horizontal="center" vertical="center"/>
    </xf>
    <xf numFmtId="0" fontId="5" fillId="0" borderId="16" xfId="0" applyFont="1" applyBorder="1" applyAlignment="1">
      <alignment horizontal="center" vertical="center"/>
    </xf>
    <xf numFmtId="4" fontId="6" fillId="0" borderId="16" xfId="0" applyNumberFormat="1" applyFont="1" applyBorder="1" applyAlignment="1">
      <alignment horizontal="center" vertical="center"/>
    </xf>
    <xf numFmtId="4" fontId="3" fillId="0" borderId="0" xfId="0" applyNumberFormat="1" applyFont="1"/>
    <xf numFmtId="0" fontId="6" fillId="3" borderId="17" xfId="0" applyFont="1" applyFill="1" applyBorder="1" applyAlignment="1">
      <alignment horizontal="center" vertical="center"/>
    </xf>
    <xf numFmtId="0" fontId="6" fillId="0" borderId="18" xfId="0" applyFont="1" applyBorder="1" applyAlignment="1">
      <alignment horizontal="center" vertical="center" wrapText="1"/>
    </xf>
    <xf numFmtId="0" fontId="3" fillId="0" borderId="18" xfId="0" applyFont="1" applyBorder="1" applyAlignment="1">
      <alignment horizontal="left" vertical="top" wrapText="1"/>
    </xf>
    <xf numFmtId="14" fontId="7" fillId="4" borderId="18" xfId="0" applyNumberFormat="1" applyFont="1" applyFill="1" applyBorder="1" applyAlignment="1">
      <alignment horizontal="center" vertical="center" wrapText="1"/>
    </xf>
    <xf numFmtId="0" fontId="6" fillId="0" borderId="18" xfId="0" applyFont="1" applyBorder="1" applyAlignment="1">
      <alignment horizontal="center" vertical="center"/>
    </xf>
    <xf numFmtId="0" fontId="5" fillId="0" borderId="18" xfId="0" applyFont="1" applyBorder="1" applyAlignment="1">
      <alignment horizontal="center" vertical="center"/>
    </xf>
    <xf numFmtId="4" fontId="6" fillId="0" borderId="18" xfId="0" applyNumberFormat="1" applyFont="1" applyBorder="1" applyAlignment="1">
      <alignment horizontal="center" vertical="center"/>
    </xf>
    <xf numFmtId="0" fontId="9" fillId="4" borderId="18" xfId="0" applyFont="1" applyFill="1" applyBorder="1" applyAlignment="1">
      <alignment horizontal="center" vertical="center" wrapText="1"/>
    </xf>
    <xf numFmtId="0" fontId="3" fillId="0" borderId="18" xfId="0" applyFont="1" applyBorder="1" applyAlignment="1">
      <alignment wrapText="1"/>
    </xf>
    <xf numFmtId="4" fontId="6" fillId="4" borderId="18" xfId="0" applyNumberFormat="1" applyFont="1" applyFill="1" applyBorder="1" applyAlignment="1">
      <alignment horizontal="center" vertical="center"/>
    </xf>
    <xf numFmtId="0" fontId="6" fillId="0" borderId="18" xfId="0" applyFont="1" applyBorder="1" applyAlignment="1">
      <alignment horizontal="left" vertical="top" wrapText="1"/>
    </xf>
    <xf numFmtId="14" fontId="9" fillId="4" borderId="18" xfId="0" applyNumberFormat="1" applyFont="1" applyFill="1" applyBorder="1" applyAlignment="1">
      <alignment horizontal="center" vertical="center" wrapText="1"/>
    </xf>
    <xf numFmtId="4" fontId="6" fillId="0" borderId="18" xfId="0" quotePrefix="1" applyNumberFormat="1" applyFont="1" applyBorder="1" applyAlignment="1">
      <alignment horizontal="center" vertical="center"/>
    </xf>
    <xf numFmtId="0" fontId="5" fillId="0" borderId="16" xfId="0" applyFont="1" applyBorder="1" applyAlignment="1">
      <alignment horizontal="center" vertical="center" wrapText="1"/>
    </xf>
    <xf numFmtId="14" fontId="6" fillId="0" borderId="18" xfId="0" applyNumberFormat="1" applyFont="1" applyBorder="1" applyAlignment="1">
      <alignment horizontal="center" vertical="center" wrapText="1"/>
    </xf>
    <xf numFmtId="0" fontId="6" fillId="0" borderId="18" xfId="0" applyFont="1" applyBorder="1" applyAlignment="1">
      <alignment horizontal="center" vertical="top" wrapText="1"/>
    </xf>
    <xf numFmtId="0" fontId="2" fillId="3" borderId="13" xfId="0" applyFont="1" applyFill="1" applyBorder="1" applyAlignment="1">
      <alignment horizontal="center"/>
    </xf>
    <xf numFmtId="0" fontId="2" fillId="0" borderId="13" xfId="0" applyFont="1" applyBorder="1" applyAlignment="1">
      <alignment horizontal="center" vertical="center" wrapText="1"/>
    </xf>
    <xf numFmtId="43" fontId="2" fillId="4" borderId="13" xfId="1" applyFont="1" applyFill="1" applyBorder="1" applyAlignment="1">
      <alignment horizontal="center"/>
    </xf>
    <xf numFmtId="165" fontId="3" fillId="0" borderId="0" xfId="0" applyNumberFormat="1" applyFont="1"/>
    <xf numFmtId="9" fontId="2"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4" fillId="0" borderId="2" xfId="0" applyFont="1" applyBorder="1" applyAlignment="1">
      <alignment vertical="center" wrapText="1"/>
    </xf>
    <xf numFmtId="43" fontId="4" fillId="0" borderId="2" xfId="1" applyFont="1" applyBorder="1" applyAlignment="1">
      <alignment horizontal="right" vertical="center" wrapText="1"/>
    </xf>
    <xf numFmtId="43" fontId="2" fillId="0" borderId="2" xfId="1" applyFont="1" applyBorder="1" applyAlignment="1">
      <alignment horizontal="right" wrapText="1"/>
    </xf>
    <xf numFmtId="0" fontId="2" fillId="0" borderId="2" xfId="0" applyFont="1" applyBorder="1" applyAlignment="1">
      <alignment horizontal="center" vertical="center" wrapText="1"/>
    </xf>
    <xf numFmtId="0" fontId="6" fillId="0" borderId="2" xfId="0" applyFont="1" applyBorder="1" applyAlignment="1">
      <alignment wrapText="1"/>
    </xf>
    <xf numFmtId="43" fontId="6" fillId="0" borderId="2" xfId="1" applyFont="1" applyBorder="1" applyAlignment="1">
      <alignment horizontal="right" wrapText="1"/>
    </xf>
    <xf numFmtId="0" fontId="10" fillId="4" borderId="0" xfId="0" applyFont="1" applyFill="1" applyAlignment="1">
      <alignment horizontal="center" vertical="center" wrapText="1"/>
    </xf>
    <xf numFmtId="0" fontId="5" fillId="4" borderId="0" xfId="0" applyFont="1" applyFill="1" applyAlignment="1">
      <alignment wrapText="1"/>
    </xf>
    <xf numFmtId="4" fontId="10" fillId="4" borderId="0" xfId="0" applyNumberFormat="1" applyFont="1" applyFill="1" applyAlignment="1">
      <alignment horizontal="right" vertical="center" wrapText="1"/>
    </xf>
    <xf numFmtId="43" fontId="10" fillId="4" borderId="0" xfId="0" applyNumberFormat="1" applyFont="1" applyFill="1" applyAlignment="1">
      <alignment horizontal="right"/>
    </xf>
    <xf numFmtId="0" fontId="2" fillId="4" borderId="1" xfId="0" applyFont="1" applyFill="1" applyBorder="1" applyAlignment="1">
      <alignment horizontal="left" wrapText="1"/>
    </xf>
    <xf numFmtId="0" fontId="10" fillId="4" borderId="1" xfId="0" applyFont="1" applyFill="1" applyBorder="1" applyAlignment="1">
      <alignment horizontal="left" vertical="center" wrapText="1"/>
    </xf>
    <xf numFmtId="0" fontId="6" fillId="3" borderId="5"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2" fillId="0" borderId="18" xfId="0" applyFont="1" applyBorder="1" applyAlignment="1">
      <alignment horizontal="left" vertical="center" wrapText="1"/>
    </xf>
    <xf numFmtId="0" fontId="6" fillId="4" borderId="18" xfId="0" applyFont="1" applyFill="1" applyBorder="1" applyAlignment="1">
      <alignment horizontal="center" vertical="center" wrapText="1"/>
    </xf>
    <xf numFmtId="0" fontId="2" fillId="0" borderId="18" xfId="0" applyFont="1" applyBorder="1" applyAlignment="1">
      <alignment horizontal="center" vertical="center" wrapText="1"/>
    </xf>
    <xf numFmtId="4" fontId="6" fillId="0" borderId="18" xfId="0" applyNumberFormat="1" applyFont="1" applyBorder="1" applyAlignment="1">
      <alignment horizontal="center" vertical="center" wrapText="1"/>
    </xf>
    <xf numFmtId="0" fontId="6" fillId="4" borderId="16" xfId="0" applyFont="1" applyFill="1" applyBorder="1" applyAlignment="1">
      <alignment horizontal="center" vertical="center" wrapText="1"/>
    </xf>
    <xf numFmtId="0" fontId="3" fillId="0" borderId="0" xfId="0" applyFont="1" applyAlignment="1">
      <alignment horizontal="left" vertical="top" wrapText="1"/>
    </xf>
    <xf numFmtId="43" fontId="6" fillId="0" borderId="18" xfId="3" applyFont="1" applyFill="1" applyBorder="1" applyAlignment="1">
      <alignment horizontal="center" vertical="center" wrapText="1"/>
    </xf>
    <xf numFmtId="0" fontId="2" fillId="3" borderId="18" xfId="0" applyFont="1" applyFill="1" applyBorder="1" applyAlignment="1">
      <alignment horizontal="center" vertical="center" wrapText="1"/>
    </xf>
    <xf numFmtId="0" fontId="6" fillId="0" borderId="18" xfId="0" applyFont="1" applyBorder="1" applyAlignment="1">
      <alignment horizontal="left" wrapText="1"/>
    </xf>
    <xf numFmtId="0" fontId="6" fillId="0" borderId="21" xfId="0" applyFont="1" applyBorder="1" applyAlignment="1">
      <alignment horizontal="center" vertical="center" wrapText="1"/>
    </xf>
    <xf numFmtId="0" fontId="6" fillId="0" borderId="18" xfId="0" applyFont="1" applyBorder="1" applyAlignment="1">
      <alignment vertical="center" wrapText="1"/>
    </xf>
    <xf numFmtId="43" fontId="6" fillId="0" borderId="0" xfId="3" applyFont="1" applyFill="1" applyBorder="1" applyAlignment="1">
      <alignment horizontal="center" vertical="center" wrapText="1"/>
    </xf>
    <xf numFmtId="43" fontId="6" fillId="0" borderId="16" xfId="3" applyFont="1" applyFill="1" applyBorder="1" applyAlignment="1">
      <alignment horizontal="center" vertical="center" wrapText="1"/>
    </xf>
    <xf numFmtId="0" fontId="2" fillId="3" borderId="22" xfId="0" applyFont="1" applyFill="1" applyBorder="1" applyAlignment="1">
      <alignment horizontal="center" vertical="center" wrapText="1"/>
    </xf>
    <xf numFmtId="4" fontId="3" fillId="0" borderId="0" xfId="0" applyNumberFormat="1" applyFont="1" applyAlignment="1">
      <alignment vertical="center"/>
    </xf>
    <xf numFmtId="0" fontId="3" fillId="0" borderId="0" xfId="0" applyFont="1" applyAlignment="1">
      <alignment wrapText="1"/>
    </xf>
    <xf numFmtId="0" fontId="2" fillId="4" borderId="18" xfId="0" applyFont="1" applyFill="1" applyBorder="1" applyAlignment="1">
      <alignment horizontal="center" vertical="center" wrapText="1"/>
    </xf>
    <xf numFmtId="0" fontId="2" fillId="4" borderId="18" xfId="0" applyFont="1" applyFill="1" applyBorder="1" applyAlignment="1">
      <alignment horizontal="center" vertical="center" wrapText="1"/>
    </xf>
    <xf numFmtId="43" fontId="2" fillId="4" borderId="18" xfId="1" applyFont="1" applyFill="1" applyBorder="1" applyAlignment="1">
      <alignment horizontal="center" vertical="center" wrapText="1"/>
    </xf>
    <xf numFmtId="43" fontId="2" fillId="4" borderId="23" xfId="1" applyFont="1" applyFill="1" applyBorder="1" applyAlignment="1">
      <alignment horizontal="center" vertical="center" wrapText="1"/>
    </xf>
    <xf numFmtId="9" fontId="2" fillId="4" borderId="22" xfId="0" applyNumberFormat="1" applyFont="1" applyFill="1" applyBorder="1" applyAlignment="1">
      <alignment horizontal="center" vertical="center" wrapText="1"/>
    </xf>
    <xf numFmtId="9" fontId="2" fillId="4" borderId="18" xfId="0" applyNumberFormat="1" applyFont="1" applyFill="1" applyBorder="1" applyAlignment="1">
      <alignment horizontal="center" vertical="center" wrapText="1"/>
    </xf>
    <xf numFmtId="0" fontId="4" fillId="4" borderId="18" xfId="0" applyFont="1" applyFill="1" applyBorder="1" applyAlignment="1">
      <alignment horizontal="center" vertical="center" wrapText="1"/>
    </xf>
    <xf numFmtId="4" fontId="2" fillId="4" borderId="18" xfId="0" applyNumberFormat="1" applyFont="1" applyFill="1" applyBorder="1" applyAlignment="1">
      <alignment horizontal="right" vertical="center" wrapText="1"/>
    </xf>
    <xf numFmtId="43" fontId="2" fillId="4" borderId="18" xfId="1" applyFont="1" applyFill="1" applyBorder="1" applyAlignment="1">
      <alignment horizontal="right" vertical="center" wrapText="1"/>
    </xf>
    <xf numFmtId="43" fontId="2" fillId="4" borderId="23" xfId="1" applyFont="1" applyFill="1" applyBorder="1" applyAlignment="1">
      <alignment horizontal="right"/>
    </xf>
    <xf numFmtId="0" fontId="2" fillId="4" borderId="7"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6" fillId="4" borderId="13" xfId="0" applyFont="1" applyFill="1" applyBorder="1" applyAlignment="1">
      <alignment wrapText="1"/>
    </xf>
    <xf numFmtId="4" fontId="2" fillId="4" borderId="13" xfId="0" applyNumberFormat="1" applyFont="1" applyFill="1" applyBorder="1" applyAlignment="1">
      <alignment horizontal="right" vertical="center" wrapText="1"/>
    </xf>
    <xf numFmtId="43" fontId="2" fillId="4" borderId="13" xfId="1" applyFont="1" applyFill="1" applyBorder="1" applyAlignment="1">
      <alignment horizontal="right" vertical="center" wrapText="1"/>
    </xf>
    <xf numFmtId="43" fontId="2" fillId="0" borderId="13" xfId="1" applyFont="1" applyBorder="1" applyAlignment="1">
      <alignment horizontal="right" wrapText="1"/>
    </xf>
    <xf numFmtId="0" fontId="2" fillId="4" borderId="1" xfId="0" applyFont="1" applyFill="1" applyBorder="1" applyAlignment="1">
      <alignment horizontal="left" vertical="center" wrapText="1"/>
    </xf>
    <xf numFmtId="0" fontId="6" fillId="3" borderId="22" xfId="0" applyFont="1" applyFill="1" applyBorder="1" applyAlignment="1">
      <alignment horizontal="center" vertical="center"/>
    </xf>
    <xf numFmtId="0" fontId="6" fillId="0" borderId="18" xfId="0" applyFont="1" applyBorder="1" applyAlignment="1">
      <alignment horizontal="left" vertical="center" wrapText="1"/>
    </xf>
    <xf numFmtId="16" fontId="6" fillId="0" borderId="18" xfId="0" applyNumberFormat="1" applyFont="1" applyBorder="1" applyAlignment="1">
      <alignment horizontal="center" vertical="center" wrapText="1"/>
    </xf>
    <xf numFmtId="0" fontId="6" fillId="0" borderId="24" xfId="0" applyFont="1" applyBorder="1" applyAlignment="1">
      <alignment horizontal="center" vertical="center" wrapText="1"/>
    </xf>
    <xf numFmtId="0" fontId="6" fillId="0" borderId="21" xfId="0" applyFont="1" applyBorder="1" applyAlignment="1">
      <alignment horizontal="center" vertical="center"/>
    </xf>
    <xf numFmtId="4" fontId="6" fillId="0" borderId="21" xfId="0" applyNumberFormat="1" applyFont="1" applyBorder="1" applyAlignment="1">
      <alignment horizontal="center" vertical="center"/>
    </xf>
    <xf numFmtId="3" fontId="6" fillId="0" borderId="21" xfId="0" applyNumberFormat="1" applyFont="1" applyBorder="1" applyAlignment="1">
      <alignment horizontal="center" vertical="center"/>
    </xf>
    <xf numFmtId="2" fontId="6" fillId="0" borderId="21" xfId="0" applyNumberFormat="1" applyFont="1" applyBorder="1" applyAlignment="1">
      <alignment horizontal="center" vertical="center" wrapText="1"/>
    </xf>
    <xf numFmtId="3" fontId="6" fillId="0" borderId="25" xfId="0" applyNumberFormat="1" applyFont="1" applyBorder="1" applyAlignment="1">
      <alignment horizontal="center" vertical="center" wrapText="1"/>
    </xf>
    <xf numFmtId="3" fontId="6" fillId="0" borderId="0" xfId="0" applyNumberFormat="1" applyFont="1" applyAlignment="1">
      <alignment horizontal="center" vertical="center" wrapText="1"/>
    </xf>
    <xf numFmtId="3" fontId="6" fillId="0" borderId="0" xfId="0" applyNumberFormat="1" applyFont="1" applyAlignment="1">
      <alignment horizontal="center" vertical="center" wrapText="1"/>
    </xf>
    <xf numFmtId="3" fontId="6" fillId="0" borderId="18" xfId="0" applyNumberFormat="1" applyFont="1" applyBorder="1" applyAlignment="1">
      <alignment horizontal="center" vertical="center"/>
    </xf>
    <xf numFmtId="0" fontId="3" fillId="0" borderId="18" xfId="0" applyFont="1" applyBorder="1" applyAlignment="1">
      <alignment vertical="top" wrapText="1"/>
    </xf>
    <xf numFmtId="3" fontId="6" fillId="0" borderId="16" xfId="0" applyNumberFormat="1" applyFont="1" applyBorder="1" applyAlignment="1">
      <alignment horizontal="center" vertical="center" wrapText="1"/>
    </xf>
    <xf numFmtId="4" fontId="6" fillId="0" borderId="26" xfId="0" applyNumberFormat="1" applyFont="1" applyBorder="1" applyAlignment="1">
      <alignment horizontal="center" vertical="center"/>
    </xf>
    <xf numFmtId="3" fontId="6" fillId="0" borderId="25" xfId="0" applyNumberFormat="1" applyFont="1" applyBorder="1" applyAlignment="1">
      <alignment horizontal="center" vertical="center" wrapText="1"/>
    </xf>
    <xf numFmtId="166" fontId="2" fillId="4" borderId="18" xfId="1" applyNumberFormat="1" applyFont="1" applyFill="1" applyBorder="1" applyAlignment="1">
      <alignment horizontal="center" vertical="center"/>
    </xf>
    <xf numFmtId="43" fontId="2" fillId="4" borderId="18" xfId="1" applyFont="1" applyFill="1" applyBorder="1" applyAlignment="1">
      <alignment horizontal="center" vertical="center"/>
    </xf>
    <xf numFmtId="0" fontId="11" fillId="4" borderId="18" xfId="0" applyFont="1" applyFill="1" applyBorder="1" applyAlignment="1">
      <alignment horizontal="center" vertical="center" wrapText="1"/>
    </xf>
    <xf numFmtId="4" fontId="10" fillId="4" borderId="18" xfId="0" applyNumberFormat="1" applyFont="1" applyFill="1" applyBorder="1" applyAlignment="1">
      <alignment horizontal="right" vertical="center" wrapText="1"/>
    </xf>
    <xf numFmtId="43" fontId="10" fillId="4" borderId="18" xfId="1" applyFont="1" applyFill="1" applyBorder="1" applyAlignment="1">
      <alignment horizontal="right" vertical="center" wrapText="1"/>
    </xf>
    <xf numFmtId="0" fontId="5" fillId="4" borderId="13" xfId="0" applyFont="1" applyFill="1" applyBorder="1" applyAlignment="1">
      <alignment wrapText="1"/>
    </xf>
    <xf numFmtId="4" fontId="10" fillId="4" borderId="13" xfId="0" applyNumberFormat="1" applyFont="1" applyFill="1" applyBorder="1" applyAlignment="1">
      <alignment horizontal="right" vertical="center" wrapText="1"/>
    </xf>
    <xf numFmtId="43" fontId="10" fillId="4" borderId="13" xfId="1" applyFont="1" applyFill="1" applyBorder="1" applyAlignment="1">
      <alignment horizontal="right" vertical="center" wrapText="1"/>
    </xf>
    <xf numFmtId="0" fontId="2" fillId="4" borderId="0" xfId="0" applyFont="1" applyFill="1" applyAlignment="1">
      <alignment horizontal="center" vertical="center" wrapText="1"/>
    </xf>
    <xf numFmtId="4" fontId="2" fillId="4" borderId="0" xfId="0" applyNumberFormat="1" applyFont="1" applyFill="1" applyAlignment="1">
      <alignment horizontal="right" vertical="center" wrapText="1"/>
    </xf>
    <xf numFmtId="0" fontId="6" fillId="4" borderId="0" xfId="0" applyFont="1" applyFill="1" applyAlignment="1">
      <alignment wrapText="1"/>
    </xf>
    <xf numFmtId="43" fontId="2" fillId="4" borderId="0" xfId="0" applyNumberFormat="1" applyFont="1" applyFill="1" applyAlignment="1">
      <alignment horizontal="right"/>
    </xf>
    <xf numFmtId="0" fontId="2" fillId="3" borderId="12" xfId="0" applyFont="1" applyFill="1" applyBorder="1" applyAlignment="1">
      <alignment horizontal="center"/>
    </xf>
    <xf numFmtId="0" fontId="6" fillId="4" borderId="18" xfId="0" applyFont="1" applyFill="1" applyBorder="1" applyAlignment="1">
      <alignment horizontal="center" vertical="center"/>
    </xf>
    <xf numFmtId="4" fontId="6" fillId="4" borderId="23" xfId="0" applyNumberFormat="1" applyFont="1" applyFill="1" applyBorder="1" applyAlignment="1">
      <alignment horizontal="center" vertical="center"/>
    </xf>
    <xf numFmtId="14" fontId="6" fillId="4" borderId="18" xfId="0" applyNumberFormat="1" applyFont="1" applyFill="1" applyBorder="1" applyAlignment="1">
      <alignment horizontal="center" vertical="center" wrapText="1"/>
    </xf>
    <xf numFmtId="0" fontId="2" fillId="3" borderId="2" xfId="0" applyFont="1" applyFill="1" applyBorder="1" applyAlignment="1">
      <alignment horizontal="center"/>
    </xf>
    <xf numFmtId="0" fontId="6" fillId="0" borderId="27" xfId="0" applyFont="1" applyBorder="1" applyAlignment="1">
      <alignment horizontal="center" vertical="center" wrapText="1"/>
    </xf>
    <xf numFmtId="0" fontId="3" fillId="0" borderId="18" xfId="0" applyFont="1" applyBorder="1" applyAlignment="1">
      <alignment horizontal="justify" vertical="top"/>
    </xf>
    <xf numFmtId="0" fontId="3" fillId="0" borderId="18" xfId="0" applyFont="1" applyBorder="1" applyAlignment="1">
      <alignment horizontal="center" vertical="center" wrapText="1"/>
    </xf>
    <xf numFmtId="4" fontId="6" fillId="0" borderId="23" xfId="0" applyNumberFormat="1" applyFont="1" applyBorder="1" applyAlignment="1">
      <alignment horizontal="center" vertical="center"/>
    </xf>
    <xf numFmtId="0" fontId="3" fillId="0" borderId="18" xfId="0" applyFont="1" applyBorder="1" applyAlignment="1">
      <alignment horizontal="center" vertical="center"/>
    </xf>
    <xf numFmtId="4" fontId="2" fillId="0" borderId="13" xfId="0" applyNumberFormat="1" applyFont="1" applyBorder="1" applyAlignment="1">
      <alignment horizontal="center"/>
    </xf>
    <xf numFmtId="0" fontId="11" fillId="0" borderId="2" xfId="0" applyFont="1" applyBorder="1" applyAlignment="1">
      <alignment vertical="center" wrapText="1"/>
    </xf>
    <xf numFmtId="0" fontId="11" fillId="0" borderId="2" xfId="0" applyFont="1" applyBorder="1" applyAlignment="1">
      <alignment horizontal="right" vertical="center" wrapText="1"/>
    </xf>
    <xf numFmtId="4" fontId="2" fillId="0" borderId="2" xfId="0" applyNumberFormat="1" applyFont="1" applyBorder="1" applyAlignment="1">
      <alignment horizontal="right" wrapText="1"/>
    </xf>
    <xf numFmtId="0" fontId="5" fillId="0" borderId="2" xfId="0" applyFont="1" applyBorder="1" applyAlignment="1">
      <alignment wrapText="1"/>
    </xf>
    <xf numFmtId="0" fontId="5" fillId="0" borderId="2" xfId="0" applyFont="1" applyBorder="1" applyAlignment="1">
      <alignment horizontal="right" wrapText="1"/>
    </xf>
    <xf numFmtId="0" fontId="2" fillId="0" borderId="0" xfId="0" applyFont="1" applyAlignment="1">
      <alignment horizontal="center" vertical="center" wrapText="1"/>
    </xf>
    <xf numFmtId="0" fontId="5" fillId="0" borderId="0" xfId="0" applyFont="1" applyAlignment="1">
      <alignment wrapText="1"/>
    </xf>
    <xf numFmtId="0" fontId="5" fillId="0" borderId="0" xfId="0" applyFont="1" applyAlignment="1">
      <alignment horizontal="right" wrapText="1"/>
    </xf>
    <xf numFmtId="4" fontId="2" fillId="0" borderId="0" xfId="0" applyNumberFormat="1" applyFont="1" applyAlignment="1">
      <alignment horizontal="right" wrapText="1"/>
    </xf>
    <xf numFmtId="0" fontId="8" fillId="0" borderId="0" xfId="0" applyFont="1" applyAlignment="1">
      <alignment horizontal="center"/>
    </xf>
    <xf numFmtId="0" fontId="8" fillId="0" borderId="0" xfId="0" applyFont="1"/>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8" fillId="0" borderId="12" xfId="0" applyFont="1" applyBorder="1" applyAlignment="1">
      <alignment horizontal="center"/>
    </xf>
    <xf numFmtId="0" fontId="8" fillId="0" borderId="28" xfId="0" applyFont="1" applyBorder="1" applyAlignment="1">
      <alignment horizontal="center"/>
    </xf>
    <xf numFmtId="0" fontId="8" fillId="0" borderId="29" xfId="0" applyFont="1" applyBorder="1" applyAlignment="1">
      <alignment horizontal="center"/>
    </xf>
    <xf numFmtId="0" fontId="2" fillId="3" borderId="30" xfId="0" applyFont="1" applyFill="1" applyBorder="1" applyAlignment="1">
      <alignment wrapText="1"/>
    </xf>
    <xf numFmtId="0" fontId="2" fillId="3" borderId="31" xfId="0" applyFont="1" applyFill="1" applyBorder="1" applyAlignment="1">
      <alignment horizontal="left" wrapText="1"/>
    </xf>
    <xf numFmtId="0" fontId="2" fillId="3" borderId="31" xfId="0" applyFont="1" applyFill="1" applyBorder="1" applyAlignment="1">
      <alignment wrapText="1"/>
    </xf>
    <xf numFmtId="4" fontId="2" fillId="3" borderId="32" xfId="0" applyNumberFormat="1" applyFont="1" applyFill="1" applyBorder="1" applyAlignment="1">
      <alignment horizontal="left" wrapText="1"/>
    </xf>
    <xf numFmtId="4" fontId="2" fillId="3" borderId="2" xfId="0" applyNumberFormat="1" applyFont="1" applyFill="1" applyBorder="1" applyAlignment="1">
      <alignment horizontal="left" wrapText="1"/>
    </xf>
    <xf numFmtId="0" fontId="2" fillId="3" borderId="33" xfId="0" applyFont="1" applyFill="1" applyBorder="1" applyAlignment="1">
      <alignment wrapText="1"/>
    </xf>
    <xf numFmtId="0" fontId="2" fillId="3" borderId="34" xfId="0" applyFont="1" applyFill="1" applyBorder="1" applyAlignment="1">
      <alignment horizontal="left" wrapText="1"/>
    </xf>
    <xf numFmtId="0" fontId="2" fillId="3" borderId="34" xfId="0" applyFont="1" applyFill="1" applyBorder="1" applyAlignment="1">
      <alignment wrapText="1"/>
    </xf>
    <xf numFmtId="4" fontId="2" fillId="3" borderId="35" xfId="0" applyNumberFormat="1" applyFont="1" applyFill="1" applyBorder="1" applyAlignment="1">
      <alignment horizontal="left" wrapText="1"/>
    </xf>
    <xf numFmtId="4" fontId="2" fillId="3" borderId="13" xfId="0" applyNumberFormat="1" applyFont="1" applyFill="1" applyBorder="1" applyAlignment="1">
      <alignment horizontal="left" wrapText="1"/>
    </xf>
    <xf numFmtId="0" fontId="2" fillId="0" borderId="2" xfId="0" applyFont="1" applyBorder="1" applyAlignment="1">
      <alignment horizontal="left" wrapText="1"/>
    </xf>
    <xf numFmtId="4" fontId="2" fillId="0" borderId="12" xfId="0" applyNumberFormat="1" applyFont="1" applyBorder="1" applyAlignment="1">
      <alignment horizontal="center" wrapText="1"/>
    </xf>
    <xf numFmtId="4" fontId="2" fillId="0" borderId="29" xfId="0" applyNumberFormat="1" applyFont="1" applyBorder="1" applyAlignment="1">
      <alignment horizontal="center" wrapText="1"/>
    </xf>
    <xf numFmtId="0" fontId="2" fillId="3" borderId="36" xfId="0" applyFont="1" applyFill="1" applyBorder="1" applyAlignment="1">
      <alignment wrapText="1"/>
    </xf>
    <xf numFmtId="43" fontId="6" fillId="0" borderId="16" xfId="0" applyNumberFormat="1" applyFont="1" applyBorder="1" applyAlignment="1">
      <alignment horizontal="right" wrapText="1"/>
    </xf>
    <xf numFmtId="4" fontId="6" fillId="0" borderId="37" xfId="0" applyNumberFormat="1" applyFont="1" applyBorder="1" applyAlignment="1">
      <alignment horizontal="right" wrapText="1"/>
    </xf>
    <xf numFmtId="4" fontId="2" fillId="0" borderId="26" xfId="0" applyNumberFormat="1" applyFont="1" applyBorder="1" applyAlignment="1">
      <alignment horizontal="right" wrapText="1"/>
    </xf>
    <xf numFmtId="9" fontId="2" fillId="0" borderId="0" xfId="0" applyNumberFormat="1" applyFont="1" applyAlignment="1">
      <alignment horizontal="right" wrapText="1"/>
    </xf>
    <xf numFmtId="0" fontId="2" fillId="0" borderId="12" xfId="0" applyFont="1" applyBorder="1" applyAlignment="1">
      <alignment horizontal="center" vertical="center" wrapText="1"/>
    </xf>
    <xf numFmtId="0" fontId="2" fillId="0" borderId="29" xfId="0" applyFont="1" applyBorder="1" applyAlignment="1">
      <alignment horizontal="center" vertical="center" wrapText="1"/>
    </xf>
    <xf numFmtId="10" fontId="6" fillId="4" borderId="0" xfId="0" applyNumberFormat="1" applyFont="1" applyFill="1" applyAlignment="1">
      <alignment wrapText="1"/>
    </xf>
    <xf numFmtId="0" fontId="2" fillId="3" borderId="38" xfId="0" applyFont="1" applyFill="1" applyBorder="1" applyAlignment="1">
      <alignment horizontal="center" wrapText="1"/>
    </xf>
    <xf numFmtId="4" fontId="6" fillId="4" borderId="21" xfId="0" applyNumberFormat="1" applyFont="1" applyFill="1" applyBorder="1" applyAlignment="1">
      <alignment horizontal="right" vertical="center" wrapText="1"/>
    </xf>
    <xf numFmtId="4" fontId="6" fillId="4" borderId="39" xfId="0" applyNumberFormat="1" applyFont="1" applyFill="1" applyBorder="1" applyAlignment="1">
      <alignment horizontal="right" vertical="center" wrapText="1"/>
    </xf>
    <xf numFmtId="4" fontId="2" fillId="0" borderId="23" xfId="0" applyNumberFormat="1" applyFont="1" applyBorder="1" applyAlignment="1">
      <alignment horizontal="right" wrapText="1"/>
    </xf>
    <xf numFmtId="4" fontId="6" fillId="0" borderId="21" xfId="0" applyNumberFormat="1" applyFont="1" applyBorder="1" applyAlignment="1">
      <alignment horizontal="right" vertical="center" wrapText="1"/>
    </xf>
    <xf numFmtId="4" fontId="6" fillId="0" borderId="39" xfId="0" applyNumberFormat="1" applyFont="1" applyBorder="1" applyAlignment="1">
      <alignment horizontal="right" vertical="center" wrapText="1"/>
    </xf>
    <xf numFmtId="0" fontId="2" fillId="0" borderId="12"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left" wrapText="1"/>
    </xf>
    <xf numFmtId="0" fontId="2" fillId="0" borderId="12" xfId="0" applyFont="1" applyBorder="1" applyAlignment="1">
      <alignment horizontal="center" wrapText="1"/>
    </xf>
    <xf numFmtId="0" fontId="2" fillId="0" borderId="29" xfId="0" applyFont="1" applyBorder="1" applyAlignment="1">
      <alignment horizontal="center" wrapText="1"/>
    </xf>
    <xf numFmtId="0" fontId="2" fillId="3" borderId="22" xfId="0" applyFont="1" applyFill="1" applyBorder="1" applyAlignment="1">
      <alignment wrapText="1"/>
    </xf>
    <xf numFmtId="4" fontId="6" fillId="4" borderId="18" xfId="0" applyNumberFormat="1" applyFont="1" applyFill="1" applyBorder="1" applyAlignment="1">
      <alignment horizontal="right" vertical="center" wrapText="1"/>
    </xf>
    <xf numFmtId="4" fontId="6" fillId="4" borderId="24" xfId="0" applyNumberFormat="1" applyFont="1" applyFill="1" applyBorder="1" applyAlignment="1">
      <alignment horizontal="right" vertical="center" wrapText="1"/>
    </xf>
    <xf numFmtId="4" fontId="2" fillId="5" borderId="23" xfId="0" applyNumberFormat="1" applyFont="1" applyFill="1" applyBorder="1" applyAlignment="1">
      <alignment horizontal="right" wrapText="1"/>
    </xf>
    <xf numFmtId="4" fontId="6" fillId="0" borderId="18" xfId="0" applyNumberFormat="1" applyFont="1" applyBorder="1" applyAlignment="1">
      <alignment horizontal="right" vertical="center" wrapText="1"/>
    </xf>
    <xf numFmtId="4" fontId="6" fillId="0" borderId="24" xfId="0" applyNumberFormat="1" applyFont="1" applyBorder="1" applyAlignment="1">
      <alignment horizontal="right" vertical="center" wrapText="1"/>
    </xf>
    <xf numFmtId="167" fontId="2" fillId="0" borderId="12" xfId="0" applyNumberFormat="1" applyFont="1" applyBorder="1" applyAlignment="1">
      <alignment horizontal="center" vertical="top" wrapText="1"/>
    </xf>
    <xf numFmtId="167" fontId="2" fillId="0" borderId="29" xfId="0" applyNumberFormat="1" applyFont="1" applyBorder="1" applyAlignment="1">
      <alignment horizontal="center" vertical="top" wrapText="1"/>
    </xf>
    <xf numFmtId="0" fontId="2" fillId="3" borderId="40" xfId="0" applyFont="1" applyFill="1" applyBorder="1" applyAlignment="1">
      <alignment wrapText="1"/>
    </xf>
    <xf numFmtId="4" fontId="2" fillId="3" borderId="41" xfId="0" applyNumberFormat="1" applyFont="1" applyFill="1" applyBorder="1" applyAlignment="1">
      <alignment horizontal="right" vertical="center" wrapText="1"/>
    </xf>
    <xf numFmtId="4" fontId="2" fillId="3" borderId="42" xfId="0" applyNumberFormat="1" applyFont="1" applyFill="1" applyBorder="1" applyAlignment="1">
      <alignment horizontal="right" vertical="center" wrapText="1"/>
    </xf>
    <xf numFmtId="4" fontId="2" fillId="3" borderId="43" xfId="0" applyNumberFormat="1" applyFont="1" applyFill="1" applyBorder="1" applyAlignment="1">
      <alignment horizontal="right" wrapText="1"/>
    </xf>
    <xf numFmtId="43" fontId="2" fillId="0" borderId="0" xfId="0" applyNumberFormat="1" applyFont="1" applyAlignment="1">
      <alignment horizontal="right"/>
    </xf>
    <xf numFmtId="3" fontId="2" fillId="0" borderId="12" xfId="0" applyNumberFormat="1" applyFont="1" applyBorder="1" applyAlignment="1">
      <alignment horizontal="center" wrapText="1"/>
    </xf>
    <xf numFmtId="3" fontId="2" fillId="0" borderId="29" xfId="0" applyNumberFormat="1" applyFont="1" applyBorder="1" applyAlignment="1">
      <alignment horizontal="center" wrapText="1"/>
    </xf>
    <xf numFmtId="3" fontId="2" fillId="0" borderId="12" xfId="0" applyNumberFormat="1" applyFont="1" applyBorder="1" applyAlignment="1">
      <alignment horizontal="center" vertical="center" wrapText="1"/>
    </xf>
    <xf numFmtId="3" fontId="2" fillId="0" borderId="29" xfId="0" applyNumberFormat="1" applyFont="1" applyBorder="1" applyAlignment="1">
      <alignment horizontal="center" vertical="center" wrapText="1"/>
    </xf>
    <xf numFmtId="0" fontId="2" fillId="4" borderId="28" xfId="0" applyFont="1" applyFill="1" applyBorder="1" applyAlignment="1">
      <alignment horizontal="center" wrapText="1"/>
    </xf>
    <xf numFmtId="4" fontId="8" fillId="0" borderId="12" xfId="0" applyNumberFormat="1" applyFont="1" applyBorder="1" applyAlignment="1">
      <alignment horizontal="center"/>
    </xf>
    <xf numFmtId="4" fontId="8" fillId="0" borderId="28" xfId="0" applyNumberFormat="1" applyFont="1" applyBorder="1" applyAlignment="1">
      <alignment horizontal="center"/>
    </xf>
    <xf numFmtId="4" fontId="8" fillId="0" borderId="29" xfId="0" applyNumberFormat="1" applyFont="1" applyBorder="1" applyAlignment="1">
      <alignment horizontal="center"/>
    </xf>
    <xf numFmtId="0" fontId="2" fillId="0" borderId="2" xfId="0" applyFont="1" applyBorder="1" applyAlignment="1">
      <alignment horizontal="left"/>
    </xf>
    <xf numFmtId="4" fontId="2" fillId="0" borderId="12" xfId="0" applyNumberFormat="1" applyFont="1" applyBorder="1" applyAlignment="1">
      <alignment horizontal="center" vertical="center" wrapText="1"/>
    </xf>
    <xf numFmtId="4" fontId="2" fillId="0" borderId="29" xfId="0" applyNumberFormat="1" applyFont="1" applyBorder="1" applyAlignment="1">
      <alignment horizontal="center" vertical="center" wrapText="1"/>
    </xf>
    <xf numFmtId="4" fontId="2" fillId="3" borderId="32" xfId="0" applyNumberFormat="1" applyFont="1" applyFill="1" applyBorder="1" applyAlignment="1">
      <alignment horizontal="left"/>
    </xf>
    <xf numFmtId="9" fontId="6" fillId="0" borderId="16" xfId="0" applyNumberFormat="1" applyFont="1" applyBorder="1" applyAlignment="1">
      <alignment horizontal="right" wrapText="1"/>
    </xf>
    <xf numFmtId="9" fontId="2" fillId="0" borderId="16" xfId="0" applyNumberFormat="1" applyFont="1" applyBorder="1" applyAlignment="1">
      <alignment horizontal="right" wrapText="1"/>
    </xf>
    <xf numFmtId="0" fontId="2" fillId="3" borderId="36" xfId="0" applyFont="1" applyFill="1" applyBorder="1"/>
    <xf numFmtId="0" fontId="6" fillId="0" borderId="16" xfId="0" applyFont="1" applyBorder="1" applyAlignment="1">
      <alignment horizontal="right" wrapText="1"/>
    </xf>
    <xf numFmtId="167" fontId="6" fillId="0" borderId="16" xfId="0" applyNumberFormat="1" applyFont="1" applyBorder="1" applyAlignment="1">
      <alignment horizontal="right" wrapText="1"/>
    </xf>
    <xf numFmtId="3" fontId="6" fillId="0" borderId="37" xfId="0" applyNumberFormat="1" applyFont="1" applyBorder="1" applyAlignment="1">
      <alignment horizontal="right" wrapText="1"/>
    </xf>
    <xf numFmtId="3" fontId="2" fillId="0" borderId="26" xfId="0" applyNumberFormat="1" applyFont="1" applyBorder="1" applyAlignment="1">
      <alignment horizontal="right" wrapText="1"/>
    </xf>
    <xf numFmtId="0" fontId="2" fillId="3" borderId="38" xfId="0" applyFont="1" applyFill="1" applyBorder="1" applyAlignment="1">
      <alignment horizontal="left"/>
    </xf>
    <xf numFmtId="0" fontId="6" fillId="0" borderId="21" xfId="0" applyFont="1" applyBorder="1" applyAlignment="1">
      <alignment horizontal="right" vertical="center" wrapText="1"/>
    </xf>
    <xf numFmtId="167" fontId="6" fillId="0" borderId="21" xfId="0" applyNumberFormat="1" applyFont="1" applyBorder="1" applyAlignment="1">
      <alignment horizontal="right" vertical="center" wrapText="1"/>
    </xf>
    <xf numFmtId="3" fontId="6" fillId="0" borderId="39" xfId="0" applyNumberFormat="1" applyFont="1" applyBorder="1" applyAlignment="1">
      <alignment horizontal="right" vertical="center" wrapText="1"/>
    </xf>
    <xf numFmtId="0" fontId="2" fillId="3" borderId="2" xfId="0" applyFont="1" applyFill="1" applyBorder="1" applyAlignment="1">
      <alignment horizontal="left" vertical="center" wrapText="1"/>
    </xf>
    <xf numFmtId="4" fontId="2" fillId="3" borderId="12" xfId="0" applyNumberFormat="1" applyFont="1" applyFill="1" applyBorder="1" applyAlignment="1">
      <alignment horizontal="center" wrapText="1"/>
    </xf>
    <xf numFmtId="4" fontId="2" fillId="3" borderId="29" xfId="0" applyNumberFormat="1" applyFont="1" applyFill="1" applyBorder="1" applyAlignment="1">
      <alignment horizontal="center" wrapText="1"/>
    </xf>
    <xf numFmtId="4" fontId="2" fillId="3" borderId="2" xfId="0" applyNumberFormat="1" applyFont="1" applyFill="1" applyBorder="1" applyAlignment="1">
      <alignment horizontal="center" wrapText="1"/>
    </xf>
    <xf numFmtId="10" fontId="6" fillId="0" borderId="0" xfId="0" applyNumberFormat="1" applyFont="1"/>
    <xf numFmtId="0" fontId="6" fillId="0" borderId="0" xfId="0" applyFont="1"/>
    <xf numFmtId="9" fontId="2" fillId="3" borderId="41" xfId="0" applyNumberFormat="1" applyFont="1" applyFill="1" applyBorder="1" applyAlignment="1">
      <alignment horizontal="right" vertical="center" wrapText="1"/>
    </xf>
    <xf numFmtId="9" fontId="2" fillId="3" borderId="42" xfId="0" applyNumberFormat="1" applyFont="1" applyFill="1" applyBorder="1" applyAlignment="1">
      <alignment horizontal="right" vertical="center" wrapText="1"/>
    </xf>
    <xf numFmtId="9" fontId="2" fillId="3" borderId="43" xfId="0" applyNumberFormat="1" applyFont="1" applyFill="1" applyBorder="1" applyAlignment="1">
      <alignment horizontal="right" wrapText="1"/>
    </xf>
    <xf numFmtId="0" fontId="3" fillId="0" borderId="0" xfId="0" applyFont="1" applyAlignment="1">
      <alignment horizontal="left"/>
    </xf>
    <xf numFmtId="0" fontId="3" fillId="0" borderId="0" xfId="0" applyFont="1" applyAlignment="1">
      <alignment horizontal="center"/>
    </xf>
    <xf numFmtId="4" fontId="3" fillId="0" borderId="0" xfId="0" applyNumberFormat="1" applyFont="1" applyAlignment="1">
      <alignment horizontal="center"/>
    </xf>
    <xf numFmtId="43" fontId="6" fillId="0" borderId="21" xfId="1" applyFont="1" applyFill="1" applyBorder="1" applyAlignment="1">
      <alignment horizontal="right" vertical="center" wrapText="1"/>
    </xf>
    <xf numFmtId="0" fontId="3" fillId="0" borderId="0" xfId="0" applyFont="1" applyAlignment="1">
      <alignment horizontal="left"/>
    </xf>
    <xf numFmtId="0" fontId="3" fillId="0" borderId="0" xfId="0" applyFont="1" applyAlignment="1">
      <alignment horizontal="center" vertical="center"/>
    </xf>
    <xf numFmtId="0" fontId="2" fillId="0" borderId="1" xfId="0" applyFont="1" applyBorder="1" applyAlignment="1">
      <alignment horizontal="center"/>
    </xf>
    <xf numFmtId="43" fontId="6" fillId="0" borderId="18" xfId="1" applyFont="1" applyFill="1" applyBorder="1" applyAlignment="1">
      <alignment horizontal="right" vertical="center" wrapText="1"/>
    </xf>
    <xf numFmtId="3" fontId="2" fillId="3" borderId="41" xfId="0" applyNumberFormat="1" applyFont="1" applyFill="1" applyBorder="1" applyAlignment="1">
      <alignment horizontal="right" vertical="center" wrapText="1"/>
    </xf>
    <xf numFmtId="10" fontId="6" fillId="0" borderId="16" xfId="0" applyNumberFormat="1" applyFont="1" applyBorder="1" applyAlignment="1">
      <alignment horizontal="right" wrapText="1"/>
    </xf>
    <xf numFmtId="9" fontId="6" fillId="0" borderId="16" xfId="2" applyFont="1" applyBorder="1" applyAlignment="1">
      <alignment horizontal="right" wrapText="1"/>
    </xf>
    <xf numFmtId="9" fontId="6" fillId="0" borderId="37" xfId="0" applyNumberFormat="1" applyFont="1" applyBorder="1" applyAlignment="1">
      <alignment horizontal="right" wrapText="1"/>
    </xf>
    <xf numFmtId="9" fontId="2" fillId="0" borderId="26" xfId="0" applyNumberFormat="1" applyFont="1" applyBorder="1" applyAlignment="1">
      <alignment horizontal="right" wrapText="1"/>
    </xf>
    <xf numFmtId="10" fontId="6" fillId="4" borderId="21" xfId="0" applyNumberFormat="1" applyFont="1" applyFill="1" applyBorder="1" applyAlignment="1">
      <alignment horizontal="right" vertical="center" wrapText="1"/>
    </xf>
    <xf numFmtId="9" fontId="6" fillId="4" borderId="21" xfId="0" applyNumberFormat="1" applyFont="1" applyFill="1" applyBorder="1" applyAlignment="1">
      <alignment horizontal="right" vertical="center" wrapText="1"/>
    </xf>
    <xf numFmtId="9" fontId="6" fillId="4" borderId="39" xfId="0" applyNumberFormat="1" applyFont="1" applyFill="1" applyBorder="1" applyAlignment="1">
      <alignment horizontal="right" vertical="center" wrapText="1"/>
    </xf>
    <xf numFmtId="9" fontId="2" fillId="0" borderId="23" xfId="0" applyNumberFormat="1" applyFont="1" applyBorder="1" applyAlignment="1">
      <alignment horizontal="right" wrapText="1" indent="1"/>
    </xf>
    <xf numFmtId="0" fontId="6" fillId="4" borderId="21" xfId="0" applyFont="1" applyFill="1" applyBorder="1" applyAlignment="1">
      <alignment horizontal="right" vertical="center" wrapText="1"/>
    </xf>
    <xf numFmtId="0" fontId="10" fillId="0" borderId="0" xfId="0" applyFont="1" applyAlignment="1">
      <alignment horizontal="center"/>
    </xf>
    <xf numFmtId="0" fontId="8" fillId="0" borderId="0" xfId="0" applyFont="1" applyAlignment="1">
      <alignment horizontal="left"/>
    </xf>
    <xf numFmtId="10" fontId="6" fillId="4" borderId="18" xfId="0" applyNumberFormat="1" applyFont="1" applyFill="1" applyBorder="1" applyAlignment="1">
      <alignment horizontal="right" vertical="center" wrapText="1"/>
    </xf>
    <xf numFmtId="9" fontId="6" fillId="4" borderId="24" xfId="0" applyNumberFormat="1" applyFont="1" applyFill="1" applyBorder="1" applyAlignment="1">
      <alignment horizontal="right" vertical="center" wrapText="1"/>
    </xf>
    <xf numFmtId="10" fontId="2" fillId="3" borderId="41" xfId="0" applyNumberFormat="1" applyFont="1" applyFill="1" applyBorder="1" applyAlignment="1">
      <alignment horizontal="right" vertical="center" wrapText="1"/>
    </xf>
    <xf numFmtId="10" fontId="2" fillId="3" borderId="42" xfId="0" applyNumberFormat="1" applyFont="1" applyFill="1" applyBorder="1" applyAlignment="1">
      <alignment horizontal="right" vertical="center" wrapText="1"/>
    </xf>
    <xf numFmtId="10" fontId="2" fillId="3" borderId="43" xfId="0" applyNumberFormat="1" applyFont="1" applyFill="1" applyBorder="1" applyAlignment="1">
      <alignment horizontal="right" wrapText="1"/>
    </xf>
  </cellXfs>
  <cellStyles count="4">
    <cellStyle name="Millares" xfId="1" builtinId="3"/>
    <cellStyle name="Millares 2" xfId="3" xr:uid="{342464D1-D01D-4031-BCEF-5CE58113EA6D}"/>
    <cellStyle name="Normal" xfId="0" builtinId="0"/>
    <cellStyle name="Porcentaje" xfId="2" builtinId="5"/>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71736</xdr:colOff>
      <xdr:row>0</xdr:row>
      <xdr:rowOff>33226</xdr:rowOff>
    </xdr:from>
    <xdr:to>
      <xdr:col>2</xdr:col>
      <xdr:colOff>99190</xdr:colOff>
      <xdr:row>5</xdr:row>
      <xdr:rowOff>28535</xdr:rowOff>
    </xdr:to>
    <xdr:pic>
      <xdr:nvPicPr>
        <xdr:cNvPr id="2" name="Picture 1" descr="Logo CONIAF">
          <a:extLst>
            <a:ext uri="{FF2B5EF4-FFF2-40B4-BE49-F238E27FC236}">
              <a16:creationId xmlns:a16="http://schemas.microsoft.com/office/drawing/2014/main" id="{4DF2F9B9-F75C-4FB2-BD5E-C1BA2F266A1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1736" y="33226"/>
          <a:ext cx="1360954" cy="747784"/>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person displayName="Carlos Sanquintin" id="{D92AE5ED-CEF7-4EBA-A541-655DD2B648E0}" userId="S::carlossanquintin@coniaf.onmicrosoft.com::68a97489-eb27-4b56-90f9-d22c5b85cbf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8" dT="2022-12-27T13:28:24.76" personId="{D92AE5ED-CEF7-4EBA-A541-655DD2B648E0}" id="{93E30F1E-9F00-45C2-8D36-7FE70B63A334}">
    <text>Debes dar el detalle, si fue una visita de seguimiento y si el técnico le compaño, sus recomendaciones de seguimiento, de acuerdo a la justificación de la solicitud del viatico y pago a facilitador.</text>
  </threadedComment>
  <threadedComment ref="C22" dT="2022-12-27T13:28:24.76" personId="{D92AE5ED-CEF7-4EBA-A541-655DD2B648E0}" id="{8C9DC710-1D02-455B-AC7F-EE6665D6CA65}">
    <text>Debes dar el detalle, si fue una visita de seguimiento y si el técnico le compaño, sus recomendaciones de seguimiento, de acuerdo a la justificación de la solicitud del viatico y pago a facilitador.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4209C-AB26-4537-BE20-8261EF2C513F}">
  <dimension ref="A1:V150"/>
  <sheetViews>
    <sheetView tabSelected="1" topLeftCell="A75" workbookViewId="0">
      <selection sqref="A1:XFD1048576"/>
    </sheetView>
  </sheetViews>
  <sheetFormatPr baseColWidth="10" defaultColWidth="11.5703125" defaultRowHeight="15.75" x14ac:dyDescent="0.25"/>
  <cols>
    <col min="1" max="1" width="4" style="2" customWidth="1"/>
    <col min="2" max="2" width="16" style="2" customWidth="1"/>
    <col min="3" max="3" width="53.85546875" style="2" customWidth="1"/>
    <col min="4" max="4" width="19.140625" style="2" customWidth="1"/>
    <col min="5" max="5" width="16.85546875" style="2" customWidth="1"/>
    <col min="6" max="6" width="13.140625" style="2" customWidth="1"/>
    <col min="7" max="7" width="14.28515625" style="2" customWidth="1"/>
    <col min="8" max="8" width="12.7109375" style="2" customWidth="1"/>
    <col min="9" max="9" width="26.28515625" style="2" customWidth="1"/>
    <col min="10" max="10" width="19.28515625" style="2" customWidth="1"/>
    <col min="11" max="11" width="18" style="2" customWidth="1"/>
    <col min="12" max="12" width="20.42578125" style="2" customWidth="1"/>
    <col min="13" max="13" width="20.5703125" style="2" customWidth="1"/>
    <col min="14" max="14" width="16.140625" style="2" customWidth="1"/>
    <col min="15" max="15" width="17" style="2" customWidth="1"/>
    <col min="16" max="16" width="20.28515625" style="2" customWidth="1"/>
    <col min="17" max="17" width="15.42578125" style="2" customWidth="1"/>
    <col min="18" max="18" width="15" style="2" customWidth="1"/>
    <col min="19" max="20" width="17.5703125" style="2" customWidth="1"/>
    <col min="21" max="21" width="20" style="2" customWidth="1"/>
    <col min="22" max="16384" width="11.5703125" style="2"/>
  </cols>
  <sheetData>
    <row r="1" spans="1:15" x14ac:dyDescent="0.25">
      <c r="A1" s="1" t="s">
        <v>0</v>
      </c>
      <c r="B1" s="1"/>
      <c r="C1" s="1"/>
      <c r="D1" s="1"/>
      <c r="E1" s="1"/>
      <c r="F1" s="1"/>
      <c r="G1" s="1"/>
      <c r="H1" s="1"/>
      <c r="I1" s="1"/>
      <c r="J1" s="1"/>
      <c r="K1" s="1"/>
      <c r="L1" s="1"/>
      <c r="M1" s="1"/>
      <c r="N1" s="1"/>
      <c r="O1" s="1"/>
    </row>
    <row r="2" spans="1:15" ht="6.75" customHeight="1" x14ac:dyDescent="0.25">
      <c r="A2" s="3"/>
      <c r="B2" s="3"/>
      <c r="C2" s="3"/>
      <c r="D2" s="3"/>
      <c r="E2" s="3"/>
      <c r="F2" s="3"/>
      <c r="G2" s="3"/>
      <c r="H2" s="3"/>
      <c r="I2" s="3"/>
      <c r="J2" s="3"/>
      <c r="K2" s="3"/>
      <c r="L2" s="3"/>
      <c r="M2" s="3"/>
      <c r="N2" s="3"/>
      <c r="O2" s="3"/>
    </row>
    <row r="3" spans="1:15" x14ac:dyDescent="0.25">
      <c r="A3" s="4" t="s">
        <v>1</v>
      </c>
      <c r="B3" s="4"/>
      <c r="C3" s="4"/>
      <c r="D3" s="4"/>
      <c r="E3" s="4"/>
      <c r="F3" s="4"/>
      <c r="G3" s="4"/>
      <c r="H3" s="4"/>
      <c r="I3" s="4"/>
      <c r="J3" s="4"/>
      <c r="K3" s="4"/>
      <c r="L3" s="4"/>
      <c r="M3" s="4"/>
      <c r="N3" s="4"/>
      <c r="O3" s="4"/>
    </row>
    <row r="4" spans="1:15" x14ac:dyDescent="0.25">
      <c r="A4" s="4" t="s">
        <v>2</v>
      </c>
      <c r="B4" s="4"/>
      <c r="C4" s="4"/>
      <c r="D4" s="4"/>
      <c r="E4" s="4"/>
      <c r="F4" s="4"/>
      <c r="G4" s="4"/>
      <c r="H4" s="4"/>
      <c r="I4" s="4"/>
      <c r="J4" s="4"/>
      <c r="K4" s="4"/>
      <c r="L4" s="4"/>
      <c r="M4" s="4"/>
      <c r="N4" s="4"/>
      <c r="O4" s="4"/>
    </row>
    <row r="5" spans="1:15" ht="6" customHeight="1" x14ac:dyDescent="0.25">
      <c r="A5" s="5"/>
      <c r="B5" s="5"/>
      <c r="C5" s="5"/>
      <c r="D5" s="5"/>
      <c r="E5" s="5"/>
      <c r="F5" s="5"/>
      <c r="G5" s="5"/>
      <c r="H5" s="5"/>
      <c r="I5" s="5"/>
      <c r="J5" s="5"/>
      <c r="K5" s="5"/>
      <c r="L5" s="5"/>
      <c r="M5" s="5"/>
      <c r="N5" s="5"/>
      <c r="O5" s="5"/>
    </row>
    <row r="6" spans="1:15" x14ac:dyDescent="0.25">
      <c r="A6" s="4" t="s">
        <v>3</v>
      </c>
      <c r="B6" s="4"/>
      <c r="C6" s="4"/>
      <c r="D6" s="4"/>
      <c r="E6" s="4"/>
      <c r="F6" s="4"/>
      <c r="G6" s="4"/>
      <c r="H6" s="4"/>
      <c r="I6" s="4"/>
      <c r="J6" s="4"/>
      <c r="K6" s="4"/>
      <c r="L6" s="4"/>
      <c r="M6" s="4"/>
      <c r="N6" s="4"/>
      <c r="O6" s="4"/>
    </row>
    <row r="7" spans="1:15" ht="8.25" customHeight="1" x14ac:dyDescent="0.25">
      <c r="A7" s="5"/>
      <c r="B7" s="5"/>
      <c r="C7" s="5"/>
      <c r="D7" s="5"/>
      <c r="E7" s="5"/>
      <c r="F7" s="5"/>
      <c r="G7" s="5"/>
      <c r="H7" s="5"/>
      <c r="I7" s="5"/>
      <c r="J7" s="5"/>
      <c r="K7" s="5"/>
      <c r="L7" s="5"/>
      <c r="M7" s="5"/>
      <c r="N7" s="5"/>
      <c r="O7" s="5"/>
    </row>
    <row r="8" spans="1:15" ht="18" customHeight="1" x14ac:dyDescent="0.25">
      <c r="A8" s="6" t="s">
        <v>4</v>
      </c>
      <c r="B8" s="6"/>
      <c r="C8" s="6"/>
      <c r="D8" s="6"/>
      <c r="E8" s="6"/>
      <c r="F8" s="6"/>
      <c r="G8" s="6"/>
      <c r="H8" s="6"/>
      <c r="I8" s="6"/>
      <c r="J8" s="6"/>
      <c r="K8" s="6"/>
      <c r="L8" s="6"/>
      <c r="M8" s="6"/>
      <c r="N8" s="6"/>
      <c r="O8" s="7"/>
    </row>
    <row r="9" spans="1:15" ht="18" customHeight="1" x14ac:dyDescent="0.25">
      <c r="A9" s="6"/>
      <c r="B9" s="6"/>
      <c r="C9" s="6"/>
      <c r="D9" s="6"/>
      <c r="E9" s="6"/>
      <c r="F9" s="6"/>
      <c r="G9" s="6"/>
      <c r="H9" s="6"/>
      <c r="I9" s="6"/>
      <c r="J9" s="6"/>
      <c r="K9" s="6"/>
      <c r="L9" s="6"/>
      <c r="M9" s="6"/>
      <c r="N9" s="6"/>
      <c r="O9" s="7"/>
    </row>
    <row r="10" spans="1:15" ht="18" customHeight="1" x14ac:dyDescent="0.25">
      <c r="A10" s="7"/>
      <c r="B10" s="7"/>
      <c r="C10" s="7"/>
      <c r="D10" s="7"/>
      <c r="E10" s="7"/>
      <c r="F10" s="7"/>
      <c r="G10" s="7"/>
      <c r="H10" s="7"/>
      <c r="I10" s="7"/>
      <c r="J10" s="7"/>
      <c r="K10" s="7"/>
      <c r="L10" s="7"/>
      <c r="M10" s="7"/>
      <c r="N10" s="7"/>
      <c r="O10" s="7"/>
    </row>
    <row r="11" spans="1:15" ht="18" customHeight="1" x14ac:dyDescent="0.25">
      <c r="A11" s="8" t="s">
        <v>5</v>
      </c>
      <c r="B11" s="8"/>
      <c r="C11" s="8"/>
      <c r="D11" s="8"/>
      <c r="E11" s="8"/>
      <c r="F11" s="8"/>
      <c r="G11" s="8"/>
      <c r="H11" s="8"/>
      <c r="I11" s="8"/>
      <c r="J11" s="8"/>
      <c r="K11" s="8"/>
      <c r="L11" s="8"/>
      <c r="M11" s="8"/>
      <c r="N11" s="8"/>
      <c r="O11" s="9"/>
    </row>
    <row r="12" spans="1:15" x14ac:dyDescent="0.25">
      <c r="A12" s="10"/>
      <c r="B12" s="10"/>
      <c r="C12" s="10"/>
      <c r="D12" s="10"/>
      <c r="E12" s="10"/>
      <c r="F12" s="10"/>
      <c r="G12" s="10"/>
      <c r="H12" s="10"/>
      <c r="I12" s="10"/>
      <c r="J12" s="10"/>
      <c r="K12" s="10"/>
      <c r="L12" s="10"/>
      <c r="M12" s="10"/>
      <c r="N12" s="10"/>
      <c r="O12" s="10"/>
    </row>
    <row r="13" spans="1:15" x14ac:dyDescent="0.25">
      <c r="A13" s="11"/>
      <c r="B13" s="11"/>
      <c r="C13" s="11"/>
      <c r="D13" s="11"/>
      <c r="E13" s="11"/>
      <c r="F13" s="11"/>
      <c r="G13" s="11"/>
      <c r="H13" s="11"/>
      <c r="I13" s="11"/>
      <c r="J13" s="11"/>
      <c r="K13" s="11"/>
      <c r="L13" s="11"/>
      <c r="M13" s="11"/>
      <c r="N13" s="11"/>
      <c r="O13" s="10"/>
    </row>
    <row r="14" spans="1:15" ht="15.75" customHeight="1" thickBot="1" x14ac:dyDescent="0.3">
      <c r="A14" s="12" t="s">
        <v>6</v>
      </c>
      <c r="B14" s="12"/>
      <c r="C14" s="12"/>
      <c r="D14" s="12"/>
      <c r="E14" s="12"/>
      <c r="F14" s="12"/>
      <c r="G14" s="12"/>
      <c r="H14" s="12"/>
      <c r="I14" s="12"/>
      <c r="J14" s="12"/>
      <c r="K14" s="12"/>
      <c r="L14" s="12"/>
      <c r="M14" s="12"/>
      <c r="N14" s="12"/>
      <c r="O14" s="12"/>
    </row>
    <row r="15" spans="1:15" ht="27" customHeight="1" thickBot="1" x14ac:dyDescent="0.3">
      <c r="A15" s="13" t="s">
        <v>7</v>
      </c>
      <c r="B15" s="14" t="s">
        <v>8</v>
      </c>
      <c r="C15" s="15"/>
      <c r="D15" s="16" t="s">
        <v>9</v>
      </c>
      <c r="E15" s="16" t="s">
        <v>10</v>
      </c>
      <c r="F15" s="16" t="s">
        <v>11</v>
      </c>
      <c r="G15" s="16" t="s">
        <v>12</v>
      </c>
      <c r="H15" s="14" t="s">
        <v>13</v>
      </c>
      <c r="I15" s="15"/>
      <c r="J15" s="16" t="s">
        <v>14</v>
      </c>
      <c r="K15" s="17"/>
      <c r="L15" s="17"/>
      <c r="M15" s="16" t="s">
        <v>15</v>
      </c>
      <c r="N15" s="16" t="s">
        <v>16</v>
      </c>
      <c r="O15" s="18" t="s">
        <v>17</v>
      </c>
    </row>
    <row r="16" spans="1:15" ht="16.5" thickBot="1" x14ac:dyDescent="0.3">
      <c r="A16" s="19"/>
      <c r="B16" s="20"/>
      <c r="C16" s="21"/>
      <c r="D16" s="22"/>
      <c r="E16" s="22"/>
      <c r="F16" s="22"/>
      <c r="G16" s="23"/>
      <c r="H16" s="24" t="s">
        <v>18</v>
      </c>
      <c r="I16" s="25" t="s">
        <v>19</v>
      </c>
      <c r="J16" s="26"/>
      <c r="K16" s="27"/>
      <c r="L16" s="27"/>
      <c r="M16" s="26"/>
      <c r="N16" s="22"/>
      <c r="O16" s="28"/>
    </row>
    <row r="17" spans="1:19" ht="55.5" customHeight="1" thickBot="1" x14ac:dyDescent="0.3">
      <c r="A17" s="19"/>
      <c r="B17" s="29" t="s">
        <v>20</v>
      </c>
      <c r="C17" s="30" t="s">
        <v>21</v>
      </c>
      <c r="D17" s="31"/>
      <c r="E17" s="31"/>
      <c r="F17" s="31"/>
      <c r="G17" s="32"/>
      <c r="H17" s="33"/>
      <c r="I17" s="34"/>
      <c r="J17" s="35"/>
      <c r="K17" s="36" t="s">
        <v>22</v>
      </c>
      <c r="L17" s="36" t="s">
        <v>23</v>
      </c>
      <c r="M17" s="35"/>
      <c r="N17" s="31"/>
      <c r="O17" s="37"/>
    </row>
    <row r="18" spans="1:19" ht="63" x14ac:dyDescent="0.25">
      <c r="A18" s="38">
        <v>1</v>
      </c>
      <c r="B18" s="39" t="s">
        <v>24</v>
      </c>
      <c r="C18" s="40" t="s">
        <v>25</v>
      </c>
      <c r="D18" s="39" t="s">
        <v>26</v>
      </c>
      <c r="E18" s="41" t="s">
        <v>27</v>
      </c>
      <c r="F18" s="39" t="s">
        <v>28</v>
      </c>
      <c r="G18" s="42">
        <v>16</v>
      </c>
      <c r="H18" s="43"/>
      <c r="I18" s="42"/>
      <c r="J18" s="44"/>
      <c r="K18" s="44">
        <v>5200</v>
      </c>
      <c r="L18" s="44">
        <v>12500</v>
      </c>
      <c r="M18" s="44"/>
      <c r="N18" s="44">
        <v>11200</v>
      </c>
      <c r="O18" s="44">
        <f>SUM(M18+N18)</f>
        <v>11200</v>
      </c>
      <c r="Q18" s="45"/>
      <c r="S18" s="45"/>
    </row>
    <row r="19" spans="1:19" ht="78.75" x14ac:dyDescent="0.25">
      <c r="A19" s="46">
        <v>1</v>
      </c>
      <c r="B19" s="47" t="s">
        <v>29</v>
      </c>
      <c r="C19" s="48" t="s">
        <v>30</v>
      </c>
      <c r="D19" s="47" t="s">
        <v>26</v>
      </c>
      <c r="E19" s="49" t="s">
        <v>31</v>
      </c>
      <c r="F19" s="47" t="s">
        <v>32</v>
      </c>
      <c r="G19" s="50">
        <v>16</v>
      </c>
      <c r="H19" s="51"/>
      <c r="I19" s="50"/>
      <c r="J19" s="52"/>
      <c r="K19" s="52">
        <v>3500</v>
      </c>
      <c r="L19" s="52">
        <v>8925</v>
      </c>
      <c r="M19" s="52"/>
      <c r="N19" s="52">
        <v>11200</v>
      </c>
      <c r="O19" s="52">
        <f>SUM(M19+N19)</f>
        <v>11200</v>
      </c>
      <c r="Q19" s="45"/>
      <c r="S19" s="45"/>
    </row>
    <row r="20" spans="1:19" ht="63" x14ac:dyDescent="0.25">
      <c r="A20" s="46">
        <v>1</v>
      </c>
      <c r="B20" s="53" t="s">
        <v>33</v>
      </c>
      <c r="C20" s="54" t="s">
        <v>34</v>
      </c>
      <c r="D20" s="47" t="s">
        <v>35</v>
      </c>
      <c r="E20" s="49" t="s">
        <v>36</v>
      </c>
      <c r="F20" s="53" t="s">
        <v>37</v>
      </c>
      <c r="G20" s="50">
        <v>8</v>
      </c>
      <c r="H20" s="51"/>
      <c r="I20" s="50"/>
      <c r="J20" s="52"/>
      <c r="K20" s="55">
        <v>2100</v>
      </c>
      <c r="L20" s="55">
        <v>11400</v>
      </c>
      <c r="M20" s="52"/>
      <c r="N20" s="55">
        <v>11200</v>
      </c>
      <c r="O20" s="52">
        <f t="shared" ref="O20" si="0">SUM(M20+N20)</f>
        <v>11200</v>
      </c>
    </row>
    <row r="21" spans="1:19" ht="63" x14ac:dyDescent="0.25">
      <c r="A21" s="46"/>
      <c r="B21" s="53" t="s">
        <v>38</v>
      </c>
      <c r="C21" s="56" t="s">
        <v>39</v>
      </c>
      <c r="D21" s="47" t="s">
        <v>35</v>
      </c>
      <c r="E21" s="57">
        <v>45688</v>
      </c>
      <c r="F21" s="47" t="s">
        <v>40</v>
      </c>
      <c r="G21" s="50">
        <v>8</v>
      </c>
      <c r="H21" s="51"/>
      <c r="I21" s="50"/>
      <c r="J21" s="58"/>
      <c r="K21" s="55">
        <v>2100</v>
      </c>
      <c r="L21" s="55">
        <v>11400</v>
      </c>
      <c r="M21" s="52"/>
      <c r="N21" s="55">
        <v>10400</v>
      </c>
      <c r="O21" s="52">
        <f>SUM(M21+N21)</f>
        <v>10400</v>
      </c>
    </row>
    <row r="22" spans="1:19" ht="31.5" hidden="1" x14ac:dyDescent="0.25">
      <c r="A22" s="46"/>
      <c r="B22" s="59"/>
      <c r="C22" s="40"/>
      <c r="D22" s="47" t="s">
        <v>35</v>
      </c>
      <c r="E22" s="60"/>
      <c r="F22" s="61"/>
      <c r="G22" s="50"/>
      <c r="H22" s="50"/>
      <c r="I22" s="50"/>
      <c r="J22" s="52"/>
      <c r="K22" s="52"/>
      <c r="L22" s="52"/>
      <c r="M22" s="52"/>
      <c r="N22" s="52"/>
      <c r="O22" s="52">
        <f>SUM(M22+N22)</f>
        <v>0</v>
      </c>
    </row>
    <row r="23" spans="1:19" ht="15.75" customHeight="1" thickBot="1" x14ac:dyDescent="0.3">
      <c r="A23" s="62">
        <f>SUM(A18:A22)</f>
        <v>3</v>
      </c>
      <c r="B23" s="63" t="s">
        <v>41</v>
      </c>
      <c r="C23" s="63"/>
      <c r="D23" s="63"/>
      <c r="E23" s="63"/>
      <c r="F23" s="63"/>
      <c r="G23" s="64">
        <f>SUM(G18:G22)</f>
        <v>48</v>
      </c>
      <c r="H23" s="64">
        <f>SUM(H18:H22)</f>
        <v>0</v>
      </c>
      <c r="I23" s="64">
        <f>SUM(I20:I22)</f>
        <v>0</v>
      </c>
      <c r="J23" s="64">
        <f>SUM(J20:J22)</f>
        <v>0</v>
      </c>
      <c r="K23" s="64">
        <f>SUM(K18:K22)</f>
        <v>12900</v>
      </c>
      <c r="L23" s="64">
        <f>SUM(L18:L22)</f>
        <v>44225</v>
      </c>
      <c r="M23" s="64">
        <f>SUM(M18:M22)</f>
        <v>0</v>
      </c>
      <c r="N23" s="64">
        <f>SUM(N18:N22)</f>
        <v>44000</v>
      </c>
      <c r="O23" s="64">
        <f>SUM(O18:O22)</f>
        <v>44000</v>
      </c>
      <c r="P23" s="65"/>
    </row>
    <row r="24" spans="1:19" ht="15.75" customHeight="1" thickBot="1" x14ac:dyDescent="0.3">
      <c r="A24" s="66" t="s">
        <v>42</v>
      </c>
      <c r="B24" s="67"/>
      <c r="C24" s="67"/>
      <c r="D24" s="67"/>
      <c r="E24" s="67"/>
      <c r="F24" s="67"/>
      <c r="G24" s="67"/>
      <c r="H24" s="68"/>
      <c r="I24" s="68"/>
      <c r="J24" s="69"/>
      <c r="K24" s="69"/>
      <c r="L24" s="69"/>
      <c r="M24" s="70">
        <v>0</v>
      </c>
      <c r="N24" s="70">
        <f>N23*-0.1</f>
        <v>-4400</v>
      </c>
      <c r="O24" s="70">
        <f>N24</f>
        <v>-4400</v>
      </c>
    </row>
    <row r="25" spans="1:19" ht="15.75" customHeight="1" thickBot="1" x14ac:dyDescent="0.3">
      <c r="A25" s="71" t="s">
        <v>43</v>
      </c>
      <c r="B25" s="71"/>
      <c r="C25" s="71"/>
      <c r="D25" s="71"/>
      <c r="E25" s="71"/>
      <c r="F25" s="71"/>
      <c r="G25" s="71"/>
      <c r="H25" s="72"/>
      <c r="I25" s="72"/>
      <c r="J25" s="73"/>
      <c r="K25" s="73"/>
      <c r="L25" s="73"/>
      <c r="M25" s="70">
        <f>+M23+M24</f>
        <v>0</v>
      </c>
      <c r="N25" s="70">
        <f>+N23+N24</f>
        <v>39600</v>
      </c>
      <c r="O25" s="70">
        <f>+O23+O24</f>
        <v>39600</v>
      </c>
    </row>
    <row r="26" spans="1:19" x14ac:dyDescent="0.25">
      <c r="A26" s="74"/>
      <c r="B26" s="74"/>
      <c r="C26" s="74"/>
      <c r="D26" s="74"/>
      <c r="E26" s="74"/>
      <c r="F26" s="74"/>
      <c r="G26" s="74"/>
      <c r="H26" s="75"/>
      <c r="I26" s="75"/>
      <c r="J26" s="76"/>
      <c r="K26" s="76"/>
      <c r="L26" s="76"/>
      <c r="M26" s="76"/>
      <c r="N26" s="76"/>
      <c r="O26" s="77"/>
    </row>
    <row r="27" spans="1:19" ht="16.5" customHeight="1" thickBot="1" x14ac:dyDescent="0.3">
      <c r="A27" s="78" t="s">
        <v>44</v>
      </c>
      <c r="B27" s="78"/>
      <c r="C27" s="78"/>
      <c r="D27" s="78"/>
      <c r="E27" s="78"/>
      <c r="F27" s="78"/>
      <c r="G27" s="78"/>
      <c r="H27" s="78"/>
      <c r="I27" s="78"/>
      <c r="J27" s="78"/>
      <c r="K27" s="78"/>
      <c r="L27" s="78"/>
      <c r="M27" s="78"/>
      <c r="N27" s="79"/>
      <c r="O27" s="79"/>
    </row>
    <row r="28" spans="1:19" ht="23.25" customHeight="1" thickBot="1" x14ac:dyDescent="0.3">
      <c r="A28" s="13" t="s">
        <v>7</v>
      </c>
      <c r="B28" s="14" t="s">
        <v>8</v>
      </c>
      <c r="C28" s="15"/>
      <c r="D28" s="16" t="s">
        <v>9</v>
      </c>
      <c r="E28" s="16" t="s">
        <v>10</v>
      </c>
      <c r="F28" s="16" t="s">
        <v>11</v>
      </c>
      <c r="G28" s="16" t="s">
        <v>12</v>
      </c>
      <c r="H28" s="14" t="s">
        <v>13</v>
      </c>
      <c r="I28" s="15"/>
      <c r="J28" s="16" t="s">
        <v>14</v>
      </c>
      <c r="K28" s="17"/>
      <c r="L28" s="17"/>
      <c r="M28" s="16" t="s">
        <v>15</v>
      </c>
      <c r="N28" s="16" t="s">
        <v>16</v>
      </c>
      <c r="O28" s="18" t="s">
        <v>17</v>
      </c>
    </row>
    <row r="29" spans="1:19" ht="0.75" customHeight="1" thickBot="1" x14ac:dyDescent="0.3">
      <c r="A29" s="19"/>
      <c r="B29" s="20"/>
      <c r="C29" s="21"/>
      <c r="D29" s="22"/>
      <c r="E29" s="22"/>
      <c r="F29" s="22"/>
      <c r="G29" s="23"/>
      <c r="H29" s="16" t="s">
        <v>45</v>
      </c>
      <c r="I29" s="16" t="s">
        <v>19</v>
      </c>
      <c r="J29" s="26"/>
      <c r="K29" s="27"/>
      <c r="L29" s="27"/>
      <c r="M29" s="26"/>
      <c r="N29" s="22"/>
      <c r="O29" s="28"/>
    </row>
    <row r="30" spans="1:19" ht="40.5" customHeight="1" x14ac:dyDescent="0.25">
      <c r="A30" s="80"/>
      <c r="B30" s="81" t="s">
        <v>20</v>
      </c>
      <c r="C30" s="82" t="s">
        <v>21</v>
      </c>
      <c r="D30" s="22"/>
      <c r="E30" s="22"/>
      <c r="F30" s="22"/>
      <c r="G30" s="23"/>
      <c r="H30" s="22"/>
      <c r="I30" s="22"/>
      <c r="J30" s="26"/>
      <c r="K30" s="83" t="s">
        <v>22</v>
      </c>
      <c r="L30" s="83" t="s">
        <v>23</v>
      </c>
      <c r="M30" s="84"/>
      <c r="N30" s="22"/>
      <c r="O30" s="85"/>
    </row>
    <row r="31" spans="1:19" ht="65.45" hidden="1" customHeight="1" x14ac:dyDescent="0.25">
      <c r="A31" s="86"/>
      <c r="B31" s="87"/>
      <c r="C31" s="56"/>
      <c r="D31" s="47"/>
      <c r="E31" s="60"/>
      <c r="F31" s="88"/>
      <c r="G31" s="47"/>
      <c r="H31" s="89"/>
      <c r="I31" s="89"/>
      <c r="J31" s="47"/>
      <c r="K31" s="52"/>
      <c r="L31" s="90"/>
      <c r="M31" s="39"/>
      <c r="N31" s="89"/>
      <c r="O31" s="47">
        <f>SUM(M31+N31)</f>
        <v>0</v>
      </c>
    </row>
    <row r="32" spans="1:19" ht="126" customHeight="1" x14ac:dyDescent="0.25">
      <c r="A32" s="86">
        <v>1</v>
      </c>
      <c r="B32" s="47" t="s">
        <v>46</v>
      </c>
      <c r="C32" s="56" t="s">
        <v>47</v>
      </c>
      <c r="D32" s="47" t="s">
        <v>48</v>
      </c>
      <c r="E32" s="88" t="s">
        <v>49</v>
      </c>
      <c r="F32" s="88" t="s">
        <v>50</v>
      </c>
      <c r="G32" s="47">
        <v>16</v>
      </c>
      <c r="H32" s="89"/>
      <c r="I32" s="89"/>
      <c r="J32" s="47"/>
      <c r="K32" s="52">
        <v>4500</v>
      </c>
      <c r="L32" s="90">
        <v>15400</v>
      </c>
      <c r="M32" s="47"/>
      <c r="N32" s="47">
        <v>11200</v>
      </c>
      <c r="O32" s="47">
        <f t="shared" ref="O32:O41" si="1">SUM(M32+N32)</f>
        <v>11200</v>
      </c>
    </row>
    <row r="33" spans="1:18" ht="96.6" customHeight="1" x14ac:dyDescent="0.25">
      <c r="A33" s="86"/>
      <c r="B33" s="47"/>
      <c r="C33" s="56" t="s">
        <v>51</v>
      </c>
      <c r="D33" s="47" t="s">
        <v>48</v>
      </c>
      <c r="E33" s="88" t="s">
        <v>52</v>
      </c>
      <c r="F33" s="91" t="s">
        <v>53</v>
      </c>
      <c r="G33" s="47"/>
      <c r="H33" s="47"/>
      <c r="I33" s="47"/>
      <c r="J33" s="47"/>
      <c r="K33" s="52"/>
      <c r="L33" s="90"/>
      <c r="M33" s="39"/>
      <c r="N33" s="47"/>
      <c r="O33" s="47">
        <f t="shared" si="1"/>
        <v>0</v>
      </c>
    </row>
    <row r="34" spans="1:18" ht="82.9" customHeight="1" x14ac:dyDescent="0.25">
      <c r="A34" s="86">
        <v>1</v>
      </c>
      <c r="B34" s="47" t="s">
        <v>54</v>
      </c>
      <c r="C34" s="92" t="s">
        <v>55</v>
      </c>
      <c r="D34" s="47" t="s">
        <v>48</v>
      </c>
      <c r="E34" s="88" t="s">
        <v>56</v>
      </c>
      <c r="F34" s="88" t="s">
        <v>57</v>
      </c>
      <c r="G34" s="47">
        <v>8</v>
      </c>
      <c r="H34" s="47"/>
      <c r="I34" s="47"/>
      <c r="J34" s="47"/>
      <c r="K34" s="52">
        <v>4200</v>
      </c>
      <c r="L34" s="93">
        <v>4900</v>
      </c>
      <c r="M34" s="52"/>
      <c r="N34" s="52">
        <v>10400</v>
      </c>
      <c r="O34" s="47">
        <f t="shared" si="1"/>
        <v>10400</v>
      </c>
    </row>
    <row r="35" spans="1:18" ht="65.45" customHeight="1" x14ac:dyDescent="0.25">
      <c r="A35" s="86">
        <v>1</v>
      </c>
      <c r="B35" s="87"/>
      <c r="C35" s="56" t="s">
        <v>58</v>
      </c>
      <c r="D35" s="47" t="s">
        <v>48</v>
      </c>
      <c r="E35" s="60" t="s">
        <v>59</v>
      </c>
      <c r="F35" s="88" t="s">
        <v>53</v>
      </c>
      <c r="G35" s="47">
        <v>24</v>
      </c>
      <c r="H35" s="89"/>
      <c r="I35" s="89"/>
      <c r="J35" s="47"/>
      <c r="K35" s="52">
        <v>4500</v>
      </c>
      <c r="L35" s="90">
        <v>28711.15</v>
      </c>
      <c r="M35" s="39"/>
      <c r="N35" s="89"/>
      <c r="O35" s="47">
        <f>SUM(M35+N35)</f>
        <v>0</v>
      </c>
    </row>
    <row r="36" spans="1:18" ht="62.25" hidden="1" customHeight="1" x14ac:dyDescent="0.25">
      <c r="A36" s="94"/>
      <c r="B36" s="47" t="s">
        <v>60</v>
      </c>
      <c r="C36" s="95" t="s">
        <v>61</v>
      </c>
      <c r="D36" s="96" t="s">
        <v>48</v>
      </c>
      <c r="E36" s="60"/>
      <c r="F36" s="47"/>
      <c r="G36" s="50"/>
      <c r="H36" s="50"/>
      <c r="I36" s="50"/>
      <c r="J36" s="52"/>
      <c r="K36" s="52"/>
      <c r="L36" s="52"/>
      <c r="M36" s="52"/>
      <c r="N36" s="52"/>
      <c r="O36" s="47">
        <f t="shared" si="1"/>
        <v>0</v>
      </c>
    </row>
    <row r="37" spans="1:18" ht="54" hidden="1" customHeight="1" x14ac:dyDescent="0.25">
      <c r="A37" s="94"/>
      <c r="B37" s="47"/>
      <c r="C37" s="97" t="s">
        <v>62</v>
      </c>
      <c r="D37" s="96" t="s">
        <v>48</v>
      </c>
      <c r="E37" s="60"/>
      <c r="F37" s="47"/>
      <c r="G37" s="39"/>
      <c r="H37" s="42"/>
      <c r="I37" s="42"/>
      <c r="J37" s="44"/>
      <c r="K37" s="52"/>
      <c r="L37" s="52"/>
      <c r="M37" s="93"/>
      <c r="N37" s="93"/>
      <c r="O37" s="47">
        <f t="shared" si="1"/>
        <v>0</v>
      </c>
      <c r="R37" s="98"/>
    </row>
    <row r="38" spans="1:18" ht="75.75" hidden="1" customHeight="1" x14ac:dyDescent="0.25">
      <c r="A38" s="94"/>
      <c r="B38" s="47"/>
      <c r="C38" s="97" t="s">
        <v>63</v>
      </c>
      <c r="D38" s="96" t="s">
        <v>48</v>
      </c>
      <c r="E38" s="60"/>
      <c r="F38" s="47"/>
      <c r="G38" s="39"/>
      <c r="H38" s="42"/>
      <c r="I38" s="42"/>
      <c r="J38" s="44"/>
      <c r="K38" s="52"/>
      <c r="L38" s="52"/>
      <c r="M38" s="93"/>
      <c r="N38" s="93"/>
      <c r="O38" s="47">
        <f t="shared" si="1"/>
        <v>0</v>
      </c>
      <c r="P38" s="98"/>
      <c r="Q38" s="98"/>
    </row>
    <row r="39" spans="1:18" ht="74.25" hidden="1" customHeight="1" x14ac:dyDescent="0.25">
      <c r="A39" s="94"/>
      <c r="B39" s="47" t="s">
        <v>64</v>
      </c>
      <c r="C39" s="97" t="s">
        <v>65</v>
      </c>
      <c r="D39" s="96" t="s">
        <v>48</v>
      </c>
      <c r="E39" s="60"/>
      <c r="F39" s="47"/>
      <c r="G39" s="39"/>
      <c r="H39" s="42"/>
      <c r="I39" s="42"/>
      <c r="J39" s="44"/>
      <c r="K39" s="52"/>
      <c r="L39" s="52"/>
      <c r="M39" s="99"/>
      <c r="N39" s="99"/>
      <c r="O39" s="47">
        <f t="shared" si="1"/>
        <v>0</v>
      </c>
      <c r="P39" s="98"/>
      <c r="Q39" s="98"/>
    </row>
    <row r="40" spans="1:18" ht="70.5" hidden="1" customHeight="1" x14ac:dyDescent="0.25">
      <c r="A40" s="100"/>
      <c r="B40" s="47" t="s">
        <v>64</v>
      </c>
      <c r="C40" s="97" t="s">
        <v>66</v>
      </c>
      <c r="D40" s="96" t="s">
        <v>48</v>
      </c>
      <c r="E40" s="60"/>
      <c r="F40" s="39"/>
      <c r="G40" s="39"/>
      <c r="H40" s="42"/>
      <c r="I40" s="42"/>
      <c r="J40" s="44"/>
      <c r="K40" s="52"/>
      <c r="L40" s="52"/>
      <c r="M40" s="99"/>
      <c r="N40" s="93"/>
      <c r="O40" s="47">
        <f t="shared" si="1"/>
        <v>0</v>
      </c>
      <c r="P40" s="98"/>
      <c r="Q40" s="98"/>
    </row>
    <row r="41" spans="1:18" ht="47.25" hidden="1" x14ac:dyDescent="0.25">
      <c r="A41" s="100"/>
      <c r="B41" s="47" t="s">
        <v>64</v>
      </c>
      <c r="C41" s="97" t="s">
        <v>67</v>
      </c>
      <c r="D41" s="96" t="s">
        <v>48</v>
      </c>
      <c r="E41" s="60"/>
      <c r="F41" s="39"/>
      <c r="G41" s="42"/>
      <c r="H41" s="42"/>
      <c r="I41" s="42"/>
      <c r="J41" s="44"/>
      <c r="K41" s="52"/>
      <c r="L41" s="52"/>
      <c r="M41" s="44"/>
      <c r="N41" s="93"/>
      <c r="O41" s="47">
        <f t="shared" si="1"/>
        <v>0</v>
      </c>
      <c r="P41" s="101"/>
      <c r="Q41" s="45"/>
      <c r="R41" s="45"/>
    </row>
    <row r="42" spans="1:18" ht="78" hidden="1" customHeight="1" x14ac:dyDescent="0.25">
      <c r="A42" s="100"/>
      <c r="B42" s="47" t="s">
        <v>60</v>
      </c>
      <c r="C42" s="102" t="s">
        <v>68</v>
      </c>
      <c r="D42" s="96" t="s">
        <v>48</v>
      </c>
      <c r="E42" s="60">
        <v>45400</v>
      </c>
      <c r="F42" s="47" t="s">
        <v>69</v>
      </c>
      <c r="G42" s="50"/>
      <c r="H42" s="50"/>
      <c r="I42" s="50"/>
      <c r="J42" s="52">
        <v>600000</v>
      </c>
      <c r="K42" s="52"/>
      <c r="L42" s="52"/>
      <c r="M42" s="52"/>
      <c r="N42" s="52"/>
      <c r="O42" s="90">
        <f>SUM(M42:N42)</f>
        <v>0</v>
      </c>
      <c r="P42" s="45"/>
    </row>
    <row r="43" spans="1:18" x14ac:dyDescent="0.25">
      <c r="A43" s="100">
        <f>SUM(A31:A42)</f>
        <v>3</v>
      </c>
      <c r="B43" s="103" t="s">
        <v>41</v>
      </c>
      <c r="C43" s="103"/>
      <c r="D43" s="103"/>
      <c r="E43" s="103"/>
      <c r="F43" s="103"/>
      <c r="G43" s="104">
        <f>SUM(G31:G42)</f>
        <v>48</v>
      </c>
      <c r="H43" s="104">
        <f>SUM(H31:H42)</f>
        <v>0</v>
      </c>
      <c r="I43" s="104">
        <f>SUM(I31:I42)</f>
        <v>0</v>
      </c>
      <c r="J43" s="105">
        <f>SUM(J35:J42)</f>
        <v>600000</v>
      </c>
      <c r="K43" s="105">
        <f>SUM(K31:K41)</f>
        <v>13200</v>
      </c>
      <c r="L43" s="105">
        <f>SUM(L31:L42)</f>
        <v>49011.15</v>
      </c>
      <c r="M43" s="105">
        <f>SUM(M31:M42)</f>
        <v>0</v>
      </c>
      <c r="N43" s="105">
        <f>SUM(N31:N42)</f>
        <v>21600</v>
      </c>
      <c r="O43" s="106">
        <f>SUM(O31:O42)</f>
        <v>21600</v>
      </c>
    </row>
    <row r="44" spans="1:18" x14ac:dyDescent="0.25">
      <c r="A44" s="107" t="s">
        <v>42</v>
      </c>
      <c r="B44" s="108"/>
      <c r="C44" s="108"/>
      <c r="D44" s="108"/>
      <c r="E44" s="108"/>
      <c r="F44" s="108"/>
      <c r="G44" s="108"/>
      <c r="H44" s="109"/>
      <c r="I44" s="109"/>
      <c r="J44" s="110"/>
      <c r="K44" s="111"/>
      <c r="L44" s="111"/>
      <c r="M44" s="111">
        <v>0</v>
      </c>
      <c r="N44" s="111">
        <f>0.1*-N43</f>
        <v>-2160</v>
      </c>
      <c r="O44" s="112">
        <f>SUM(N44:N44)</f>
        <v>-2160</v>
      </c>
    </row>
    <row r="45" spans="1:18" ht="16.5" thickBot="1" x14ac:dyDescent="0.3">
      <c r="A45" s="113" t="s">
        <v>70</v>
      </c>
      <c r="B45" s="114"/>
      <c r="C45" s="114"/>
      <c r="D45" s="114"/>
      <c r="E45" s="114"/>
      <c r="F45" s="114"/>
      <c r="G45" s="115"/>
      <c r="H45" s="116"/>
      <c r="I45" s="116"/>
      <c r="J45" s="117"/>
      <c r="K45" s="118"/>
      <c r="L45" s="118"/>
      <c r="M45" s="118">
        <f>SUM(M43:M44)</f>
        <v>0</v>
      </c>
      <c r="N45" s="119">
        <f>+N43+N44</f>
        <v>19440</v>
      </c>
      <c r="O45" s="119">
        <f>+O43+O44</f>
        <v>19440</v>
      </c>
      <c r="Q45" s="65"/>
    </row>
    <row r="46" spans="1:18" x14ac:dyDescent="0.25">
      <c r="A46" s="74"/>
      <c r="B46" s="74"/>
      <c r="C46" s="74"/>
      <c r="D46" s="74"/>
      <c r="E46" s="74"/>
      <c r="F46" s="74"/>
      <c r="G46" s="74"/>
      <c r="H46" s="75"/>
      <c r="I46" s="75"/>
      <c r="J46" s="76"/>
      <c r="K46" s="76"/>
      <c r="L46" s="76"/>
      <c r="M46" s="76"/>
      <c r="N46" s="76"/>
      <c r="O46" s="77"/>
    </row>
    <row r="47" spans="1:18" ht="15.75" customHeight="1" thickBot="1" x14ac:dyDescent="0.3">
      <c r="A47" s="78" t="s">
        <v>71</v>
      </c>
      <c r="B47" s="78"/>
      <c r="C47" s="78"/>
      <c r="D47" s="78"/>
      <c r="E47" s="78"/>
      <c r="F47" s="78"/>
      <c r="G47" s="78"/>
      <c r="H47" s="78"/>
      <c r="I47" s="78"/>
      <c r="J47" s="78"/>
      <c r="K47" s="78"/>
      <c r="L47" s="78"/>
      <c r="M47" s="78"/>
      <c r="N47" s="120"/>
      <c r="O47" s="120"/>
    </row>
    <row r="48" spans="1:18" ht="23.25" customHeight="1" thickBot="1" x14ac:dyDescent="0.3">
      <c r="A48" s="13" t="s">
        <v>7</v>
      </c>
      <c r="B48" s="14" t="s">
        <v>8</v>
      </c>
      <c r="C48" s="15"/>
      <c r="D48" s="16" t="s">
        <v>9</v>
      </c>
      <c r="E48" s="16" t="s">
        <v>10</v>
      </c>
      <c r="F48" s="16" t="s">
        <v>11</v>
      </c>
      <c r="G48" s="16" t="s">
        <v>12</v>
      </c>
      <c r="H48" s="14" t="s">
        <v>13</v>
      </c>
      <c r="I48" s="15"/>
      <c r="J48" s="16" t="s">
        <v>14</v>
      </c>
      <c r="K48" s="17"/>
      <c r="L48" s="17"/>
      <c r="M48" s="16" t="s">
        <v>15</v>
      </c>
      <c r="N48" s="16" t="s">
        <v>16</v>
      </c>
      <c r="O48" s="18" t="s">
        <v>17</v>
      </c>
    </row>
    <row r="49" spans="1:19" ht="2.25" customHeight="1" thickBot="1" x14ac:dyDescent="0.3">
      <c r="A49" s="19"/>
      <c r="B49" s="20"/>
      <c r="C49" s="21"/>
      <c r="D49" s="23"/>
      <c r="E49" s="23"/>
      <c r="F49" s="23"/>
      <c r="G49" s="23"/>
      <c r="H49" s="16" t="s">
        <v>45</v>
      </c>
      <c r="I49" s="16" t="s">
        <v>19</v>
      </c>
      <c r="J49" s="26"/>
      <c r="K49" s="27"/>
      <c r="L49" s="27"/>
      <c r="M49" s="26"/>
      <c r="N49" s="22"/>
      <c r="O49" s="28"/>
    </row>
    <row r="50" spans="1:19" ht="28.5" customHeight="1" x14ac:dyDescent="0.25">
      <c r="A50" s="80"/>
      <c r="B50" s="17" t="s">
        <v>72</v>
      </c>
      <c r="C50" s="82" t="s">
        <v>21</v>
      </c>
      <c r="D50" s="23"/>
      <c r="E50" s="23"/>
      <c r="F50" s="23"/>
      <c r="G50" s="23"/>
      <c r="H50" s="22"/>
      <c r="I50" s="22"/>
      <c r="J50" s="26"/>
      <c r="K50" s="83" t="s">
        <v>22</v>
      </c>
      <c r="L50" s="83" t="s">
        <v>23</v>
      </c>
      <c r="M50" s="26"/>
      <c r="N50" s="22"/>
      <c r="O50" s="85"/>
    </row>
    <row r="51" spans="1:19" ht="82.15" customHeight="1" x14ac:dyDescent="0.25">
      <c r="A51" s="121">
        <v>1</v>
      </c>
      <c r="B51" s="47" t="s">
        <v>73</v>
      </c>
      <c r="C51" s="122" t="s">
        <v>74</v>
      </c>
      <c r="D51" s="47" t="s">
        <v>75</v>
      </c>
      <c r="E51" s="123" t="s">
        <v>76</v>
      </c>
      <c r="F51" s="124" t="s">
        <v>77</v>
      </c>
      <c r="G51" s="125">
        <v>24</v>
      </c>
      <c r="H51" s="125"/>
      <c r="I51" s="125"/>
      <c r="J51" s="126"/>
      <c r="K51" s="127">
        <v>4800</v>
      </c>
      <c r="L51" s="127">
        <v>11500</v>
      </c>
      <c r="M51" s="127"/>
      <c r="N51" s="128">
        <v>37600</v>
      </c>
      <c r="O51" s="126">
        <f>M51+N51</f>
        <v>37600</v>
      </c>
      <c r="P51" s="129"/>
      <c r="Q51" s="130"/>
      <c r="R51" s="130"/>
      <c r="S51" s="130"/>
    </row>
    <row r="52" spans="1:19" ht="96.6" customHeight="1" x14ac:dyDescent="0.25">
      <c r="A52" s="121">
        <v>1</v>
      </c>
      <c r="B52" s="47" t="s">
        <v>73</v>
      </c>
      <c r="C52" s="56" t="s">
        <v>78</v>
      </c>
      <c r="D52" s="47" t="s">
        <v>75</v>
      </c>
      <c r="E52" s="123" t="s">
        <v>79</v>
      </c>
      <c r="F52" s="124" t="s">
        <v>77</v>
      </c>
      <c r="G52" s="125">
        <v>16</v>
      </c>
      <c r="H52" s="125">
        <v>44</v>
      </c>
      <c r="I52" s="125">
        <v>12</v>
      </c>
      <c r="J52" s="126"/>
      <c r="K52" s="127">
        <v>4600</v>
      </c>
      <c r="L52" s="127">
        <v>8500</v>
      </c>
      <c r="M52" s="127"/>
      <c r="N52" s="128">
        <v>37600</v>
      </c>
      <c r="O52" s="126">
        <f>M52+N52</f>
        <v>37600</v>
      </c>
      <c r="P52" s="131"/>
      <c r="Q52" s="131"/>
      <c r="R52" s="131"/>
      <c r="S52" s="131"/>
    </row>
    <row r="53" spans="1:19" ht="79.900000000000006" customHeight="1" x14ac:dyDescent="0.25">
      <c r="A53" s="121">
        <v>1</v>
      </c>
      <c r="B53" s="47"/>
      <c r="C53" s="102" t="s">
        <v>80</v>
      </c>
      <c r="D53" s="47" t="s">
        <v>75</v>
      </c>
      <c r="E53" s="123" t="s">
        <v>52</v>
      </c>
      <c r="F53" s="124" t="s">
        <v>77</v>
      </c>
      <c r="G53" s="50">
        <v>8</v>
      </c>
      <c r="H53" s="50"/>
      <c r="I53" s="50"/>
      <c r="J53" s="52"/>
      <c r="K53" s="132">
        <v>4600</v>
      </c>
      <c r="L53" s="132">
        <v>2750</v>
      </c>
      <c r="M53" s="132"/>
      <c r="N53" s="132"/>
      <c r="O53" s="132">
        <f>SUM(M53:N53)</f>
        <v>0</v>
      </c>
      <c r="P53" s="131"/>
    </row>
    <row r="54" spans="1:19" ht="62.45" customHeight="1" x14ac:dyDescent="0.25">
      <c r="A54" s="121">
        <v>1</v>
      </c>
      <c r="B54" s="47" t="s">
        <v>81</v>
      </c>
      <c r="C54" s="133" t="s">
        <v>82</v>
      </c>
      <c r="D54" s="47" t="s">
        <v>75</v>
      </c>
      <c r="E54" s="123" t="s">
        <v>83</v>
      </c>
      <c r="F54" s="47" t="s">
        <v>84</v>
      </c>
      <c r="G54" s="42">
        <v>8</v>
      </c>
      <c r="H54" s="42"/>
      <c r="I54" s="42"/>
      <c r="J54" s="44"/>
      <c r="K54" s="134">
        <v>2900</v>
      </c>
      <c r="L54" s="134">
        <v>2750</v>
      </c>
      <c r="M54" s="134"/>
      <c r="N54" s="134">
        <v>19200</v>
      </c>
      <c r="O54" s="135">
        <f>M54+N54</f>
        <v>19200</v>
      </c>
      <c r="P54" s="136"/>
    </row>
    <row r="55" spans="1:19" ht="20.25" customHeight="1" x14ac:dyDescent="0.25">
      <c r="A55" s="100">
        <f>SUM(A51:A54)</f>
        <v>4</v>
      </c>
      <c r="B55" s="103" t="s">
        <v>41</v>
      </c>
      <c r="C55" s="103"/>
      <c r="D55" s="103"/>
      <c r="E55" s="103"/>
      <c r="F55" s="103"/>
      <c r="G55" s="137">
        <f t="shared" ref="G55:K55" si="2">SUM(G51:G54)</f>
        <v>56</v>
      </c>
      <c r="H55" s="138">
        <f t="shared" si="2"/>
        <v>44</v>
      </c>
      <c r="I55" s="138">
        <f t="shared" si="2"/>
        <v>12</v>
      </c>
      <c r="J55" s="138">
        <f t="shared" si="2"/>
        <v>0</v>
      </c>
      <c r="K55" s="138">
        <f t="shared" si="2"/>
        <v>16900</v>
      </c>
      <c r="L55" s="138">
        <f>SUM(L51:L54)</f>
        <v>25500</v>
      </c>
      <c r="M55" s="138">
        <f>SUM(M51:M54)</f>
        <v>0</v>
      </c>
      <c r="N55" s="138">
        <f>SUM(N51:N54)</f>
        <v>94400</v>
      </c>
      <c r="O55" s="106">
        <f>SUM(O51:O54)</f>
        <v>94400</v>
      </c>
    </row>
    <row r="56" spans="1:19" ht="13.5" customHeight="1" x14ac:dyDescent="0.25">
      <c r="A56" s="107" t="s">
        <v>42</v>
      </c>
      <c r="B56" s="108"/>
      <c r="C56" s="108"/>
      <c r="D56" s="108"/>
      <c r="E56" s="108"/>
      <c r="F56" s="108"/>
      <c r="G56" s="108"/>
      <c r="H56" s="139"/>
      <c r="I56" s="139"/>
      <c r="J56" s="140"/>
      <c r="K56" s="141"/>
      <c r="L56" s="141"/>
      <c r="M56" s="111">
        <v>0</v>
      </c>
      <c r="N56" s="111">
        <f>-0.1*N55</f>
        <v>-9440</v>
      </c>
      <c r="O56" s="112">
        <f>SUM(N56:N56)</f>
        <v>-9440</v>
      </c>
    </row>
    <row r="57" spans="1:19" ht="25.5" customHeight="1" thickBot="1" x14ac:dyDescent="0.3">
      <c r="A57" s="113" t="s">
        <v>70</v>
      </c>
      <c r="B57" s="114"/>
      <c r="C57" s="114"/>
      <c r="D57" s="114"/>
      <c r="E57" s="114"/>
      <c r="F57" s="114"/>
      <c r="G57" s="115"/>
      <c r="H57" s="142"/>
      <c r="I57" s="142"/>
      <c r="J57" s="143"/>
      <c r="K57" s="144"/>
      <c r="L57" s="144"/>
      <c r="M57" s="118">
        <f>SUM(M55:M56)</f>
        <v>0</v>
      </c>
      <c r="N57" s="119">
        <f>+N55+N56</f>
        <v>84960</v>
      </c>
      <c r="O57" s="119">
        <f>+O55+O56</f>
        <v>84960</v>
      </c>
    </row>
    <row r="58" spans="1:19" ht="14.25" customHeight="1" x14ac:dyDescent="0.25">
      <c r="A58" s="145"/>
      <c r="B58" s="145"/>
      <c r="C58" s="145"/>
      <c r="D58" s="145"/>
      <c r="E58" s="145"/>
      <c r="F58" s="145"/>
      <c r="G58" s="145"/>
      <c r="H58" s="75"/>
      <c r="I58" s="75"/>
      <c r="J58" s="76"/>
      <c r="K58" s="76"/>
      <c r="L58" s="76"/>
      <c r="M58" s="146"/>
      <c r="N58" s="146"/>
      <c r="O58" s="146"/>
    </row>
    <row r="59" spans="1:19" x14ac:dyDescent="0.25">
      <c r="A59" s="145"/>
      <c r="B59" s="145"/>
      <c r="C59" s="145"/>
      <c r="D59" s="145"/>
      <c r="E59" s="145"/>
      <c r="F59" s="145"/>
      <c r="G59" s="145"/>
      <c r="H59" s="147"/>
      <c r="I59" s="147"/>
      <c r="J59" s="146"/>
      <c r="K59" s="146"/>
      <c r="L59" s="146"/>
      <c r="M59" s="146"/>
      <c r="N59" s="146"/>
      <c r="O59" s="148"/>
    </row>
    <row r="60" spans="1:19" ht="16.5" thickBot="1" x14ac:dyDescent="0.3">
      <c r="A60" s="12" t="s">
        <v>85</v>
      </c>
      <c r="B60" s="12"/>
      <c r="C60" s="12"/>
      <c r="D60" s="12"/>
      <c r="E60" s="12"/>
      <c r="F60" s="12"/>
      <c r="G60" s="12"/>
      <c r="H60" s="12"/>
      <c r="I60" s="12"/>
      <c r="J60" s="12"/>
      <c r="K60" s="12"/>
      <c r="L60" s="12"/>
      <c r="M60" s="12"/>
      <c r="N60" s="12"/>
      <c r="O60" s="12"/>
    </row>
    <row r="61" spans="1:19" ht="24.75" customHeight="1" thickBot="1" x14ac:dyDescent="0.3">
      <c r="A61" s="13" t="s">
        <v>7</v>
      </c>
      <c r="B61" s="14" t="s">
        <v>8</v>
      </c>
      <c r="C61" s="15"/>
      <c r="D61" s="16" t="s">
        <v>9</v>
      </c>
      <c r="E61" s="16" t="s">
        <v>10</v>
      </c>
      <c r="F61" s="16" t="s">
        <v>11</v>
      </c>
      <c r="G61" s="16" t="s">
        <v>86</v>
      </c>
      <c r="H61" s="14" t="s">
        <v>13</v>
      </c>
      <c r="I61" s="15"/>
      <c r="J61" s="16" t="s">
        <v>14</v>
      </c>
      <c r="K61" s="17"/>
      <c r="L61" s="17"/>
      <c r="M61" s="16" t="s">
        <v>15</v>
      </c>
      <c r="N61" s="16" t="s">
        <v>16</v>
      </c>
      <c r="O61" s="18" t="s">
        <v>87</v>
      </c>
    </row>
    <row r="62" spans="1:19" ht="16.5" thickBot="1" x14ac:dyDescent="0.3">
      <c r="A62" s="19"/>
      <c r="B62" s="20"/>
      <c r="C62" s="21"/>
      <c r="D62" s="22"/>
      <c r="E62" s="22"/>
      <c r="F62" s="22"/>
      <c r="G62" s="23"/>
      <c r="H62" s="16" t="s">
        <v>45</v>
      </c>
      <c r="I62" s="16" t="s">
        <v>19</v>
      </c>
      <c r="J62" s="26"/>
      <c r="K62" s="27"/>
      <c r="L62" s="27"/>
      <c r="M62" s="26"/>
      <c r="N62" s="22"/>
      <c r="O62" s="28"/>
    </row>
    <row r="63" spans="1:19" ht="27.75" customHeight="1" thickBot="1" x14ac:dyDescent="0.3">
      <c r="A63" s="19"/>
      <c r="B63" s="17" t="s">
        <v>72</v>
      </c>
      <c r="C63" s="82" t="s">
        <v>21</v>
      </c>
      <c r="D63" s="22"/>
      <c r="E63" s="22"/>
      <c r="F63" s="22"/>
      <c r="G63" s="23"/>
      <c r="H63" s="22"/>
      <c r="I63" s="22"/>
      <c r="J63" s="26"/>
      <c r="K63" s="83" t="s">
        <v>22</v>
      </c>
      <c r="L63" s="83" t="s">
        <v>23</v>
      </c>
      <c r="M63" s="26"/>
      <c r="N63" s="22"/>
      <c r="O63" s="85"/>
    </row>
    <row r="64" spans="1:19" ht="48" hidden="1" thickBot="1" x14ac:dyDescent="0.3">
      <c r="A64" s="149">
        <v>0</v>
      </c>
      <c r="B64" s="88" t="s">
        <v>88</v>
      </c>
      <c r="C64" s="88" t="s">
        <v>89</v>
      </c>
      <c r="D64" s="88" t="s">
        <v>90</v>
      </c>
      <c r="E64" s="88" t="s">
        <v>91</v>
      </c>
      <c r="F64" s="88" t="s">
        <v>92</v>
      </c>
      <c r="G64" s="150">
        <v>0</v>
      </c>
      <c r="H64" s="150"/>
      <c r="I64" s="150"/>
      <c r="J64" s="55">
        <v>250000</v>
      </c>
      <c r="K64" s="55">
        <v>0</v>
      </c>
      <c r="L64" s="55">
        <v>0</v>
      </c>
      <c r="M64" s="55"/>
      <c r="N64" s="55">
        <v>0</v>
      </c>
      <c r="O64" s="151">
        <f t="shared" ref="O64:O66" si="3">SUM(M64:N64)</f>
        <v>0</v>
      </c>
    </row>
    <row r="65" spans="1:21" ht="78" hidden="1" customHeight="1" x14ac:dyDescent="0.25">
      <c r="A65" s="149">
        <v>0</v>
      </c>
      <c r="B65" s="88" t="s">
        <v>64</v>
      </c>
      <c r="C65" s="54" t="s">
        <v>93</v>
      </c>
      <c r="D65" s="88" t="s">
        <v>90</v>
      </c>
      <c r="E65" s="88" t="s">
        <v>94</v>
      </c>
      <c r="F65" s="88" t="s">
        <v>95</v>
      </c>
      <c r="G65" s="150">
        <v>0</v>
      </c>
      <c r="H65" s="150"/>
      <c r="I65" s="150"/>
      <c r="J65" s="55">
        <v>300000</v>
      </c>
      <c r="K65" s="55">
        <v>0</v>
      </c>
      <c r="L65" s="55">
        <v>0</v>
      </c>
      <c r="M65" s="55"/>
      <c r="N65" s="55">
        <v>0</v>
      </c>
      <c r="O65" s="151">
        <f t="shared" si="3"/>
        <v>0</v>
      </c>
      <c r="P65" s="45"/>
    </row>
    <row r="66" spans="1:21" ht="57.75" hidden="1" customHeight="1" x14ac:dyDescent="0.25">
      <c r="A66" s="149">
        <v>0</v>
      </c>
      <c r="B66" s="88" t="s">
        <v>96</v>
      </c>
      <c r="C66" s="88" t="s">
        <v>97</v>
      </c>
      <c r="D66" s="88" t="s">
        <v>90</v>
      </c>
      <c r="E66" s="152" t="s">
        <v>98</v>
      </c>
      <c r="F66" s="88" t="s">
        <v>99</v>
      </c>
      <c r="G66" s="150">
        <v>0</v>
      </c>
      <c r="H66" s="150"/>
      <c r="I66" s="150"/>
      <c r="J66" s="55">
        <v>0</v>
      </c>
      <c r="K66" s="55">
        <v>0</v>
      </c>
      <c r="L66" s="55">
        <v>0</v>
      </c>
      <c r="M66" s="55"/>
      <c r="N66" s="55">
        <v>0</v>
      </c>
      <c r="O66" s="151">
        <f t="shared" si="3"/>
        <v>0</v>
      </c>
      <c r="P66" s="45"/>
    </row>
    <row r="67" spans="1:21" ht="86.45" customHeight="1" thickBot="1" x14ac:dyDescent="0.3">
      <c r="A67" s="153">
        <v>1</v>
      </c>
      <c r="B67" s="154"/>
      <c r="C67" s="155" t="s">
        <v>100</v>
      </c>
      <c r="D67" s="47" t="s">
        <v>101</v>
      </c>
      <c r="E67" s="60" t="s">
        <v>102</v>
      </c>
      <c r="F67" s="156" t="s">
        <v>103</v>
      </c>
      <c r="G67" s="50">
        <v>8</v>
      </c>
      <c r="H67" s="50"/>
      <c r="I67" s="50"/>
      <c r="J67" s="52"/>
      <c r="K67" s="52">
        <v>4100</v>
      </c>
      <c r="L67" s="52">
        <v>4672</v>
      </c>
      <c r="M67" s="52"/>
      <c r="N67" s="52"/>
      <c r="O67" s="157">
        <f>SUM(M67:N67)</f>
        <v>0</v>
      </c>
      <c r="P67" s="45"/>
    </row>
    <row r="68" spans="1:21" ht="205.15" customHeight="1" thickBot="1" x14ac:dyDescent="0.3">
      <c r="A68" s="153">
        <v>1</v>
      </c>
      <c r="B68" s="154" t="s">
        <v>64</v>
      </c>
      <c r="C68" s="56" t="s">
        <v>104</v>
      </c>
      <c r="D68" s="47" t="s">
        <v>90</v>
      </c>
      <c r="E68" s="158" t="s">
        <v>105</v>
      </c>
      <c r="F68" s="156" t="s">
        <v>106</v>
      </c>
      <c r="G68" s="50">
        <v>8</v>
      </c>
      <c r="H68" s="50"/>
      <c r="I68" s="50"/>
      <c r="J68" s="52"/>
      <c r="K68" s="52">
        <v>4100</v>
      </c>
      <c r="L68" s="52">
        <v>2887.5</v>
      </c>
      <c r="M68" s="52"/>
      <c r="N68" s="52">
        <v>12600</v>
      </c>
      <c r="O68" s="157">
        <f>SUM(M68:N68)</f>
        <v>12600</v>
      </c>
      <c r="P68" s="45"/>
    </row>
    <row r="69" spans="1:21" ht="18.75" customHeight="1" thickBot="1" x14ac:dyDescent="0.3">
      <c r="A69" s="153">
        <f>SUM(A64:A68)</f>
        <v>2</v>
      </c>
      <c r="B69" s="63" t="s">
        <v>41</v>
      </c>
      <c r="C69" s="63"/>
      <c r="D69" s="63"/>
      <c r="E69" s="63"/>
      <c r="F69" s="63"/>
      <c r="G69" s="159">
        <f>SUM(G64:G68)</f>
        <v>16</v>
      </c>
      <c r="H69" s="159">
        <f t="shared" ref="H69:N69" si="4">SUM(H64:H68)</f>
        <v>0</v>
      </c>
      <c r="I69" s="159">
        <f t="shared" si="4"/>
        <v>0</v>
      </c>
      <c r="J69" s="159">
        <f t="shared" si="4"/>
        <v>550000</v>
      </c>
      <c r="K69" s="159">
        <f t="shared" si="4"/>
        <v>8200</v>
      </c>
      <c r="L69" s="159">
        <f t="shared" si="4"/>
        <v>7559.5</v>
      </c>
      <c r="M69" s="159">
        <f t="shared" si="4"/>
        <v>0</v>
      </c>
      <c r="N69" s="159">
        <f t="shared" si="4"/>
        <v>12600</v>
      </c>
      <c r="O69" s="159">
        <f>SUM(O64:O68)</f>
        <v>12600</v>
      </c>
    </row>
    <row r="70" spans="1:21" ht="15" customHeight="1" thickBot="1" x14ac:dyDescent="0.3">
      <c r="A70" s="66" t="s">
        <v>42</v>
      </c>
      <c r="B70" s="67"/>
      <c r="C70" s="67"/>
      <c r="D70" s="67"/>
      <c r="E70" s="67"/>
      <c r="F70" s="67"/>
      <c r="G70" s="67"/>
      <c r="H70" s="160"/>
      <c r="I70" s="160"/>
      <c r="J70" s="161"/>
      <c r="K70" s="161"/>
      <c r="L70" s="161"/>
      <c r="M70" s="162">
        <v>0</v>
      </c>
      <c r="N70" s="162">
        <f>N69*-0.1</f>
        <v>-1260</v>
      </c>
      <c r="O70" s="162">
        <f>N70</f>
        <v>-1260</v>
      </c>
    </row>
    <row r="71" spans="1:21" ht="17.25" customHeight="1" thickBot="1" x14ac:dyDescent="0.3">
      <c r="A71" s="71" t="s">
        <v>43</v>
      </c>
      <c r="B71" s="71"/>
      <c r="C71" s="71"/>
      <c r="D71" s="71"/>
      <c r="E71" s="71"/>
      <c r="F71" s="71"/>
      <c r="G71" s="71"/>
      <c r="H71" s="163"/>
      <c r="I71" s="163"/>
      <c r="J71" s="164"/>
      <c r="K71" s="164"/>
      <c r="L71" s="164"/>
      <c r="M71" s="162">
        <f>SUM(M69:M70)</f>
        <v>0</v>
      </c>
      <c r="N71" s="162">
        <f>N69 +(N70)</f>
        <v>11340</v>
      </c>
      <c r="O71" s="162">
        <f>O70+O69</f>
        <v>11340</v>
      </c>
    </row>
    <row r="72" spans="1:21" ht="17.25" customHeight="1" x14ac:dyDescent="0.25">
      <c r="A72" s="165"/>
      <c r="B72" s="165"/>
      <c r="C72" s="165"/>
      <c r="D72" s="165"/>
      <c r="E72" s="165"/>
      <c r="F72" s="165"/>
      <c r="G72" s="165"/>
      <c r="H72" s="166"/>
      <c r="I72" s="166"/>
      <c r="J72" s="167"/>
      <c r="K72" s="167"/>
      <c r="L72" s="167"/>
      <c r="M72" s="168"/>
      <c r="N72" s="168"/>
      <c r="O72" s="168"/>
      <c r="P72" s="169"/>
      <c r="Q72" s="169"/>
      <c r="R72" s="169"/>
      <c r="S72" s="170"/>
      <c r="T72" s="169"/>
      <c r="U72" s="169"/>
    </row>
    <row r="73" spans="1:21" ht="17.25" customHeight="1" thickBot="1" x14ac:dyDescent="0.3">
      <c r="A73" s="165"/>
      <c r="B73" s="171" t="s">
        <v>107</v>
      </c>
      <c r="C73" s="171"/>
      <c r="D73" s="171"/>
      <c r="E73" s="171"/>
      <c r="F73" s="171"/>
      <c r="G73" s="171"/>
      <c r="H73" s="166"/>
      <c r="I73" s="4" t="s">
        <v>108</v>
      </c>
      <c r="J73" s="4"/>
      <c r="K73" s="4"/>
      <c r="L73" s="4"/>
      <c r="M73" s="4"/>
      <c r="N73" s="4"/>
      <c r="O73" s="168"/>
      <c r="P73" s="170"/>
      <c r="Q73" s="170"/>
      <c r="R73" s="170"/>
      <c r="T73" s="170"/>
      <c r="U73" s="170"/>
    </row>
    <row r="74" spans="1:21" ht="17.25" customHeight="1" thickBot="1" x14ac:dyDescent="0.3">
      <c r="A74" s="147"/>
      <c r="B74" s="172"/>
      <c r="C74" s="172"/>
      <c r="D74" s="172"/>
      <c r="E74" s="172"/>
      <c r="F74" s="172"/>
      <c r="G74" s="172"/>
      <c r="H74" s="166"/>
      <c r="I74" s="166"/>
      <c r="J74" s="167"/>
      <c r="K74" s="167"/>
      <c r="L74" s="167"/>
      <c r="M74" s="168"/>
      <c r="N74" s="168"/>
      <c r="O74" s="168"/>
      <c r="P74" s="173" t="s">
        <v>109</v>
      </c>
      <c r="Q74" s="174"/>
      <c r="R74" s="174"/>
      <c r="S74" s="174"/>
      <c r="T74" s="174"/>
      <c r="U74" s="175"/>
    </row>
    <row r="75" spans="1:21" ht="32.25" thickBot="1" x14ac:dyDescent="0.3">
      <c r="A75" s="13" t="s">
        <v>110</v>
      </c>
      <c r="B75" s="13"/>
      <c r="C75" s="13"/>
      <c r="D75" s="13" t="s">
        <v>111</v>
      </c>
      <c r="E75" s="13"/>
      <c r="F75" s="13" t="s">
        <v>112</v>
      </c>
      <c r="G75" s="13"/>
      <c r="H75" s="166"/>
      <c r="I75" s="176" t="s">
        <v>113</v>
      </c>
      <c r="J75" s="177" t="s">
        <v>114</v>
      </c>
      <c r="K75" s="178" t="s">
        <v>115</v>
      </c>
      <c r="L75" s="178" t="s">
        <v>116</v>
      </c>
      <c r="M75" s="179" t="s">
        <v>117</v>
      </c>
      <c r="N75" s="180" t="s">
        <v>70</v>
      </c>
      <c r="O75" s="168"/>
      <c r="P75" s="181" t="s">
        <v>113</v>
      </c>
      <c r="Q75" s="182" t="s">
        <v>114</v>
      </c>
      <c r="R75" s="183" t="s">
        <v>115</v>
      </c>
      <c r="S75" s="178" t="s">
        <v>116</v>
      </c>
      <c r="T75" s="184" t="s">
        <v>117</v>
      </c>
      <c r="U75" s="185" t="s">
        <v>70</v>
      </c>
    </row>
    <row r="76" spans="1:21" ht="27.75" customHeight="1" thickBot="1" x14ac:dyDescent="0.3">
      <c r="A76" s="186" t="s">
        <v>118</v>
      </c>
      <c r="B76" s="186"/>
      <c r="C76" s="186"/>
      <c r="D76" s="187">
        <v>359070</v>
      </c>
      <c r="E76" s="188"/>
      <c r="F76" s="187">
        <f>F84</f>
        <v>155340</v>
      </c>
      <c r="G76" s="188"/>
      <c r="H76" s="166"/>
      <c r="I76" s="189" t="s">
        <v>23</v>
      </c>
      <c r="J76" s="190">
        <f>L23</f>
        <v>44225</v>
      </c>
      <c r="K76" s="190">
        <f>L55</f>
        <v>25500</v>
      </c>
      <c r="L76" s="190">
        <f>L43</f>
        <v>49011.15</v>
      </c>
      <c r="M76" s="191">
        <f>L69</f>
        <v>7559.5</v>
      </c>
      <c r="N76" s="192">
        <f>SUM(J76:M76)</f>
        <v>126295.65</v>
      </c>
      <c r="O76" s="193"/>
      <c r="P76" s="189" t="s">
        <v>23</v>
      </c>
      <c r="Q76" s="190">
        <v>0</v>
      </c>
      <c r="R76" s="190">
        <v>19750</v>
      </c>
      <c r="S76" s="190">
        <v>0</v>
      </c>
      <c r="T76" s="191">
        <v>7559.5</v>
      </c>
      <c r="U76" s="192">
        <v>27309.5</v>
      </c>
    </row>
    <row r="77" spans="1:21" ht="20.100000000000001" customHeight="1" thickBot="1" x14ac:dyDescent="0.3">
      <c r="A77" s="186" t="s">
        <v>119</v>
      </c>
      <c r="B77" s="186"/>
      <c r="C77" s="186"/>
      <c r="D77" s="187">
        <v>1</v>
      </c>
      <c r="E77" s="188"/>
      <c r="F77" s="194">
        <f>A52</f>
        <v>1</v>
      </c>
      <c r="G77" s="195"/>
      <c r="H77" s="196"/>
      <c r="I77" s="197" t="s">
        <v>120</v>
      </c>
      <c r="J77" s="198">
        <f>K23</f>
        <v>12900</v>
      </c>
      <c r="K77" s="190">
        <f>K55</f>
        <v>16900</v>
      </c>
      <c r="L77" s="198">
        <f>K43</f>
        <v>13200</v>
      </c>
      <c r="M77" s="199">
        <f>K69</f>
        <v>8200</v>
      </c>
      <c r="N77" s="200">
        <f t="shared" ref="N77" si="5">SUM(J77:M77)</f>
        <v>51200</v>
      </c>
      <c r="O77" s="193"/>
      <c r="P77" s="197" t="s">
        <v>120</v>
      </c>
      <c r="Q77" s="201">
        <v>0</v>
      </c>
      <c r="R77" s="190">
        <v>12600</v>
      </c>
      <c r="S77" s="201">
        <v>0</v>
      </c>
      <c r="T77" s="202">
        <v>8200</v>
      </c>
      <c r="U77" s="192">
        <v>20800</v>
      </c>
    </row>
    <row r="78" spans="1:21" ht="31.5" customHeight="1" thickBot="1" x14ac:dyDescent="0.3">
      <c r="A78" s="203" t="s">
        <v>121</v>
      </c>
      <c r="B78" s="204"/>
      <c r="C78" s="205"/>
      <c r="D78" s="206">
        <v>5</v>
      </c>
      <c r="E78" s="207"/>
      <c r="F78" s="194">
        <f>(A69+A55+A43+A23)</f>
        <v>12</v>
      </c>
      <c r="G78" s="195"/>
      <c r="H78" s="196"/>
      <c r="I78" s="208" t="s">
        <v>122</v>
      </c>
      <c r="J78" s="209">
        <f>O25</f>
        <v>39600</v>
      </c>
      <c r="K78" s="209">
        <f>O57</f>
        <v>84960</v>
      </c>
      <c r="L78" s="209">
        <f>O45</f>
        <v>19440</v>
      </c>
      <c r="M78" s="210">
        <f>O71</f>
        <v>11340</v>
      </c>
      <c r="N78" s="211">
        <f>SUM(J78:M78)</f>
        <v>155340</v>
      </c>
      <c r="O78" s="193"/>
      <c r="P78" s="208" t="s">
        <v>122</v>
      </c>
      <c r="Q78" s="212">
        <v>0</v>
      </c>
      <c r="R78" s="212">
        <v>118480</v>
      </c>
      <c r="S78" s="212">
        <v>0</v>
      </c>
      <c r="T78" s="213">
        <v>134140</v>
      </c>
      <c r="U78" s="192">
        <v>252620</v>
      </c>
    </row>
    <row r="79" spans="1:21" ht="20.100000000000001" customHeight="1" thickBot="1" x14ac:dyDescent="0.3">
      <c r="A79" s="186" t="s">
        <v>123</v>
      </c>
      <c r="B79" s="186"/>
      <c r="C79" s="186"/>
      <c r="D79" s="206">
        <v>52</v>
      </c>
      <c r="E79" s="207"/>
      <c r="F79" s="214">
        <f>(H23+I23)+(H43+I43)+(H55+I55)+(H69+I69)</f>
        <v>56</v>
      </c>
      <c r="G79" s="215"/>
      <c r="H79" s="147"/>
      <c r="I79" s="216" t="s">
        <v>70</v>
      </c>
      <c r="J79" s="217">
        <f>SUM(J76:J78)</f>
        <v>96725</v>
      </c>
      <c r="K79" s="217">
        <f t="shared" ref="K79:M79" si="6">SUM(K76:K78)</f>
        <v>127360</v>
      </c>
      <c r="L79" s="217">
        <f t="shared" si="6"/>
        <v>81651.149999999994</v>
      </c>
      <c r="M79" s="218">
        <f t="shared" si="6"/>
        <v>27099.5</v>
      </c>
      <c r="N79" s="219">
        <f>SUM(J79:M79)</f>
        <v>332835.65000000002</v>
      </c>
      <c r="O79" s="220"/>
      <c r="P79" s="216" t="s">
        <v>70</v>
      </c>
      <c r="Q79" s="217">
        <v>0</v>
      </c>
      <c r="R79" s="217">
        <v>150830</v>
      </c>
      <c r="S79" s="217">
        <v>0</v>
      </c>
      <c r="T79" s="217">
        <v>149899.5</v>
      </c>
      <c r="U79" s="217">
        <v>300729.5</v>
      </c>
    </row>
    <row r="80" spans="1:21" ht="20.100000000000001" customHeight="1" thickBot="1" x14ac:dyDescent="0.3">
      <c r="A80" s="186" t="s">
        <v>124</v>
      </c>
      <c r="B80" s="186"/>
      <c r="C80" s="186"/>
      <c r="D80" s="221">
        <v>112</v>
      </c>
      <c r="E80" s="222"/>
      <c r="F80" s="223">
        <f>G23+G43+G55+G69</f>
        <v>168</v>
      </c>
      <c r="G80" s="224"/>
      <c r="H80" s="147"/>
      <c r="I80" s="225" t="s">
        <v>125</v>
      </c>
      <c r="J80" s="225"/>
      <c r="K80" s="225"/>
      <c r="L80" s="225"/>
      <c r="M80" s="225"/>
      <c r="N80" s="225"/>
      <c r="O80" s="220"/>
      <c r="P80" s="226" t="s">
        <v>126</v>
      </c>
      <c r="Q80" s="227"/>
      <c r="R80" s="227"/>
      <c r="S80" s="227"/>
      <c r="T80" s="227"/>
      <c r="U80" s="228"/>
    </row>
    <row r="81" spans="1:22" ht="35.25" customHeight="1" thickBot="1" x14ac:dyDescent="0.3">
      <c r="A81" s="229" t="s">
        <v>127</v>
      </c>
      <c r="B81" s="229"/>
      <c r="C81" s="229"/>
      <c r="D81" s="187">
        <v>217950</v>
      </c>
      <c r="E81" s="188"/>
      <c r="F81" s="230">
        <f>M71+M57+M45+M25</f>
        <v>0</v>
      </c>
      <c r="G81" s="231"/>
      <c r="H81" s="196"/>
      <c r="I81" s="176" t="s">
        <v>113</v>
      </c>
      <c r="J81" s="177" t="s">
        <v>114</v>
      </c>
      <c r="K81" s="178" t="s">
        <v>115</v>
      </c>
      <c r="L81" s="178" t="s">
        <v>116</v>
      </c>
      <c r="M81" s="232" t="s">
        <v>117</v>
      </c>
      <c r="N81" s="180" t="s">
        <v>70</v>
      </c>
      <c r="O81" s="220"/>
      <c r="P81" s="176" t="s">
        <v>113</v>
      </c>
      <c r="Q81" s="177" t="s">
        <v>114</v>
      </c>
      <c r="R81" s="178" t="s">
        <v>115</v>
      </c>
      <c r="S81" s="178" t="s">
        <v>116</v>
      </c>
      <c r="T81" s="179" t="s">
        <v>117</v>
      </c>
      <c r="U81" s="180" t="s">
        <v>70</v>
      </c>
    </row>
    <row r="82" spans="1:22" ht="20.100000000000001" customHeight="1" thickBot="1" x14ac:dyDescent="0.3">
      <c r="A82" s="229" t="s">
        <v>128</v>
      </c>
      <c r="B82" s="229"/>
      <c r="C82" s="229"/>
      <c r="D82" s="187">
        <v>156800</v>
      </c>
      <c r="E82" s="188"/>
      <c r="F82" s="230">
        <f>N69+N55+N43+N23</f>
        <v>172600</v>
      </c>
      <c r="G82" s="231"/>
      <c r="H82" s="196"/>
      <c r="I82" s="189" t="s">
        <v>23</v>
      </c>
      <c r="J82" s="233" t="e">
        <f>J76/Q76</f>
        <v>#DIV/0!</v>
      </c>
      <c r="K82" s="233">
        <f>K76/R76</f>
        <v>1.2911392405063291</v>
      </c>
      <c r="L82" s="233" t="e">
        <f>L76/S76</f>
        <v>#DIV/0!</v>
      </c>
      <c r="M82" s="233">
        <f>M76/T76</f>
        <v>1</v>
      </c>
      <c r="N82" s="234">
        <f>N76/U76</f>
        <v>4.6246049909372191</v>
      </c>
      <c r="O82" s="220"/>
      <c r="P82" s="235" t="s">
        <v>119</v>
      </c>
      <c r="Q82" s="236">
        <v>0</v>
      </c>
      <c r="R82" s="237">
        <v>1</v>
      </c>
      <c r="S82" s="237">
        <v>0</v>
      </c>
      <c r="T82" s="238">
        <v>0</v>
      </c>
      <c r="U82" s="239">
        <v>1</v>
      </c>
    </row>
    <row r="83" spans="1:22" ht="20.100000000000001" customHeight="1" thickBot="1" x14ac:dyDescent="0.3">
      <c r="A83" s="229" t="s">
        <v>129</v>
      </c>
      <c r="B83" s="229"/>
      <c r="C83" s="229"/>
      <c r="D83" s="187">
        <v>-15680</v>
      </c>
      <c r="E83" s="188"/>
      <c r="F83" s="230">
        <f>(N70+N56+N44+N24)</f>
        <v>-17260</v>
      </c>
      <c r="G83" s="231"/>
      <c r="H83" s="196"/>
      <c r="I83" s="197" t="s">
        <v>120</v>
      </c>
      <c r="J83" s="233" t="e">
        <f>J77/Q77</f>
        <v>#DIV/0!</v>
      </c>
      <c r="K83" s="233">
        <f t="shared" ref="K83:N85" si="7">K77/R77</f>
        <v>1.3412698412698412</v>
      </c>
      <c r="L83" s="233" t="e">
        <f t="shared" si="7"/>
        <v>#DIV/0!</v>
      </c>
      <c r="M83" s="233">
        <f t="shared" si="7"/>
        <v>1</v>
      </c>
      <c r="N83" s="234">
        <f t="shared" si="7"/>
        <v>2.4615384615384617</v>
      </c>
      <c r="O83" s="220"/>
      <c r="P83" s="240" t="s">
        <v>130</v>
      </c>
      <c r="Q83" s="241">
        <v>0</v>
      </c>
      <c r="R83" s="237">
        <v>3</v>
      </c>
      <c r="S83" s="242">
        <v>0</v>
      </c>
      <c r="T83" s="243">
        <v>2</v>
      </c>
      <c r="U83" s="239">
        <v>5</v>
      </c>
    </row>
    <row r="84" spans="1:22" ht="20.100000000000001" customHeight="1" thickBot="1" x14ac:dyDescent="0.3">
      <c r="A84" s="244" t="s">
        <v>131</v>
      </c>
      <c r="B84" s="244"/>
      <c r="C84" s="244"/>
      <c r="D84" s="245">
        <v>359070</v>
      </c>
      <c r="E84" s="246"/>
      <c r="F84" s="247">
        <f>F81+F82+F83</f>
        <v>155340</v>
      </c>
      <c r="G84" s="247"/>
      <c r="H84" s="248"/>
      <c r="I84" s="208" t="s">
        <v>122</v>
      </c>
      <c r="J84" s="233" t="e">
        <f>J78/Q78</f>
        <v>#DIV/0!</v>
      </c>
      <c r="K84" s="233">
        <f>K78/R78</f>
        <v>0.71708305199189737</v>
      </c>
      <c r="L84" s="233" t="e">
        <f t="shared" si="7"/>
        <v>#DIV/0!</v>
      </c>
      <c r="M84" s="233">
        <f t="shared" si="7"/>
        <v>8.4538541821977037E-2</v>
      </c>
      <c r="N84" s="234">
        <f t="shared" si="7"/>
        <v>0.61491568363549998</v>
      </c>
      <c r="O84" s="220"/>
      <c r="P84" s="208" t="s">
        <v>132</v>
      </c>
      <c r="Q84" s="241">
        <v>0</v>
      </c>
      <c r="R84" s="237">
        <v>42</v>
      </c>
      <c r="S84" s="242">
        <v>0</v>
      </c>
      <c r="T84" s="243">
        <v>10</v>
      </c>
      <c r="U84" s="239">
        <v>52</v>
      </c>
    </row>
    <row r="85" spans="1:22" ht="20.100000000000001" customHeight="1" thickBot="1" x14ac:dyDescent="0.3">
      <c r="A85" s="249"/>
      <c r="B85" s="249"/>
      <c r="C85" s="249"/>
      <c r="D85" s="249"/>
      <c r="E85" s="249"/>
      <c r="F85" s="249"/>
      <c r="G85" s="248"/>
      <c r="H85" s="248"/>
      <c r="I85" s="216" t="s">
        <v>70</v>
      </c>
      <c r="J85" s="250" t="e">
        <f>J79/Q79</f>
        <v>#DIV/0!</v>
      </c>
      <c r="K85" s="250">
        <f>K79/R79</f>
        <v>0.8443943512563814</v>
      </c>
      <c r="L85" s="250" t="e">
        <f t="shared" si="7"/>
        <v>#DIV/0!</v>
      </c>
      <c r="M85" s="251">
        <f t="shared" si="7"/>
        <v>0.18078445892081027</v>
      </c>
      <c r="N85" s="252">
        <f t="shared" si="7"/>
        <v>1.1067608930949575</v>
      </c>
      <c r="O85" s="249"/>
      <c r="P85" s="208" t="s">
        <v>133</v>
      </c>
      <c r="Q85" s="241">
        <v>0</v>
      </c>
      <c r="R85" s="237">
        <v>40</v>
      </c>
      <c r="S85" s="242">
        <v>32</v>
      </c>
      <c r="T85" s="243">
        <v>16</v>
      </c>
      <c r="U85" s="239">
        <v>88</v>
      </c>
    </row>
    <row r="86" spans="1:22" x14ac:dyDescent="0.25">
      <c r="A86" s="249"/>
      <c r="B86" s="253"/>
      <c r="C86" s="253"/>
      <c r="D86" s="253"/>
      <c r="E86" s="254"/>
      <c r="F86" s="254"/>
      <c r="G86" s="255"/>
      <c r="I86" s="249"/>
      <c r="J86" s="249"/>
      <c r="K86" s="249"/>
      <c r="L86" s="249"/>
      <c r="M86" s="249"/>
      <c r="N86" s="249"/>
      <c r="O86" s="249"/>
      <c r="P86" s="208" t="s">
        <v>134</v>
      </c>
      <c r="Q86" s="256">
        <v>0</v>
      </c>
      <c r="R86" s="237">
        <v>22000</v>
      </c>
      <c r="S86" s="242">
        <v>0</v>
      </c>
      <c r="T86" s="202">
        <v>122800</v>
      </c>
      <c r="U86" s="239">
        <v>144800</v>
      </c>
    </row>
    <row r="87" spans="1:22" ht="16.5" thickBot="1" x14ac:dyDescent="0.3">
      <c r="A87" s="249"/>
      <c r="E87" s="257"/>
      <c r="G87" s="258"/>
      <c r="I87" s="259" t="s">
        <v>135</v>
      </c>
      <c r="J87" s="259"/>
      <c r="K87" s="259"/>
      <c r="L87" s="259"/>
      <c r="M87" s="259"/>
      <c r="N87" s="259"/>
      <c r="O87" s="249"/>
      <c r="P87" s="208" t="s">
        <v>136</v>
      </c>
      <c r="Q87" s="260">
        <v>0</v>
      </c>
      <c r="R87" s="212">
        <v>96480</v>
      </c>
      <c r="S87" s="212">
        <v>0</v>
      </c>
      <c r="T87" s="213">
        <v>11340</v>
      </c>
      <c r="U87" s="239">
        <v>107820</v>
      </c>
      <c r="V87" s="10"/>
    </row>
    <row r="88" spans="1:22" ht="32.25" thickBot="1" x14ac:dyDescent="0.3">
      <c r="A88" s="249"/>
      <c r="B88" s="249"/>
      <c r="C88" s="249"/>
      <c r="D88" s="249"/>
      <c r="E88" s="249"/>
      <c r="F88" s="249"/>
      <c r="G88" s="249"/>
      <c r="I88" s="176" t="s">
        <v>113</v>
      </c>
      <c r="J88" s="177" t="s">
        <v>114</v>
      </c>
      <c r="K88" s="178" t="s">
        <v>115</v>
      </c>
      <c r="L88" s="178" t="s">
        <v>116</v>
      </c>
      <c r="M88" s="179" t="s">
        <v>117</v>
      </c>
      <c r="N88" s="180" t="s">
        <v>70</v>
      </c>
      <c r="O88" s="249"/>
      <c r="P88" s="216" t="s">
        <v>70</v>
      </c>
      <c r="Q88" s="261">
        <v>0</v>
      </c>
      <c r="R88" s="261">
        <v>118480</v>
      </c>
      <c r="S88" s="261">
        <v>0</v>
      </c>
      <c r="T88" s="261">
        <v>134140</v>
      </c>
      <c r="U88" s="261">
        <v>252620</v>
      </c>
    </row>
    <row r="89" spans="1:22" x14ac:dyDescent="0.25">
      <c r="A89" s="249"/>
      <c r="B89" s="257" t="s">
        <v>137</v>
      </c>
      <c r="C89" s="257"/>
      <c r="D89" s="257"/>
      <c r="E89" s="254" t="s">
        <v>138</v>
      </c>
      <c r="F89" s="249"/>
      <c r="G89" s="249"/>
      <c r="H89" s="170"/>
      <c r="I89" s="235" t="s">
        <v>119</v>
      </c>
      <c r="J89" s="262" t="e">
        <f>0/Q82</f>
        <v>#DIV/0!</v>
      </c>
      <c r="K89" s="263">
        <f>1/R82</f>
        <v>1</v>
      </c>
      <c r="L89" s="237" t="e">
        <f>A40+A41/S82</f>
        <v>#DIV/0!</v>
      </c>
      <c r="M89" s="264" t="e">
        <f>0/T82</f>
        <v>#DIV/0!</v>
      </c>
      <c r="N89" s="265">
        <f t="shared" ref="N89:N94" si="8">F77/D77</f>
        <v>1</v>
      </c>
      <c r="O89" s="249"/>
    </row>
    <row r="90" spans="1:22" x14ac:dyDescent="0.25">
      <c r="A90" s="249"/>
      <c r="E90" s="257"/>
      <c r="F90" s="254"/>
      <c r="G90" s="249"/>
      <c r="I90" s="240" t="s">
        <v>130</v>
      </c>
      <c r="J90" s="266" t="e">
        <f>A23/Q83</f>
        <v>#DIV/0!</v>
      </c>
      <c r="K90" s="262">
        <f>A55/R83</f>
        <v>1.3333333333333333</v>
      </c>
      <c r="L90" s="267" t="e">
        <f>A43/S83</f>
        <v>#DIV/0!</v>
      </c>
      <c r="M90" s="268">
        <f>A69/T83</f>
        <v>1</v>
      </c>
      <c r="N90" s="269">
        <f t="shared" si="8"/>
        <v>2.4</v>
      </c>
      <c r="O90" s="249"/>
    </row>
    <row r="91" spans="1:22" x14ac:dyDescent="0.25">
      <c r="A91" s="249"/>
      <c r="E91" s="257"/>
      <c r="G91" s="249"/>
      <c r="H91" s="249"/>
      <c r="I91" s="208" t="s">
        <v>132</v>
      </c>
      <c r="J91" s="266" t="e">
        <f>H23+I23/Q84</f>
        <v>#DIV/0!</v>
      </c>
      <c r="K91" s="190">
        <f>H55+I55/R84</f>
        <v>44.285714285714285</v>
      </c>
      <c r="L91" s="270" t="e">
        <f>H43+I43/S84</f>
        <v>#DIV/0!</v>
      </c>
      <c r="M91" s="268">
        <f>(H69+I69)/T84</f>
        <v>0</v>
      </c>
      <c r="N91" s="269">
        <f t="shared" si="8"/>
        <v>1.0769230769230769</v>
      </c>
      <c r="O91" s="249"/>
      <c r="R91" s="271"/>
      <c r="S91" s="271"/>
    </row>
    <row r="92" spans="1:22" x14ac:dyDescent="0.25">
      <c r="A92" s="249"/>
      <c r="E92" s="257"/>
      <c r="G92" s="249"/>
      <c r="H92" s="249"/>
      <c r="I92" s="208" t="s">
        <v>133</v>
      </c>
      <c r="J92" s="266" t="e">
        <f>G23/Q85</f>
        <v>#DIV/0!</v>
      </c>
      <c r="K92" s="262">
        <f>G55/R85</f>
        <v>1.4</v>
      </c>
      <c r="L92" s="266">
        <f>G43/S85</f>
        <v>1.5</v>
      </c>
      <c r="M92" s="268">
        <f>G69/T85</f>
        <v>1</v>
      </c>
      <c r="N92" s="269">
        <f t="shared" si="8"/>
        <v>1.5</v>
      </c>
      <c r="O92" s="249"/>
    </row>
    <row r="93" spans="1:22" x14ac:dyDescent="0.25">
      <c r="A93" s="249"/>
      <c r="E93" s="257"/>
      <c r="G93" s="249"/>
      <c r="H93" s="249"/>
      <c r="I93" s="208" t="s">
        <v>134</v>
      </c>
      <c r="J93" s="266" t="e">
        <f>M23/Q86</f>
        <v>#DIV/0!</v>
      </c>
      <c r="K93" s="262">
        <f>M55/R86</f>
        <v>0</v>
      </c>
      <c r="L93" s="266" t="e">
        <f>M43/S86</f>
        <v>#DIV/0!</v>
      </c>
      <c r="M93" s="268">
        <f>M71/T86</f>
        <v>0</v>
      </c>
      <c r="N93" s="269">
        <f t="shared" si="8"/>
        <v>0</v>
      </c>
      <c r="O93" s="249"/>
    </row>
    <row r="94" spans="1:22" x14ac:dyDescent="0.25">
      <c r="A94" s="249"/>
      <c r="B94" s="272" t="s">
        <v>139</v>
      </c>
      <c r="C94" s="272"/>
      <c r="D94" s="272"/>
      <c r="E94" s="169" t="s">
        <v>140</v>
      </c>
      <c r="G94" s="249"/>
      <c r="H94" s="249"/>
      <c r="I94" s="208" t="s">
        <v>141</v>
      </c>
      <c r="J94" s="273" t="e">
        <f>N25/Q87</f>
        <v>#DIV/0!</v>
      </c>
      <c r="K94" s="273">
        <f>N57/R87</f>
        <v>0.88059701492537312</v>
      </c>
      <c r="L94" s="273" t="e">
        <f>N45/S87</f>
        <v>#DIV/0!</v>
      </c>
      <c r="M94" s="274">
        <f>N71/T87</f>
        <v>1</v>
      </c>
      <c r="N94" s="269">
        <f t="shared" si="8"/>
        <v>1.1007653061224489</v>
      </c>
      <c r="O94" s="249"/>
    </row>
    <row r="95" spans="1:22" ht="16.5" thickBot="1" x14ac:dyDescent="0.3">
      <c r="A95" s="249"/>
      <c r="B95" s="2" t="s">
        <v>142</v>
      </c>
      <c r="E95" s="254" t="s">
        <v>143</v>
      </c>
      <c r="F95" s="169"/>
      <c r="G95" s="249"/>
      <c r="H95" s="249"/>
      <c r="I95" s="216" t="s">
        <v>70</v>
      </c>
      <c r="J95" s="275" t="e">
        <f>J78/Q78</f>
        <v>#DIV/0!</v>
      </c>
      <c r="K95" s="275">
        <f>K78/R78</f>
        <v>0.71708305199189737</v>
      </c>
      <c r="L95" s="275" t="e">
        <f>L78/S78</f>
        <v>#DIV/0!</v>
      </c>
      <c r="M95" s="276">
        <f>M78/T78</f>
        <v>8.4538541821977037E-2</v>
      </c>
      <c r="N95" s="277">
        <f>N78/U78</f>
        <v>0.61491568363549998</v>
      </c>
      <c r="O95" s="249"/>
    </row>
    <row r="96" spans="1:22" x14ac:dyDescent="0.25">
      <c r="A96" s="249"/>
      <c r="B96" s="249"/>
      <c r="C96" s="249"/>
      <c r="D96" s="249"/>
      <c r="E96" s="249"/>
      <c r="F96" s="249"/>
      <c r="G96" s="249"/>
      <c r="H96" s="249"/>
      <c r="I96" s="249"/>
      <c r="J96" s="249"/>
      <c r="K96" s="249"/>
      <c r="L96" s="249"/>
      <c r="M96" s="249"/>
      <c r="N96" s="249"/>
      <c r="O96" s="249"/>
    </row>
    <row r="97" spans="1:14" x14ac:dyDescent="0.25">
      <c r="A97" s="249"/>
      <c r="B97" s="10"/>
      <c r="C97" s="10"/>
      <c r="D97" s="10"/>
      <c r="E97" s="10"/>
      <c r="F97" s="10"/>
      <c r="G97" s="249"/>
      <c r="H97" s="249"/>
      <c r="I97" s="249"/>
    </row>
    <row r="98" spans="1:14" x14ac:dyDescent="0.25">
      <c r="A98" s="249"/>
      <c r="B98" t="s">
        <v>144</v>
      </c>
      <c r="C98" s="10"/>
      <c r="D98" s="10"/>
      <c r="E98" s="10"/>
      <c r="F98" s="10"/>
      <c r="G98" s="249"/>
      <c r="H98" s="249"/>
      <c r="I98" s="249"/>
    </row>
    <row r="99" spans="1:14" x14ac:dyDescent="0.25">
      <c r="A99" s="249"/>
      <c r="B99" s="10"/>
      <c r="C99" s="10"/>
      <c r="D99" s="10"/>
      <c r="E99" s="10"/>
      <c r="F99" s="10"/>
      <c r="G99" s="249"/>
      <c r="H99" s="249"/>
    </row>
    <row r="100" spans="1:14" x14ac:dyDescent="0.25">
      <c r="A100" s="249"/>
      <c r="B100" s="10"/>
      <c r="C100" s="10"/>
      <c r="D100" s="10"/>
      <c r="E100" s="10"/>
      <c r="F100" s="10"/>
      <c r="G100" s="249"/>
      <c r="H100" s="249"/>
    </row>
    <row r="101" spans="1:14" x14ac:dyDescent="0.25">
      <c r="A101" s="249"/>
      <c r="B101" s="10"/>
      <c r="C101" s="10"/>
      <c r="D101" s="10"/>
      <c r="E101" s="10"/>
      <c r="F101" s="10"/>
      <c r="G101" s="249"/>
      <c r="H101" s="249"/>
    </row>
    <row r="102" spans="1:14" x14ac:dyDescent="0.25">
      <c r="A102" s="249"/>
      <c r="B102" s="10"/>
      <c r="C102" s="10"/>
      <c r="D102" s="10"/>
      <c r="E102" s="10"/>
      <c r="F102" s="10"/>
      <c r="G102" s="249"/>
      <c r="H102" s="249"/>
    </row>
    <row r="103" spans="1:14" x14ac:dyDescent="0.25">
      <c r="A103" s="249"/>
      <c r="B103" s="10"/>
      <c r="C103" s="10"/>
      <c r="D103" s="10"/>
      <c r="E103" s="10"/>
      <c r="F103" s="10"/>
      <c r="G103" s="10"/>
      <c r="H103" s="249"/>
    </row>
    <row r="104" spans="1:14" x14ac:dyDescent="0.25">
      <c r="A104" s="249"/>
      <c r="B104" s="10"/>
      <c r="C104" s="10"/>
      <c r="D104" s="10"/>
      <c r="E104" s="10"/>
      <c r="F104" s="10"/>
      <c r="G104" s="10"/>
      <c r="H104" s="249"/>
    </row>
    <row r="105" spans="1:14" x14ac:dyDescent="0.25">
      <c r="A105" s="249"/>
      <c r="B105" s="10"/>
      <c r="C105" s="10"/>
      <c r="D105" s="10"/>
      <c r="E105" s="10"/>
      <c r="F105" s="10"/>
      <c r="G105" s="10"/>
      <c r="H105" s="249"/>
    </row>
    <row r="106" spans="1:14" x14ac:dyDescent="0.25">
      <c r="A106" s="10"/>
      <c r="B106" s="10"/>
      <c r="C106" s="10"/>
      <c r="D106" s="10"/>
      <c r="E106" s="10"/>
      <c r="F106" s="10"/>
      <c r="G106" s="10"/>
      <c r="H106" s="10"/>
    </row>
    <row r="107" spans="1:14" x14ac:dyDescent="0.25">
      <c r="A107" s="10"/>
      <c r="B107" s="10"/>
      <c r="C107" s="10"/>
      <c r="D107" s="10"/>
      <c r="E107" s="10"/>
      <c r="F107" s="10"/>
      <c r="G107" s="10"/>
      <c r="H107" s="10"/>
    </row>
    <row r="108" spans="1:14" x14ac:dyDescent="0.25">
      <c r="A108" s="10"/>
      <c r="B108" s="10"/>
      <c r="C108" s="10"/>
      <c r="D108" s="10"/>
      <c r="E108" s="10"/>
      <c r="F108" s="10"/>
      <c r="G108" s="10"/>
      <c r="H108" s="10"/>
    </row>
    <row r="109" spans="1:14" x14ac:dyDescent="0.25">
      <c r="A109" s="10"/>
      <c r="B109" s="10"/>
      <c r="C109" s="10"/>
      <c r="D109" s="10"/>
      <c r="E109" s="10"/>
      <c r="F109" s="10"/>
      <c r="G109" s="10"/>
      <c r="H109" s="10"/>
    </row>
    <row r="110" spans="1:14" x14ac:dyDescent="0.25">
      <c r="A110" s="10"/>
      <c r="B110" s="10"/>
      <c r="C110" s="10"/>
      <c r="D110" s="10"/>
      <c r="E110" s="10"/>
      <c r="F110" s="10"/>
      <c r="G110" s="10"/>
      <c r="H110" s="10"/>
    </row>
    <row r="111" spans="1:14" x14ac:dyDescent="0.25">
      <c r="A111" s="10"/>
      <c r="B111" s="10"/>
      <c r="C111" s="10"/>
      <c r="D111" s="10"/>
      <c r="E111" s="10"/>
      <c r="F111" s="10"/>
      <c r="G111" s="10"/>
      <c r="H111" s="10"/>
    </row>
    <row r="112" spans="1:14" x14ac:dyDescent="0.25">
      <c r="A112" s="10"/>
      <c r="B112" s="10"/>
      <c r="C112" s="10"/>
      <c r="D112" s="10"/>
      <c r="E112" s="10"/>
      <c r="F112" s="10"/>
      <c r="G112" s="10"/>
      <c r="H112" s="10"/>
      <c r="I112" s="10"/>
      <c r="J112" s="10"/>
      <c r="K112" s="10"/>
      <c r="L112" s="10"/>
      <c r="M112" s="10"/>
      <c r="N112" s="10"/>
    </row>
    <row r="113" spans="1:15" x14ac:dyDescent="0.25">
      <c r="A113" s="10"/>
      <c r="B113" s="10"/>
      <c r="C113" s="10"/>
      <c r="D113" s="10"/>
      <c r="E113" s="10"/>
      <c r="F113" s="10"/>
      <c r="G113" s="10"/>
      <c r="H113" s="10"/>
      <c r="I113" s="10"/>
      <c r="J113" s="10"/>
      <c r="K113" s="10"/>
      <c r="L113" s="10"/>
      <c r="M113" s="10"/>
      <c r="N113" s="10"/>
    </row>
    <row r="114" spans="1:15" x14ac:dyDescent="0.25">
      <c r="A114" s="10"/>
      <c r="B114" s="10"/>
      <c r="C114" s="10"/>
      <c r="D114" s="10"/>
      <c r="E114" s="10"/>
      <c r="F114" s="10"/>
      <c r="G114" s="10"/>
      <c r="H114" s="10"/>
      <c r="I114" s="10"/>
      <c r="J114" s="10"/>
      <c r="K114" s="10"/>
      <c r="L114" s="10"/>
      <c r="M114" s="10"/>
      <c r="N114" s="10"/>
      <c r="O114" s="10"/>
    </row>
    <row r="115" spans="1:15" x14ac:dyDescent="0.25">
      <c r="A115" s="10"/>
      <c r="B115" s="10"/>
      <c r="C115" s="10"/>
      <c r="D115" s="10"/>
      <c r="E115" s="10"/>
      <c r="F115" s="10"/>
      <c r="G115" s="10"/>
      <c r="H115" s="10"/>
      <c r="I115" s="10"/>
      <c r="J115" s="10"/>
      <c r="K115" s="10"/>
      <c r="L115" s="10"/>
      <c r="M115" s="10"/>
      <c r="N115" s="10"/>
      <c r="O115" s="10"/>
    </row>
    <row r="116" spans="1:15" x14ac:dyDescent="0.25">
      <c r="A116" s="10"/>
      <c r="B116" s="10"/>
      <c r="C116" s="10"/>
      <c r="D116" s="10"/>
      <c r="E116" s="10"/>
      <c r="F116" s="10"/>
      <c r="G116" s="10"/>
      <c r="H116" s="10"/>
      <c r="I116" s="10"/>
      <c r="J116" s="10"/>
      <c r="K116" s="10"/>
      <c r="L116" s="10"/>
      <c r="M116" s="10"/>
      <c r="N116" s="10"/>
      <c r="O116" s="10"/>
    </row>
    <row r="117" spans="1:15" x14ac:dyDescent="0.25">
      <c r="A117" s="10"/>
      <c r="B117" s="10"/>
      <c r="C117" s="10"/>
      <c r="D117" s="10"/>
      <c r="E117" s="10"/>
      <c r="F117" s="10"/>
      <c r="G117" s="10"/>
      <c r="H117" s="10"/>
      <c r="I117" s="10"/>
      <c r="J117" s="10"/>
      <c r="K117" s="10"/>
      <c r="L117" s="10"/>
      <c r="M117" s="10"/>
      <c r="N117" s="10"/>
      <c r="O117" s="10"/>
    </row>
    <row r="118" spans="1:15" x14ac:dyDescent="0.25">
      <c r="A118" s="10"/>
      <c r="B118" s="10"/>
      <c r="C118" s="10"/>
      <c r="D118" s="10"/>
      <c r="E118" s="10"/>
      <c r="F118" s="10"/>
      <c r="G118" s="10"/>
      <c r="H118" s="10"/>
      <c r="I118" s="10"/>
      <c r="J118" s="10"/>
      <c r="K118" s="10"/>
      <c r="L118" s="10"/>
      <c r="M118" s="10"/>
      <c r="N118" s="10"/>
      <c r="O118" s="10"/>
    </row>
    <row r="119" spans="1:15" x14ac:dyDescent="0.25">
      <c r="A119" s="10"/>
      <c r="B119" s="10"/>
      <c r="C119" s="10"/>
      <c r="D119" s="10"/>
      <c r="E119" s="10"/>
      <c r="F119" s="10"/>
      <c r="G119" s="10"/>
      <c r="H119" s="10"/>
      <c r="I119" s="10"/>
      <c r="J119" s="10"/>
      <c r="K119" s="10"/>
      <c r="L119" s="10"/>
      <c r="M119" s="10"/>
      <c r="N119" s="10"/>
      <c r="O119" s="10"/>
    </row>
    <row r="120" spans="1:15" x14ac:dyDescent="0.25">
      <c r="A120" s="10"/>
      <c r="B120" s="10"/>
      <c r="C120" s="10"/>
      <c r="D120" s="10"/>
      <c r="E120" s="10"/>
      <c r="F120" s="10"/>
      <c r="G120" s="10"/>
      <c r="H120" s="10"/>
      <c r="I120" s="10"/>
      <c r="J120" s="10"/>
      <c r="K120" s="10"/>
      <c r="L120" s="10"/>
      <c r="M120" s="10"/>
      <c r="N120" s="10"/>
      <c r="O120" s="10"/>
    </row>
    <row r="121" spans="1:15" x14ac:dyDescent="0.25">
      <c r="A121" s="10"/>
      <c r="B121" s="10"/>
      <c r="C121" s="10"/>
      <c r="D121" s="10"/>
      <c r="E121" s="10"/>
      <c r="F121" s="10"/>
      <c r="G121" s="10"/>
      <c r="H121" s="10"/>
      <c r="I121" s="10"/>
      <c r="J121" s="10"/>
      <c r="K121" s="10"/>
      <c r="L121" s="10"/>
      <c r="M121" s="10"/>
      <c r="N121" s="10"/>
      <c r="O121" s="10"/>
    </row>
    <row r="122" spans="1:15" x14ac:dyDescent="0.25">
      <c r="A122" s="10"/>
      <c r="B122" s="10"/>
      <c r="C122" s="10"/>
      <c r="D122" s="10"/>
      <c r="E122" s="10"/>
      <c r="F122" s="10"/>
      <c r="G122" s="10"/>
      <c r="H122" s="10"/>
      <c r="I122" s="10"/>
      <c r="J122" s="10"/>
      <c r="K122" s="10"/>
      <c r="L122" s="10"/>
      <c r="M122" s="10"/>
      <c r="N122" s="10"/>
      <c r="O122" s="10"/>
    </row>
    <row r="123" spans="1:15" x14ac:dyDescent="0.25">
      <c r="A123" s="10"/>
      <c r="B123" s="10"/>
      <c r="C123" s="10"/>
      <c r="D123" s="10"/>
      <c r="E123" s="10"/>
      <c r="F123" s="10"/>
      <c r="G123" s="10"/>
      <c r="H123" s="10"/>
      <c r="I123" s="10"/>
      <c r="J123" s="10"/>
      <c r="K123" s="10"/>
      <c r="L123" s="10"/>
      <c r="M123" s="10"/>
      <c r="N123" s="10"/>
      <c r="O123" s="10"/>
    </row>
    <row r="124" spans="1:15" x14ac:dyDescent="0.25">
      <c r="A124" s="10"/>
      <c r="B124" s="10"/>
      <c r="C124" s="10"/>
      <c r="D124" s="10"/>
      <c r="E124" s="10"/>
      <c r="F124" s="10"/>
      <c r="G124" s="10"/>
      <c r="H124" s="10"/>
      <c r="I124" s="10"/>
      <c r="J124" s="10"/>
      <c r="K124" s="10"/>
      <c r="L124" s="10"/>
      <c r="M124" s="10"/>
      <c r="N124" s="10"/>
      <c r="O124" s="10"/>
    </row>
    <row r="125" spans="1:15" x14ac:dyDescent="0.25">
      <c r="A125" s="10"/>
      <c r="B125" s="10"/>
      <c r="C125" s="10"/>
      <c r="D125" s="10"/>
      <c r="E125" s="10"/>
      <c r="F125" s="10"/>
      <c r="G125" s="10"/>
      <c r="H125" s="10"/>
      <c r="I125" s="10"/>
      <c r="J125" s="10"/>
      <c r="K125" s="10"/>
      <c r="L125" s="10"/>
      <c r="M125" s="10"/>
      <c r="N125" s="10"/>
      <c r="O125" s="10"/>
    </row>
    <row r="126" spans="1:15" x14ac:dyDescent="0.25">
      <c r="A126" s="10"/>
      <c r="B126" s="10"/>
      <c r="C126" s="10"/>
      <c r="D126" s="10"/>
      <c r="E126" s="10"/>
      <c r="F126" s="10"/>
      <c r="G126" s="10"/>
      <c r="H126" s="10"/>
      <c r="I126" s="10"/>
      <c r="J126" s="10"/>
      <c r="K126" s="10"/>
      <c r="L126" s="10"/>
      <c r="M126" s="10"/>
      <c r="N126" s="10"/>
      <c r="O126" s="10"/>
    </row>
    <row r="127" spans="1:15" x14ac:dyDescent="0.25">
      <c r="A127" s="10"/>
      <c r="B127" s="10"/>
      <c r="C127" s="10"/>
      <c r="D127" s="10"/>
      <c r="E127" s="10"/>
      <c r="F127" s="10"/>
      <c r="G127" s="10"/>
      <c r="H127" s="10"/>
      <c r="I127" s="10"/>
      <c r="J127" s="10"/>
      <c r="K127" s="10"/>
      <c r="L127" s="10"/>
      <c r="M127" s="10"/>
      <c r="N127" s="10"/>
      <c r="O127" s="10"/>
    </row>
    <row r="128" spans="1:15" x14ac:dyDescent="0.25">
      <c r="A128" s="10"/>
      <c r="B128" s="10"/>
      <c r="C128" s="10"/>
      <c r="D128" s="10"/>
      <c r="E128" s="10"/>
      <c r="F128" s="10"/>
      <c r="G128" s="10"/>
      <c r="H128" s="10"/>
      <c r="I128" s="10"/>
      <c r="J128" s="10"/>
      <c r="K128" s="10"/>
      <c r="L128" s="10"/>
      <c r="M128" s="10"/>
      <c r="N128" s="10"/>
      <c r="O128" s="10"/>
    </row>
    <row r="129" spans="1:15" x14ac:dyDescent="0.25">
      <c r="A129" s="10"/>
      <c r="B129" s="10"/>
      <c r="C129" s="10"/>
      <c r="D129" s="10"/>
      <c r="E129" s="10"/>
      <c r="F129" s="10"/>
      <c r="G129" s="10"/>
      <c r="H129" s="10"/>
      <c r="I129" s="10"/>
      <c r="J129" s="10"/>
      <c r="K129" s="10"/>
      <c r="L129" s="10"/>
      <c r="M129" s="10"/>
      <c r="N129" s="10"/>
      <c r="O129" s="10"/>
    </row>
    <row r="130" spans="1:15" x14ac:dyDescent="0.25">
      <c r="A130" s="10"/>
      <c r="B130" s="10"/>
      <c r="C130" s="10"/>
      <c r="D130" s="10"/>
      <c r="E130" s="10"/>
      <c r="F130" s="10"/>
      <c r="G130" s="10"/>
      <c r="H130" s="10"/>
      <c r="I130" s="10"/>
      <c r="J130" s="10"/>
      <c r="K130" s="10"/>
      <c r="L130" s="10"/>
      <c r="M130" s="10"/>
      <c r="N130" s="10"/>
      <c r="O130" s="10"/>
    </row>
    <row r="131" spans="1:15" x14ac:dyDescent="0.25">
      <c r="A131" s="10"/>
      <c r="B131" s="10"/>
      <c r="C131" s="10"/>
      <c r="D131" s="10"/>
      <c r="E131" s="10"/>
      <c r="F131" s="10"/>
      <c r="G131" s="10"/>
      <c r="H131" s="10"/>
      <c r="I131" s="10"/>
      <c r="J131" s="10"/>
      <c r="K131" s="10"/>
      <c r="L131" s="10"/>
      <c r="M131" s="10"/>
      <c r="N131" s="10"/>
      <c r="O131" s="10"/>
    </row>
    <row r="132" spans="1:15" x14ac:dyDescent="0.25">
      <c r="A132" s="10"/>
      <c r="B132" s="10"/>
      <c r="C132" s="10"/>
      <c r="D132" s="10"/>
      <c r="E132" s="10"/>
      <c r="F132" s="10"/>
      <c r="G132" s="10"/>
      <c r="H132" s="10"/>
      <c r="I132" s="10"/>
      <c r="J132" s="10"/>
      <c r="K132" s="10"/>
      <c r="L132" s="10"/>
      <c r="M132" s="10"/>
      <c r="N132" s="10"/>
      <c r="O132" s="10"/>
    </row>
    <row r="133" spans="1:15" x14ac:dyDescent="0.25">
      <c r="A133" s="10"/>
      <c r="B133" s="10"/>
      <c r="C133" s="10"/>
      <c r="D133" s="10"/>
      <c r="E133" s="10"/>
      <c r="F133" s="10"/>
      <c r="G133" s="10"/>
      <c r="H133" s="10"/>
      <c r="I133" s="10"/>
      <c r="J133" s="10"/>
      <c r="K133" s="10"/>
      <c r="L133" s="10"/>
      <c r="M133" s="10"/>
      <c r="N133" s="10"/>
      <c r="O133" s="10"/>
    </row>
    <row r="134" spans="1:15" x14ac:dyDescent="0.25">
      <c r="A134" s="10"/>
      <c r="B134" s="10"/>
      <c r="C134" s="10"/>
      <c r="D134" s="10"/>
      <c r="E134" s="10"/>
      <c r="F134" s="10"/>
      <c r="G134" s="10"/>
      <c r="H134" s="10"/>
      <c r="I134" s="10"/>
      <c r="J134" s="10"/>
      <c r="K134" s="10"/>
      <c r="L134" s="10"/>
      <c r="M134" s="10"/>
      <c r="N134" s="10"/>
      <c r="O134" s="10"/>
    </row>
    <row r="135" spans="1:15" x14ac:dyDescent="0.25">
      <c r="A135" s="10"/>
      <c r="B135" s="10"/>
      <c r="C135" s="10"/>
      <c r="D135" s="10"/>
      <c r="E135" s="10"/>
      <c r="F135" s="10"/>
      <c r="G135" s="10"/>
      <c r="H135" s="10"/>
      <c r="I135" s="10"/>
      <c r="J135" s="10"/>
      <c r="K135" s="10"/>
      <c r="L135" s="10"/>
      <c r="M135" s="10"/>
      <c r="N135" s="10"/>
      <c r="O135" s="10"/>
    </row>
    <row r="136" spans="1:15" x14ac:dyDescent="0.25">
      <c r="A136" s="10"/>
      <c r="B136" s="10"/>
      <c r="C136" s="10"/>
      <c r="D136" s="10"/>
      <c r="E136" s="10"/>
      <c r="F136" s="10"/>
      <c r="G136" s="10"/>
      <c r="H136" s="10"/>
      <c r="O136" s="10"/>
    </row>
    <row r="137" spans="1:15" x14ac:dyDescent="0.25">
      <c r="A137" s="10"/>
      <c r="B137" s="10"/>
      <c r="C137" s="10"/>
      <c r="D137" s="10"/>
      <c r="E137" s="10"/>
      <c r="F137" s="10"/>
      <c r="G137" s="10"/>
      <c r="H137" s="10"/>
      <c r="O137" s="10"/>
    </row>
    <row r="138" spans="1:15" x14ac:dyDescent="0.25">
      <c r="A138" s="10"/>
      <c r="G138" s="10"/>
      <c r="H138" s="10"/>
      <c r="O138" s="10"/>
    </row>
    <row r="139" spans="1:15" x14ac:dyDescent="0.25">
      <c r="A139" s="10"/>
      <c r="G139" s="10"/>
      <c r="H139" s="10"/>
      <c r="O139" s="10"/>
    </row>
    <row r="140" spans="1:15" x14ac:dyDescent="0.25">
      <c r="A140" s="10"/>
      <c r="G140" s="10"/>
      <c r="H140" s="10"/>
      <c r="O140" s="10"/>
    </row>
    <row r="141" spans="1:15" x14ac:dyDescent="0.25">
      <c r="A141" s="10"/>
      <c r="G141" s="10"/>
      <c r="H141" s="10"/>
      <c r="O141" s="10"/>
    </row>
    <row r="142" spans="1:15" x14ac:dyDescent="0.25">
      <c r="A142" s="10"/>
      <c r="G142" s="10"/>
      <c r="H142" s="10"/>
      <c r="O142" s="10"/>
    </row>
    <row r="143" spans="1:15" x14ac:dyDescent="0.25">
      <c r="A143" s="10"/>
      <c r="G143" s="10"/>
      <c r="H143" s="10"/>
      <c r="O143" s="10"/>
    </row>
    <row r="144" spans="1:15" x14ac:dyDescent="0.25">
      <c r="A144" s="10"/>
      <c r="G144" s="10"/>
      <c r="H144" s="10"/>
      <c r="O144" s="10"/>
    </row>
    <row r="145" spans="1:15" x14ac:dyDescent="0.25">
      <c r="A145" s="10"/>
      <c r="G145" s="10"/>
      <c r="H145" s="10"/>
      <c r="O145" s="10"/>
    </row>
    <row r="146" spans="1:15" x14ac:dyDescent="0.25">
      <c r="A146" s="10"/>
      <c r="G146" s="10"/>
      <c r="H146" s="10"/>
      <c r="O146" s="10"/>
    </row>
    <row r="147" spans="1:15" x14ac:dyDescent="0.25">
      <c r="A147" s="10"/>
      <c r="G147" s="10"/>
      <c r="H147" s="10"/>
      <c r="O147" s="10"/>
    </row>
    <row r="148" spans="1:15" x14ac:dyDescent="0.25">
      <c r="A148" s="10"/>
      <c r="H148" s="10"/>
      <c r="O148" s="10"/>
    </row>
    <row r="149" spans="1:15" x14ac:dyDescent="0.25">
      <c r="A149" s="10"/>
      <c r="H149" s="10"/>
      <c r="O149" s="10"/>
    </row>
    <row r="150" spans="1:15" x14ac:dyDescent="0.25">
      <c r="A150" s="10"/>
      <c r="H150" s="10"/>
      <c r="O150" s="10"/>
    </row>
  </sheetData>
  <mergeCells count="112">
    <mergeCell ref="B86:D86"/>
    <mergeCell ref="I87:N87"/>
    <mergeCell ref="R91:S91"/>
    <mergeCell ref="A83:C83"/>
    <mergeCell ref="D83:E83"/>
    <mergeCell ref="F83:G83"/>
    <mergeCell ref="A84:C84"/>
    <mergeCell ref="D84:E84"/>
    <mergeCell ref="F84:G84"/>
    <mergeCell ref="I80:N80"/>
    <mergeCell ref="P80:U80"/>
    <mergeCell ref="A81:C81"/>
    <mergeCell ref="D81:E81"/>
    <mergeCell ref="F81:G81"/>
    <mergeCell ref="A82:C82"/>
    <mergeCell ref="D82:E82"/>
    <mergeCell ref="F82:G82"/>
    <mergeCell ref="A79:C79"/>
    <mergeCell ref="D79:E79"/>
    <mergeCell ref="F79:G79"/>
    <mergeCell ref="A80:C80"/>
    <mergeCell ref="D80:E80"/>
    <mergeCell ref="F80:G80"/>
    <mergeCell ref="A77:C77"/>
    <mergeCell ref="D77:E77"/>
    <mergeCell ref="F77:G77"/>
    <mergeCell ref="A78:C78"/>
    <mergeCell ref="D78:E78"/>
    <mergeCell ref="F78:G78"/>
    <mergeCell ref="A75:C75"/>
    <mergeCell ref="D75:E75"/>
    <mergeCell ref="F75:G75"/>
    <mergeCell ref="A76:C76"/>
    <mergeCell ref="D76:E76"/>
    <mergeCell ref="F76:G76"/>
    <mergeCell ref="B69:F69"/>
    <mergeCell ref="A70:G70"/>
    <mergeCell ref="A71:G71"/>
    <mergeCell ref="B73:G74"/>
    <mergeCell ref="I73:N73"/>
    <mergeCell ref="P74:U74"/>
    <mergeCell ref="H61:I61"/>
    <mergeCell ref="J61:J63"/>
    <mergeCell ref="M61:M63"/>
    <mergeCell ref="N61:N63"/>
    <mergeCell ref="O61:O63"/>
    <mergeCell ref="H62:H63"/>
    <mergeCell ref="I62:I63"/>
    <mergeCell ref="B55:F55"/>
    <mergeCell ref="A56:G56"/>
    <mergeCell ref="A57:G57"/>
    <mergeCell ref="A60:O60"/>
    <mergeCell ref="A61:A63"/>
    <mergeCell ref="B61:C62"/>
    <mergeCell ref="D61:D63"/>
    <mergeCell ref="E61:E63"/>
    <mergeCell ref="F61:F63"/>
    <mergeCell ref="G61:G63"/>
    <mergeCell ref="M48:M50"/>
    <mergeCell ref="N48:N50"/>
    <mergeCell ref="O48:O50"/>
    <mergeCell ref="H49:H50"/>
    <mergeCell ref="I49:I50"/>
    <mergeCell ref="P51:S51"/>
    <mergeCell ref="A45:G45"/>
    <mergeCell ref="A47:M47"/>
    <mergeCell ref="A48:A50"/>
    <mergeCell ref="B48:C49"/>
    <mergeCell ref="D48:D50"/>
    <mergeCell ref="E48:E50"/>
    <mergeCell ref="F48:F50"/>
    <mergeCell ref="G48:G50"/>
    <mergeCell ref="H48:I48"/>
    <mergeCell ref="J48:J50"/>
    <mergeCell ref="N28:N30"/>
    <mergeCell ref="O28:O30"/>
    <mergeCell ref="H29:H30"/>
    <mergeCell ref="I29:I30"/>
    <mergeCell ref="B43:F43"/>
    <mergeCell ref="A44:G44"/>
    <mergeCell ref="A27:M27"/>
    <mergeCell ref="A28:A30"/>
    <mergeCell ref="B28:C29"/>
    <mergeCell ref="D28:D30"/>
    <mergeCell ref="E28:E30"/>
    <mergeCell ref="F28:F30"/>
    <mergeCell ref="G28:G30"/>
    <mergeCell ref="H28:I28"/>
    <mergeCell ref="J28:J30"/>
    <mergeCell ref="M28:M30"/>
    <mergeCell ref="N15:N17"/>
    <mergeCell ref="O15:O17"/>
    <mergeCell ref="I16:I17"/>
    <mergeCell ref="B23:F23"/>
    <mergeCell ref="A24:G24"/>
    <mergeCell ref="A25:G25"/>
    <mergeCell ref="A14:O14"/>
    <mergeCell ref="A15:A17"/>
    <mergeCell ref="B15:C16"/>
    <mergeCell ref="D15:D17"/>
    <mergeCell ref="E15:E17"/>
    <mergeCell ref="F15:F17"/>
    <mergeCell ref="G15:G17"/>
    <mergeCell ref="H15:I15"/>
    <mergeCell ref="J15:J17"/>
    <mergeCell ref="M15:M17"/>
    <mergeCell ref="A1:O1"/>
    <mergeCell ref="A3:O3"/>
    <mergeCell ref="A4:O4"/>
    <mergeCell ref="A6:O6"/>
    <mergeCell ref="A8:N9"/>
    <mergeCell ref="A11:N11"/>
  </mergeCells>
  <conditionalFormatting sqref="J76:M78">
    <cfRule type="dataBar" priority="9">
      <dataBar>
        <cfvo type="min"/>
        <cfvo type="max"/>
        <color rgb="FF63C384"/>
      </dataBar>
      <extLst>
        <ext xmlns:x14="http://schemas.microsoft.com/office/spreadsheetml/2009/9/main" uri="{B025F937-C7B1-47D3-B67F-A62EFF666E3E}">
          <x14:id>{52453115-EBC1-4046-86CD-3ADFF753A9FF}</x14:id>
        </ext>
      </extLst>
    </cfRule>
  </conditionalFormatting>
  <conditionalFormatting sqref="J89:M94">
    <cfRule type="dataBar" priority="2">
      <dataBar>
        <cfvo type="min"/>
        <cfvo type="max"/>
        <color rgb="FFFF555A"/>
      </dataBar>
      <extLst>
        <ext xmlns:x14="http://schemas.microsoft.com/office/spreadsheetml/2009/9/main" uri="{B025F937-C7B1-47D3-B67F-A62EFF666E3E}">
          <x14:id>{78B65DB6-C9EF-4E89-AFF7-0F4CA0956C0E}</x14:id>
        </ext>
      </extLst>
    </cfRule>
  </conditionalFormatting>
  <conditionalFormatting sqref="J76:N78">
    <cfRule type="dataBar" priority="4">
      <dataBar>
        <cfvo type="min"/>
        <cfvo type="max"/>
        <color rgb="FF638EC6"/>
      </dataBar>
      <extLst>
        <ext xmlns:x14="http://schemas.microsoft.com/office/spreadsheetml/2009/9/main" uri="{B025F937-C7B1-47D3-B67F-A62EFF666E3E}">
          <x14:id>{89DCDDA7-86CE-42D1-9C8B-46FCB8225043}</x14:id>
        </ext>
      </extLst>
    </cfRule>
    <cfRule type="colorScale" priority="5">
      <colorScale>
        <cfvo type="min"/>
        <cfvo type="max"/>
        <color rgb="FFFCFCFF"/>
        <color rgb="FF63BE7B"/>
      </colorScale>
    </cfRule>
    <cfRule type="top10" dxfId="0" priority="6" rank="5"/>
    <cfRule type="colorScale" priority="8">
      <colorScale>
        <cfvo type="min"/>
        <cfvo type="percentile" val="50"/>
        <cfvo type="max"/>
        <color rgb="FFF8696B"/>
        <color rgb="FFFFEB84"/>
        <color rgb="FF63BE7B"/>
      </colorScale>
    </cfRule>
  </conditionalFormatting>
  <conditionalFormatting sqref="J82:N84">
    <cfRule type="dataBar" priority="3">
      <dataBar>
        <cfvo type="min"/>
        <cfvo type="max"/>
        <color rgb="FF63C384"/>
      </dataBar>
      <extLst>
        <ext xmlns:x14="http://schemas.microsoft.com/office/spreadsheetml/2009/9/main" uri="{B025F937-C7B1-47D3-B67F-A62EFF666E3E}">
          <x14:id>{34190316-7D72-43D3-81B5-E0FC77A2C8E8}</x14:id>
        </ext>
      </extLst>
    </cfRule>
  </conditionalFormatting>
  <conditionalFormatting sqref="J89:N94">
    <cfRule type="colorScale" priority="1">
      <colorScale>
        <cfvo type="min"/>
        <cfvo type="max"/>
        <color rgb="FFFCFCFF"/>
        <color rgb="FF63BE7B"/>
      </colorScale>
    </cfRule>
  </conditionalFormatting>
  <conditionalFormatting sqref="K77">
    <cfRule type="dataBar" priority="7">
      <dataBar>
        <cfvo type="min"/>
        <cfvo type="max"/>
        <color rgb="FFFFB628"/>
      </dataBar>
      <extLst>
        <ext xmlns:x14="http://schemas.microsoft.com/office/spreadsheetml/2009/9/main" uri="{B025F937-C7B1-47D3-B67F-A62EFF666E3E}">
          <x14:id>{C521F9CD-CD74-4A7F-8D9E-F13079B3FE3C}</x14:id>
        </ext>
      </extLst>
    </cfRule>
  </conditionalFormatting>
  <conditionalFormatting sqref="Q76:T78">
    <cfRule type="dataBar" priority="11">
      <dataBar>
        <cfvo type="min"/>
        <cfvo type="max"/>
        <color rgb="FF63C384"/>
      </dataBar>
      <extLst>
        <ext xmlns:x14="http://schemas.microsoft.com/office/spreadsheetml/2009/9/main" uri="{B025F937-C7B1-47D3-B67F-A62EFF666E3E}">
          <x14:id>{8ABBF798-4E09-4482-A7C1-AFBC8BD52893}</x14:id>
        </ext>
      </extLst>
    </cfRule>
  </conditionalFormatting>
  <conditionalFormatting sqref="Q82:T87">
    <cfRule type="dataBar" priority="12">
      <dataBar>
        <cfvo type="min"/>
        <cfvo type="max"/>
        <color rgb="FF63C384"/>
      </dataBar>
      <extLst>
        <ext xmlns:x14="http://schemas.microsoft.com/office/spreadsheetml/2009/9/main" uri="{B025F937-C7B1-47D3-B67F-A62EFF666E3E}">
          <x14:id>{2D8B73A2-D08C-4C23-A25D-E65D3A143C02}</x14:id>
        </ext>
      </extLst>
    </cfRule>
  </conditionalFormatting>
  <conditionalFormatting sqref="Q88:U88">
    <cfRule type="colorScale" priority="10">
      <colorScale>
        <cfvo type="min"/>
        <cfvo type="percentile" val="50"/>
        <cfvo type="max"/>
        <color rgb="FFF8696B"/>
        <color rgb="FFFFEB84"/>
        <color rgb="FF63BE7B"/>
      </colorScale>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dataBar" id="{52453115-EBC1-4046-86CD-3ADFF753A9FF}">
            <x14:dataBar minLength="0" maxLength="100" border="1" negativeBarBorderColorSameAsPositive="0">
              <x14:cfvo type="autoMin"/>
              <x14:cfvo type="autoMax"/>
              <x14:borderColor rgb="FF63C384"/>
              <x14:negativeFillColor rgb="FFFF0000"/>
              <x14:negativeBorderColor rgb="FFFF0000"/>
              <x14:axisColor rgb="FF000000"/>
            </x14:dataBar>
          </x14:cfRule>
          <xm:sqref>J76:M78</xm:sqref>
        </x14:conditionalFormatting>
        <x14:conditionalFormatting xmlns:xm="http://schemas.microsoft.com/office/excel/2006/main">
          <x14:cfRule type="dataBar" id="{78B65DB6-C9EF-4E89-AFF7-0F4CA0956C0E}">
            <x14:dataBar minLength="0" maxLength="100" border="1" negativeBarBorderColorSameAsPositive="0">
              <x14:cfvo type="autoMin"/>
              <x14:cfvo type="autoMax"/>
              <x14:borderColor rgb="FFFF555A"/>
              <x14:negativeFillColor rgb="FFFF0000"/>
              <x14:negativeBorderColor rgb="FFFF0000"/>
              <x14:axisColor rgb="FF000000"/>
            </x14:dataBar>
          </x14:cfRule>
          <xm:sqref>J89:M94</xm:sqref>
        </x14:conditionalFormatting>
        <x14:conditionalFormatting xmlns:xm="http://schemas.microsoft.com/office/excel/2006/main">
          <x14:cfRule type="dataBar" id="{89DCDDA7-86CE-42D1-9C8B-46FCB8225043}">
            <x14:dataBar minLength="0" maxLength="100" border="1" negativeBarBorderColorSameAsPositive="0">
              <x14:cfvo type="autoMin"/>
              <x14:cfvo type="autoMax"/>
              <x14:borderColor rgb="FF638EC6"/>
              <x14:negativeFillColor rgb="FFFF0000"/>
              <x14:negativeBorderColor rgb="FFFF0000"/>
              <x14:axisColor rgb="FF000000"/>
            </x14:dataBar>
          </x14:cfRule>
          <xm:sqref>J76:N78</xm:sqref>
        </x14:conditionalFormatting>
        <x14:conditionalFormatting xmlns:xm="http://schemas.microsoft.com/office/excel/2006/main">
          <x14:cfRule type="dataBar" id="{34190316-7D72-43D3-81B5-E0FC77A2C8E8}">
            <x14:dataBar minLength="0" maxLength="100" border="1" negativeBarBorderColorSameAsPositive="0">
              <x14:cfvo type="autoMin"/>
              <x14:cfvo type="autoMax"/>
              <x14:borderColor rgb="FF63C384"/>
              <x14:negativeFillColor rgb="FFFF0000"/>
              <x14:negativeBorderColor rgb="FFFF0000"/>
              <x14:axisColor rgb="FF000000"/>
            </x14:dataBar>
          </x14:cfRule>
          <xm:sqref>J82:N84</xm:sqref>
        </x14:conditionalFormatting>
        <x14:conditionalFormatting xmlns:xm="http://schemas.microsoft.com/office/excel/2006/main">
          <x14:cfRule type="dataBar" id="{C521F9CD-CD74-4A7F-8D9E-F13079B3FE3C}">
            <x14:dataBar minLength="0" maxLength="100" border="1" negativeBarBorderColorSameAsPositive="0">
              <x14:cfvo type="autoMin"/>
              <x14:cfvo type="autoMax"/>
              <x14:borderColor rgb="FFFFB628"/>
              <x14:negativeFillColor rgb="FFFF0000"/>
              <x14:negativeBorderColor rgb="FFFF0000"/>
              <x14:axisColor rgb="FF000000"/>
            </x14:dataBar>
          </x14:cfRule>
          <xm:sqref>K77</xm:sqref>
        </x14:conditionalFormatting>
        <x14:conditionalFormatting xmlns:xm="http://schemas.microsoft.com/office/excel/2006/main">
          <x14:cfRule type="dataBar" id="{8ABBF798-4E09-4482-A7C1-AFBC8BD52893}">
            <x14:dataBar minLength="0" maxLength="100" border="1" negativeBarBorderColorSameAsPositive="0">
              <x14:cfvo type="autoMin"/>
              <x14:cfvo type="autoMax"/>
              <x14:borderColor rgb="FF63C384"/>
              <x14:negativeFillColor rgb="FFFF0000"/>
              <x14:negativeBorderColor rgb="FFFF0000"/>
              <x14:axisColor rgb="FF000000"/>
            </x14:dataBar>
          </x14:cfRule>
          <xm:sqref>Q76:T78</xm:sqref>
        </x14:conditionalFormatting>
        <x14:conditionalFormatting xmlns:xm="http://schemas.microsoft.com/office/excel/2006/main">
          <x14:cfRule type="dataBar" id="{2D8B73A2-D08C-4C23-A25D-E65D3A143C02}">
            <x14:dataBar minLength="0" maxLength="100" border="1" negativeBarBorderColorSameAsPositive="0">
              <x14:cfvo type="autoMin"/>
              <x14:cfvo type="autoMax"/>
              <x14:borderColor rgb="FF63C384"/>
              <x14:negativeFillColor rgb="FFFF0000"/>
              <x14:negativeBorderColor rgb="FFFF0000"/>
              <x14:axisColor rgb="FF000000"/>
            </x14:dataBar>
          </x14:cfRule>
          <xm:sqref>Q82:T87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Terina Feliz</dc:creator>
  <cp:lastModifiedBy>Terina Feliz</cp:lastModifiedBy>
  <cp:lastPrinted>2025-02-17T19:12:20Z</cp:lastPrinted>
  <dcterms:created xsi:type="dcterms:W3CDTF">2025-02-17T19:12:03Z</dcterms:created>
  <dcterms:modified xsi:type="dcterms:W3CDTF">2025-02-17T19:12:30Z</dcterms:modified>
</cp:coreProperties>
</file>