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TRANSPARENCIA 2024/DICIEMBRE/"/>
    </mc:Choice>
  </mc:AlternateContent>
  <xr:revisionPtr revIDLastSave="0" documentId="8_{8659417D-DB45-4391-BBE9-C7FF145CCE0B}" xr6:coauthVersionLast="47" xr6:coauthVersionMax="47" xr10:uidLastSave="{00000000-0000-0000-0000-000000000000}"/>
  <bookViews>
    <workbookView xWindow="-120" yWindow="-120" windowWidth="29040" windowHeight="15720" xr2:uid="{EDF28D17-8F88-46F9-B4B3-123B6B9BA6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3" i="1" l="1"/>
  <c r="J93" i="1"/>
  <c r="J92" i="1"/>
  <c r="M91" i="1"/>
  <c r="L90" i="1"/>
  <c r="M89" i="1"/>
  <c r="L89" i="1"/>
  <c r="K89" i="1"/>
  <c r="J89" i="1"/>
  <c r="F82" i="1"/>
  <c r="N94" i="1" s="1"/>
  <c r="L77" i="1"/>
  <c r="L83" i="1" s="1"/>
  <c r="K77" i="1"/>
  <c r="K83" i="1" s="1"/>
  <c r="F77" i="1"/>
  <c r="N89" i="1" s="1"/>
  <c r="L76" i="1"/>
  <c r="L82" i="1" s="1"/>
  <c r="K76" i="1"/>
  <c r="M71" i="1"/>
  <c r="N69" i="1"/>
  <c r="N70" i="1" s="1"/>
  <c r="M69" i="1"/>
  <c r="F81" i="1" s="1"/>
  <c r="L69" i="1"/>
  <c r="M76" i="1" s="1"/>
  <c r="K69" i="1"/>
  <c r="M77" i="1" s="1"/>
  <c r="M83" i="1" s="1"/>
  <c r="J69" i="1"/>
  <c r="I69" i="1"/>
  <c r="H69" i="1"/>
  <c r="G69" i="1"/>
  <c r="M92" i="1" s="1"/>
  <c r="A69" i="1"/>
  <c r="M90" i="1" s="1"/>
  <c r="P68" i="1"/>
  <c r="O68" i="1"/>
  <c r="P67" i="1"/>
  <c r="O67" i="1"/>
  <c r="T66" i="1"/>
  <c r="U66" i="1" s="1"/>
  <c r="R66" i="1"/>
  <c r="P66" i="1"/>
  <c r="O66" i="1"/>
  <c r="O65" i="1"/>
  <c r="O64" i="1"/>
  <c r="P63" i="1"/>
  <c r="O63" i="1"/>
  <c r="O69" i="1" s="1"/>
  <c r="N53" i="1"/>
  <c r="O53" i="1" s="1"/>
  <c r="O52" i="1"/>
  <c r="O54" i="1" s="1"/>
  <c r="N52" i="1"/>
  <c r="M52" i="1"/>
  <c r="M54" i="1" s="1"/>
  <c r="L52" i="1"/>
  <c r="K52" i="1"/>
  <c r="J52" i="1"/>
  <c r="I52" i="1"/>
  <c r="K91" i="1" s="1"/>
  <c r="H52" i="1"/>
  <c r="G52" i="1"/>
  <c r="K92" i="1" s="1"/>
  <c r="A52" i="1"/>
  <c r="K90" i="1" s="1"/>
  <c r="O51" i="1"/>
  <c r="O50" i="1"/>
  <c r="O49" i="1"/>
  <c r="N42" i="1"/>
  <c r="O42" i="1" s="1"/>
  <c r="N41" i="1"/>
  <c r="M41" i="1"/>
  <c r="L93" i="1" s="1"/>
  <c r="L41" i="1"/>
  <c r="K41" i="1"/>
  <c r="J41" i="1"/>
  <c r="I41" i="1"/>
  <c r="H41" i="1"/>
  <c r="L91" i="1" s="1"/>
  <c r="G41" i="1"/>
  <c r="L92" i="1" s="1"/>
  <c r="A41" i="1"/>
  <c r="O40" i="1"/>
  <c r="O39" i="1"/>
  <c r="O38" i="1"/>
  <c r="O37" i="1"/>
  <c r="O36" i="1"/>
  <c r="P35" i="1"/>
  <c r="O35" i="1"/>
  <c r="O34" i="1"/>
  <c r="O32" i="1"/>
  <c r="O41" i="1" s="1"/>
  <c r="O43" i="1" s="1"/>
  <c r="O31" i="1"/>
  <c r="M25" i="1"/>
  <c r="N24" i="1"/>
  <c r="N25" i="1" s="1"/>
  <c r="J94" i="1" s="1"/>
  <c r="N23" i="1"/>
  <c r="M23" i="1"/>
  <c r="L23" i="1"/>
  <c r="J76" i="1" s="1"/>
  <c r="K23" i="1"/>
  <c r="J77" i="1" s="1"/>
  <c r="J23" i="1"/>
  <c r="I23" i="1"/>
  <c r="H23" i="1"/>
  <c r="J91" i="1" s="1"/>
  <c r="G23" i="1"/>
  <c r="F80" i="1" s="1"/>
  <c r="N92" i="1" s="1"/>
  <c r="A23" i="1"/>
  <c r="J90" i="1" s="1"/>
  <c r="O22" i="1"/>
  <c r="O21" i="1"/>
  <c r="O20" i="1"/>
  <c r="O19" i="1"/>
  <c r="O23" i="1" s="1"/>
  <c r="N76" i="1" l="1"/>
  <c r="N82" i="1" s="1"/>
  <c r="J82" i="1"/>
  <c r="L95" i="1"/>
  <c r="L78" i="1"/>
  <c r="L84" i="1" s="1"/>
  <c r="K95" i="1"/>
  <c r="K78" i="1"/>
  <c r="K84" i="1" s="1"/>
  <c r="K79" i="1"/>
  <c r="K85" i="1" s="1"/>
  <c r="O25" i="1"/>
  <c r="J78" i="1" s="1"/>
  <c r="M82" i="1"/>
  <c r="F84" i="1"/>
  <c r="N93" i="1"/>
  <c r="N77" i="1"/>
  <c r="N83" i="1" s="1"/>
  <c r="J83" i="1"/>
  <c r="N71" i="1"/>
  <c r="M94" i="1" s="1"/>
  <c r="F83" i="1"/>
  <c r="O70" i="1"/>
  <c r="O71" i="1" s="1"/>
  <c r="K82" i="1"/>
  <c r="N43" i="1"/>
  <c r="L94" i="1" s="1"/>
  <c r="N54" i="1"/>
  <c r="K94" i="1" s="1"/>
  <c r="F78" i="1"/>
  <c r="N90" i="1" s="1"/>
  <c r="F79" i="1"/>
  <c r="N91" i="1" s="1"/>
  <c r="M93" i="1"/>
  <c r="L79" i="1"/>
  <c r="L85" i="1" s="1"/>
  <c r="O24" i="1"/>
  <c r="M43" i="1"/>
  <c r="N78" i="1" l="1"/>
  <c r="N84" i="1" s="1"/>
  <c r="J84" i="1"/>
  <c r="J79" i="1"/>
  <c r="M78" i="1"/>
  <c r="M95" i="1"/>
  <c r="N95" i="1"/>
  <c r="F76" i="1"/>
  <c r="N79" i="1" l="1"/>
  <c r="N85" i="1" s="1"/>
  <c r="J85" i="1"/>
  <c r="J95" i="1"/>
  <c r="M84" i="1"/>
  <c r="M79" i="1"/>
  <c r="M8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tc={AC45B959-F24B-4A82-8237-437B01B8F593}</author>
    <author>tc={24EFCB61-3E54-4E4A-BE22-7E72AFA7D089}</author>
  </authors>
  <commentList>
    <comment ref="C19" authorId="0" shapeId="0" xr:uid="{AC45B959-F24B-4A82-8237-437B01B8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  <comment ref="C22" authorId="1" shapeId="0" xr:uid="{24EFCB61-3E54-4E4A-BE22-7E72AFA7D08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sharedStrings.xml><?xml version="1.0" encoding="utf-8"?>
<sst xmlns="http://schemas.openxmlformats.org/spreadsheetml/2006/main" count="250" uniqueCount="123">
  <si>
    <t>CONSEJO NACIONAL DE INVESTIGACIONES AGROPECUARIAS Y FORESTALES (CONIAF)</t>
  </si>
  <si>
    <t>DIRECCIÓN EJECUTIVA</t>
  </si>
  <si>
    <t>DIVISIÓN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</si>
  <si>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</si>
  <si>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</si>
  <si>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>MES: DICIEMBRE 2024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</si>
  <si>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</si>
  <si>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</si>
  <si>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</si>
  <si>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</si>
  <si>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</si>
  <si>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</si>
  <si>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HORAS </t>
  </si>
  <si>
    <t>TÉCNICOS BENEFICIADOS</t>
  </si>
  <si>
    <t>PRESUPUESTO TOTAL 2024 (RD$)</t>
  </si>
  <si>
    <t xml:space="preserve">COSTO LOGÍSTICO       </t>
  </si>
  <si>
    <t xml:space="preserve">COSTO FACILITADORES  </t>
  </si>
  <si>
    <t xml:space="preserve">COSTO TOTAL </t>
  </si>
  <si>
    <t xml:space="preserve"> </t>
  </si>
  <si>
    <t>MUJERES</t>
  </si>
  <si>
    <t xml:space="preserve"> FACILITADORES</t>
  </si>
  <si>
    <t>NOMBRE DE LA ACTIVIDAD</t>
  </si>
  <si>
    <t>HOMBRES</t>
  </si>
  <si>
    <t>COMBUSTIBLE</t>
  </si>
  <si>
    <t>VIATICOS</t>
  </si>
  <si>
    <t xml:space="preserve">A la fecha no hemos recibido informaciones de este departamento. </t>
  </si>
  <si>
    <t xml:space="preserve"> Miguel Rodriguez</t>
  </si>
  <si>
    <t>Victor Payano y Maldané Cuello</t>
  </si>
  <si>
    <t>Francisco Ceballos Correa</t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</si>
  <si>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</si>
  <si>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</si>
  <si>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</si>
  <si>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</si>
  <si>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>Juan Valdez</t>
  </si>
  <si>
    <r>
      <t xml:space="preserve">Visita de coordinación para la reinstalación de la parcela de transferencia demostrativa en el cultivo de </t>
    </r>
    <r>
      <rPr>
        <b/>
        <sz val="12"/>
        <rFont val="Cambria"/>
        <family val="1"/>
      </rPr>
      <t>yuca,</t>
    </r>
    <r>
      <rPr>
        <sz val="12"/>
        <rFont val="Cambria"/>
        <family val="1"/>
      </rPr>
      <t xml:space="preserve"> pero no fue posible realizar la siembra. En tal sentido se planificó la siembra para la próxima semana.</t>
    </r>
  </si>
  <si>
    <t xml:space="preserve"> César Montero y Bienvenido Carvajal</t>
  </si>
  <si>
    <t>3-4/12/2024</t>
  </si>
  <si>
    <t>Elías Piña</t>
  </si>
  <si>
    <r>
      <t xml:space="preserve">Visita de seguimiento en la parcela de </t>
    </r>
    <r>
      <rPr>
        <b/>
        <sz val="12"/>
        <color theme="1"/>
        <rFont val="Cambria"/>
        <family val="1"/>
      </rPr>
      <t>pasto</t>
    </r>
    <r>
      <rPr>
        <sz val="12"/>
        <color theme="1"/>
        <rFont val="Cambria"/>
        <family val="1"/>
      </rPr>
      <t>. Se construyeron bloques multinutricionales y se planifico la desinfección de los corrales con cal viva, para enero del año 2025.</t>
    </r>
  </si>
  <si>
    <t xml:space="preserve"> César Montero y Salomon Reyes</t>
  </si>
  <si>
    <t>Las Matas de Farfán</t>
  </si>
  <si>
    <r>
      <t xml:space="preserve">Viaje para colectar en distintas fincas de Moca, provincia de Espaillat, esquejes de </t>
    </r>
    <r>
      <rPr>
        <b/>
        <sz val="12"/>
        <color theme="1"/>
        <rFont val="Cambria"/>
        <family val="1"/>
      </rPr>
      <t>yuca</t>
    </r>
    <r>
      <rPr>
        <sz val="12"/>
        <color theme="1"/>
        <rFont val="Cambria"/>
        <family val="1"/>
      </rPr>
      <t xml:space="preserve"> para siembra en Elias Piña. </t>
    </r>
  </si>
  <si>
    <t>Elias piña</t>
  </si>
  <si>
    <r>
      <t xml:space="preserve">Visita de coordinación para la reinstalación de la parcela de transferencia demostrativa en el cultivo de </t>
    </r>
    <r>
      <rPr>
        <b/>
        <sz val="12"/>
        <rFont val="Cambria"/>
        <family val="1"/>
      </rPr>
      <t>yuca</t>
    </r>
    <r>
      <rPr>
        <sz val="12"/>
        <rFont val="Cambria"/>
        <family val="1"/>
      </rPr>
      <t xml:space="preserve"> en la Confederación Nacional de Mujeres del Campo (CONAMUCA) ubicada en Elías Piña, pero nuevamente no fue posible realizar la siembra. Quedamos a la espera de nos informen para coordinar la siembra de lo contrario la parcela se instalará con otra asociación que la está solicitando.</t>
    </r>
  </si>
  <si>
    <t>11-13/12/2024</t>
  </si>
  <si>
    <t xml:space="preserve"> Elías Piña</t>
  </si>
  <si>
    <t xml:space="preserve">Transferencia de tecnología en leche y carne en Neyba: Se realizo una transferencia de tecnologías a varios técnicos y productores de la zona para presentarle los trabajos realizados en la parcela de Leche y Carne </t>
  </si>
  <si>
    <t>Neyba(Batey 4)</t>
  </si>
  <si>
    <t xml:space="preserve">Se realizó una visita de seguimiento para el cultivo de Leche y carne para la instalación del sistema de Riego en las matas de Farfán, San Juan. </t>
  </si>
  <si>
    <t xml:space="preserve">Las Matas de Farfán, San Juan </t>
  </si>
  <si>
    <t>Analisis del suelo de aguacate</t>
  </si>
  <si>
    <t>San Juan El cercado</t>
  </si>
  <si>
    <t>TOTAL</t>
  </si>
  <si>
    <t>.</t>
  </si>
  <si>
    <t>DEPARTAMENTO DE ACCESO A LAS CIENCIAS MODERNAS</t>
  </si>
  <si>
    <t>Ana Mateo y Juan Cedano</t>
  </si>
  <si>
    <t>Viaje de seguimiento para instalacion de letreros y trampas anti-insectos en 4 las parcelas demostrativas habichuela</t>
  </si>
  <si>
    <t>Jose Cepeda</t>
  </si>
  <si>
    <t xml:space="preserve">San Juan </t>
  </si>
  <si>
    <t>Johuan Santos y Mauricio Jose</t>
  </si>
  <si>
    <t xml:space="preserve">Viaje de seguimiento a parcela demostrativa de aji picante. </t>
  </si>
  <si>
    <t>13/12/2024</t>
  </si>
  <si>
    <t xml:space="preserve">La Vega </t>
  </si>
  <si>
    <t>Ana Mateo, Cesarina Medina y Juan Cedano</t>
  </si>
  <si>
    <t>Viaje de seguimiento en las 4 parcela de habichuelas</t>
  </si>
  <si>
    <t>17-18/12/2024</t>
  </si>
  <si>
    <t xml:space="preserve">DEPARTAMENTO DE MEDIO AMBIENTE Y RECURSOS NATURALES         </t>
  </si>
  <si>
    <t>HORAS TRANSFE-RENCIA</t>
  </si>
  <si>
    <t>COSTO TOTAL</t>
  </si>
  <si>
    <t>Elpio Avilès/Angel Adames.</t>
  </si>
  <si>
    <r>
      <t>Visita  y realizacion de 4ta gira en parcela de validacion para transferencia en el cultivo de</t>
    </r>
    <r>
      <rPr>
        <b/>
        <sz val="12"/>
        <rFont val="Cambria"/>
        <family val="1"/>
      </rPr>
      <t xml:space="preserve"> Arroz </t>
    </r>
    <r>
      <rPr>
        <sz val="12"/>
        <rFont val="Cambria"/>
        <family val="1"/>
      </rPr>
      <t>.</t>
    </r>
  </si>
  <si>
    <t>José A. Nova</t>
  </si>
  <si>
    <t>Nisibon, Higuey .</t>
  </si>
  <si>
    <t xml:space="preserve">Elpidio Aviles y Ángel Adames </t>
  </si>
  <si>
    <r>
      <t xml:space="preserve">Visita de coordinación para la siembra de una parcela demostrativa de tecnologías en el cultivo de </t>
    </r>
    <r>
      <rPr>
        <b/>
        <sz val="12"/>
        <rFont val="Cambria"/>
        <family val="1"/>
      </rPr>
      <t xml:space="preserve">arroz </t>
    </r>
    <r>
      <rPr>
        <sz val="12"/>
        <rFont val="Cambria"/>
        <family val="1"/>
      </rPr>
      <t>(variedad Robusta).</t>
    </r>
  </si>
  <si>
    <t>26-27/12/2024</t>
  </si>
  <si>
    <t xml:space="preserve"> Las Lagunas de Nisibón, provincia La Altagracia</t>
  </si>
  <si>
    <r>
      <t>Coordinar y verificar desrrollo , para programacionde cosecha parcela de validacion</t>
    </r>
    <r>
      <rPr>
        <b/>
        <sz val="12"/>
        <rFont val="Cambria"/>
        <family val="1"/>
      </rPr>
      <t xml:space="preserve"> Arroz</t>
    </r>
  </si>
  <si>
    <t>8-9/06/2024</t>
  </si>
  <si>
    <r>
      <t>Cosechas parcelas demostrativas de</t>
    </r>
    <r>
      <rPr>
        <b/>
        <sz val="12"/>
        <rFont val="Cambria"/>
        <family val="1"/>
      </rPr>
      <t xml:space="preserve"> Arroz( </t>
    </r>
    <r>
      <rPr>
        <sz val="12"/>
        <rFont val="Cambria"/>
        <family val="1"/>
      </rPr>
      <t>5ta gira tècnica)</t>
    </r>
  </si>
  <si>
    <t xml:space="preserve">Nisibon, Higuey </t>
  </si>
  <si>
    <t>Alejandro Maria Nuñez</t>
  </si>
  <si>
    <r>
      <t xml:space="preserve">Visita para coordinar el montaje y desarrollo de un “Curso sobre tecnologías de </t>
    </r>
    <r>
      <rPr>
        <b/>
        <sz val="12"/>
        <rFont val="Cambria"/>
        <family val="1"/>
      </rPr>
      <t>cacao</t>
    </r>
    <r>
      <rPr>
        <sz val="12"/>
        <rFont val="Cambria"/>
        <family val="1"/>
      </rPr>
      <t xml:space="preserve"> para Alejandro Maria Nuñezla innovación y competitividad</t>
    </r>
  </si>
  <si>
    <t>Paraiso, Barahona</t>
  </si>
  <si>
    <r>
      <t>Visita Técnica de supervisión y coordinación de las labores culturales en 
la parcela demostrativa de tecnologías para el cultivo de</t>
    </r>
    <r>
      <rPr>
        <b/>
        <sz val="12"/>
        <rFont val="Cambria"/>
        <family val="1"/>
      </rPr>
      <t xml:space="preserve"> batata </t>
    </r>
  </si>
  <si>
    <t>San Rafel del Yuma(Batey Baiguà), Higuey</t>
  </si>
  <si>
    <t xml:space="preserve">PROGRAMACION INDICADORES </t>
  </si>
  <si>
    <t>EJECUCION EN VALORES $RD.  NETO</t>
  </si>
  <si>
    <t>PROGRAMACION GASTOS SEPTIEMBRE 2024</t>
  </si>
  <si>
    <t xml:space="preserve">RESUMEN PROGRAMACIÓN </t>
  </si>
  <si>
    <t>PRESUPUESTO DICIEMBRE  2024</t>
  </si>
  <si>
    <t>EJECUCION DICIEMBRE 2024</t>
  </si>
  <si>
    <t>DPTO</t>
  </si>
  <si>
    <t>Agric. Competitiva</t>
  </si>
  <si>
    <t>Ciencias Modernas</t>
  </si>
  <si>
    <t>Podresza Rural</t>
  </si>
  <si>
    <t>Medio Amb. Y Rec. Nat.</t>
  </si>
  <si>
    <t>PRESUPUESTO TOTAL</t>
  </si>
  <si>
    <t>TRANSFERENCIAS</t>
  </si>
  <si>
    <t>COMBUST.</t>
  </si>
  <si>
    <t>INSTALACIÓN Y VISITAS A PARCELAS DE VALIDACIÓN</t>
  </si>
  <si>
    <t>PROYECTOS</t>
  </si>
  <si>
    <t>TECNICOS BENEFICIADOS</t>
  </si>
  <si>
    <t>HORAS DE ACTIVIDAD</t>
  </si>
  <si>
    <t xml:space="preserve">EJECUCION PORCENTUAL </t>
  </si>
  <si>
    <t>PROGRAMACION   INDICADORES DICIEMBRE 2024</t>
  </si>
  <si>
    <t xml:space="preserve">COSTO LOGÍSTICO         (RD$) </t>
  </si>
  <si>
    <t xml:space="preserve">COSTO FACILITADORES (RD$) </t>
  </si>
  <si>
    <t>OTROS COSTOS (Ley ISR)</t>
  </si>
  <si>
    <t>SEGUIMIENTO</t>
  </si>
  <si>
    <t xml:space="preserve">COSTO TOTAL      (RD$) </t>
  </si>
  <si>
    <t>BENEFICIARIOS</t>
  </si>
  <si>
    <t>HORAS/ACTV.</t>
  </si>
  <si>
    <t>COSTO LOG.</t>
  </si>
  <si>
    <t>EJECUCION %  INDICADORES POR DEPARTAMENTOS</t>
  </si>
  <si>
    <t xml:space="preserve"> COSTOFACIL.</t>
  </si>
  <si>
    <t>Preparado por:</t>
  </si>
  <si>
    <t>Aprobado por:</t>
  </si>
  <si>
    <t>Ing. Carlos Ml. Sanquintin Beras</t>
  </si>
  <si>
    <t>Dra. Ana Maria Barcelo Larocca</t>
  </si>
  <si>
    <t>Enc. Div. de Planificacion y Desarrollo</t>
  </si>
  <si>
    <t>Directora Ejecutiva</t>
  </si>
  <si>
    <t>FACILITADORES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</si>
</sst>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\ _€_-;\-* #,##0.00\ _€_-;_-* &quot;-&quot;??\ _€_-;_-@_-"/>
    <numFmt numFmtId="166" formatCode="_-* #,##0_-;\-* #,##0_-;_-* &quot;-&quot;??_-;_-@_-"/>
    <numFmt numFmtId="167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mbria"/>
      <family val="1"/>
    </font>
    <font>
      <sz val="12"/>
      <color theme="1"/>
      <name val="Cambria"/>
      <family val="1"/>
    </font>
    <font>
      <b/>
      <u/>
      <sz val="12"/>
      <name val="Cambria"/>
      <family val="1"/>
    </font>
    <font>
      <sz val="12"/>
      <color rgb="FFFF0000"/>
      <name val="Cambria"/>
      <family val="1"/>
    </font>
    <font>
      <sz val="12"/>
      <name val="Cambria"/>
      <family val="1"/>
    </font>
    <font>
      <b/>
      <sz val="14"/>
      <name val="Cambria"/>
      <family val="1"/>
    </font>
    <font>
      <b/>
      <sz val="12"/>
      <color rgb="FFFF0000"/>
      <name val="Cambria"/>
      <family val="1"/>
    </font>
    <font>
      <b/>
      <sz val="12"/>
      <color theme="1"/>
      <name val="Cambria"/>
      <family val="1"/>
    </font>
    <font>
      <sz val="10"/>
      <name val="Cambria"/>
      <family val="1"/>
    </font>
    <font>
      <sz val="11"/>
      <name val="Cambria"/>
      <family val="1"/>
    </font>
    <font>
      <b/>
      <u/>
      <sz val="12"/>
      <color rgb="FFFF0000"/>
      <name val="Cambria"/>
      <family val="1"/>
    </font>
    <font>
      <b/>
      <sz val="12"/>
      <color theme="3"/>
      <name val="Cambria"/>
      <family val="1"/>
    </font>
    <font>
      <sz val="11"/>
      <color theme="1"/>
      <name val="Cambria"/>
      <family val="1"/>
    </font>
    <font>
      <sz val="8"/>
      <color theme="1"/>
      <name val="Cambria"/>
      <family val="1"/>
    </font>
    <font>
      <b/>
      <sz val="11"/>
      <color theme="1"/>
      <name val="Cambria"/>
      <family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/>
    </xf>
    <xf numFmtId="44" fontId="3" fillId="0" borderId="0" xfId="2" applyFont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4" fontId="3" fillId="0" borderId="0" xfId="0" applyNumberFormat="1" applyFont="1"/>
    <xf numFmtId="0" fontId="6" fillId="3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center" vertical="center" wrapText="1"/>
    </xf>
    <xf numFmtId="14" fontId="6" fillId="4" borderId="19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justify" vertical="top"/>
    </xf>
    <xf numFmtId="0" fontId="6" fillId="0" borderId="20" xfId="0" applyFont="1" applyBorder="1" applyAlignment="1">
      <alignment horizontal="center" vertical="center" wrapText="1"/>
    </xf>
    <xf numFmtId="14" fontId="6" fillId="4" borderId="20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justify" vertical="top"/>
    </xf>
    <xf numFmtId="4" fontId="6" fillId="0" borderId="19" xfId="0" quotePrefix="1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/>
    </xf>
    <xf numFmtId="165" fontId="3" fillId="0" borderId="0" xfId="0" applyNumberFormat="1" applyFont="1"/>
    <xf numFmtId="9" fontId="2" fillId="0" borderId="1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3" fontId="4" fillId="0" borderId="4" xfId="1" applyFont="1" applyBorder="1" applyAlignment="1">
      <alignment horizontal="right" vertical="center" wrapText="1"/>
    </xf>
    <xf numFmtId="43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43" fontId="6" fillId="0" borderId="4" xfId="1" applyFont="1" applyBorder="1" applyAlignment="1">
      <alignment horizontal="right" wrapText="1"/>
    </xf>
    <xf numFmtId="0" fontId="8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wrapText="1"/>
    </xf>
    <xf numFmtId="4" fontId="8" fillId="4" borderId="0" xfId="0" applyNumberFormat="1" applyFont="1" applyFill="1" applyAlignment="1">
      <alignment horizontal="right" vertical="center" wrapText="1"/>
    </xf>
    <xf numFmtId="43" fontId="8" fillId="4" borderId="0" xfId="0" applyNumberFormat="1" applyFont="1" applyFill="1" applyAlignment="1">
      <alignment horizontal="right"/>
    </xf>
    <xf numFmtId="0" fontId="2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justify" vertical="top" wrapText="1"/>
    </xf>
    <xf numFmtId="14" fontId="6" fillId="0" borderId="20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3" fontId="6" fillId="0" borderId="20" xfId="4" applyFont="1" applyFill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6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vertical="top" wrapText="1"/>
    </xf>
    <xf numFmtId="14" fontId="6" fillId="0" borderId="19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justify" vertical="top" wrapText="1"/>
    </xf>
    <xf numFmtId="43" fontId="3" fillId="0" borderId="0" xfId="1" applyFont="1" applyFill="1"/>
    <xf numFmtId="0" fontId="2" fillId="3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top"/>
    </xf>
    <xf numFmtId="0" fontId="5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justify" vertical="top" wrapText="1"/>
    </xf>
    <xf numFmtId="43" fontId="6" fillId="4" borderId="19" xfId="4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6" fillId="5" borderId="1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3" fontId="2" fillId="4" borderId="19" xfId="1" applyFont="1" applyFill="1" applyBorder="1" applyAlignment="1">
      <alignment horizontal="center" vertical="center" wrapText="1"/>
    </xf>
    <xf numFmtId="43" fontId="2" fillId="4" borderId="27" xfId="1" applyFont="1" applyFill="1" applyBorder="1" applyAlignment="1">
      <alignment horizontal="center" vertical="center" wrapText="1"/>
    </xf>
    <xf numFmtId="9" fontId="2" fillId="4" borderId="28" xfId="0" applyNumberFormat="1" applyFont="1" applyFill="1" applyBorder="1" applyAlignment="1">
      <alignment horizontal="center" vertical="center" wrapText="1"/>
    </xf>
    <xf numFmtId="9" fontId="2" fillId="4" borderId="29" xfId="0" applyNumberFormat="1" applyFont="1" applyFill="1" applyBorder="1" applyAlignment="1">
      <alignment horizontal="center" vertical="center" wrapText="1"/>
    </xf>
    <xf numFmtId="9" fontId="2" fillId="4" borderId="25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4" fontId="2" fillId="4" borderId="19" xfId="0" applyNumberFormat="1" applyFont="1" applyFill="1" applyBorder="1" applyAlignment="1">
      <alignment horizontal="right" vertical="center" wrapText="1"/>
    </xf>
    <xf numFmtId="43" fontId="2" fillId="4" borderId="19" xfId="1" applyFont="1" applyFill="1" applyBorder="1" applyAlignment="1">
      <alignment horizontal="right" vertical="center" wrapText="1"/>
    </xf>
    <xf numFmtId="43" fontId="2" fillId="4" borderId="27" xfId="1" applyFont="1" applyFill="1" applyBorder="1" applyAlignment="1">
      <alignment horizontal="right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wrapText="1"/>
    </xf>
    <xf numFmtId="4" fontId="2" fillId="4" borderId="14" xfId="0" applyNumberFormat="1" applyFont="1" applyFill="1" applyBorder="1" applyAlignment="1">
      <alignment horizontal="right" vertical="center" wrapText="1"/>
    </xf>
    <xf numFmtId="43" fontId="2" fillId="4" borderId="14" xfId="1" applyFont="1" applyFill="1" applyBorder="1" applyAlignment="1">
      <alignment horizontal="right" vertical="center" wrapText="1"/>
    </xf>
    <xf numFmtId="43" fontId="2" fillId="0" borderId="14" xfId="1" applyFont="1" applyBorder="1" applyAlignment="1">
      <alignment horizontal="right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/>
    </xf>
    <xf numFmtId="16" fontId="6" fillId="0" borderId="19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3" borderId="3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top" wrapText="1"/>
    </xf>
    <xf numFmtId="3" fontId="11" fillId="0" borderId="19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top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66" fontId="2" fillId="0" borderId="11" xfId="1" applyNumberFormat="1" applyFont="1" applyFill="1" applyBorder="1" applyAlignment="1">
      <alignment horizontal="center" vertical="center"/>
    </xf>
    <xf numFmtId="43" fontId="2" fillId="4" borderId="39" xfId="1" applyFont="1" applyFill="1" applyBorder="1" applyAlignment="1">
      <alignment horizontal="center" vertical="center"/>
    </xf>
    <xf numFmtId="43" fontId="2" fillId="4" borderId="40" xfId="1" applyFont="1" applyFill="1" applyBorder="1" applyAlignment="1">
      <alignment horizontal="center" vertical="center"/>
    </xf>
    <xf numFmtId="43" fontId="2" fillId="0" borderId="41" xfId="1" applyFont="1" applyFill="1" applyBorder="1" applyAlignment="1">
      <alignment horizontal="center" vertical="center"/>
    </xf>
    <xf numFmtId="43" fontId="2" fillId="4" borderId="14" xfId="1" applyFont="1" applyFill="1" applyBorder="1" applyAlignment="1">
      <alignment horizontal="center" vertical="center" wrapText="1"/>
    </xf>
    <xf numFmtId="43" fontId="3" fillId="0" borderId="0" xfId="1" applyFont="1"/>
    <xf numFmtId="9" fontId="2" fillId="4" borderId="1" xfId="0" applyNumberFormat="1" applyFont="1" applyFill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9" fontId="2" fillId="4" borderId="3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43" fontId="8" fillId="4" borderId="4" xfId="1" applyFont="1" applyFill="1" applyBorder="1" applyAlignment="1">
      <alignment horizontal="right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2" fillId="4" borderId="4" xfId="1" applyFont="1" applyFill="1" applyBorder="1" applyAlignment="1">
      <alignment horizontal="right" vertical="center" wrapText="1"/>
    </xf>
    <xf numFmtId="43" fontId="2" fillId="0" borderId="2" xfId="1" applyFont="1" applyFill="1" applyBorder="1" applyAlignment="1">
      <alignment horizontal="right" vertical="center" wrapText="1"/>
    </xf>
    <xf numFmtId="43" fontId="2" fillId="4" borderId="4" xfId="1" applyFont="1" applyFill="1" applyBorder="1" applyAlignment="1">
      <alignment horizontal="right"/>
    </xf>
    <xf numFmtId="0" fontId="2" fillId="4" borderId="9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wrapText="1"/>
    </xf>
    <xf numFmtId="4" fontId="8" fillId="4" borderId="14" xfId="0" applyNumberFormat="1" applyFont="1" applyFill="1" applyBorder="1" applyAlignment="1">
      <alignment horizontal="right" vertical="center" wrapText="1"/>
    </xf>
    <xf numFmtId="43" fontId="8" fillId="4" borderId="14" xfId="1" applyFont="1" applyFill="1" applyBorder="1" applyAlignment="1">
      <alignment horizontal="right" vertical="center" wrapText="1"/>
    </xf>
    <xf numFmtId="43" fontId="2" fillId="0" borderId="14" xfId="1" applyFont="1" applyFill="1" applyBorder="1" applyAlignment="1">
      <alignment horizontal="right" wrapText="1"/>
    </xf>
    <xf numFmtId="0" fontId="2" fillId="4" borderId="0" xfId="0" applyFont="1" applyFill="1" applyAlignment="1">
      <alignment horizontal="center" vertical="center" wrapText="1"/>
    </xf>
    <xf numFmtId="43" fontId="8" fillId="4" borderId="0" xfId="1" applyFont="1" applyFill="1" applyBorder="1" applyAlignment="1">
      <alignment horizontal="right" vertical="center" wrapText="1"/>
    </xf>
    <xf numFmtId="43" fontId="2" fillId="4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horizontal="right" wrapText="1"/>
    </xf>
    <xf numFmtId="4" fontId="2" fillId="4" borderId="0" xfId="0" applyNumberFormat="1" applyFont="1" applyFill="1" applyAlignment="1">
      <alignment horizontal="right" vertical="center" wrapText="1"/>
    </xf>
    <xf numFmtId="0" fontId="6" fillId="4" borderId="0" xfId="0" applyFont="1" applyFill="1" applyAlignment="1">
      <alignment wrapText="1"/>
    </xf>
    <xf numFmtId="43" fontId="2" fillId="4" borderId="0" xfId="0" applyNumberFormat="1" applyFont="1" applyFill="1" applyAlignment="1">
      <alignment horizontal="right"/>
    </xf>
    <xf numFmtId="0" fontId="2" fillId="3" borderId="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/>
    </xf>
    <xf numFmtId="4" fontId="6" fillId="4" borderId="4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6" fillId="0" borderId="0" xfId="0" applyNumberFormat="1" applyFont="1" applyAlignment="1">
      <alignment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6" fillId="4" borderId="27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14" fontId="6" fillId="4" borderId="22" xfId="0" applyNumberFormat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4" fontId="6" fillId="4" borderId="44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wrapText="1"/>
    </xf>
    <xf numFmtId="0" fontId="2" fillId="3" borderId="46" xfId="0" applyFont="1" applyFill="1" applyBorder="1" applyAlignment="1">
      <alignment horizontal="left" wrapText="1"/>
    </xf>
    <xf numFmtId="0" fontId="2" fillId="3" borderId="46" xfId="0" applyFont="1" applyFill="1" applyBorder="1" applyAlignment="1">
      <alignment wrapText="1"/>
    </xf>
    <xf numFmtId="4" fontId="2" fillId="3" borderId="47" xfId="0" applyNumberFormat="1" applyFont="1" applyFill="1" applyBorder="1" applyAlignment="1">
      <alignment horizontal="left" wrapText="1"/>
    </xf>
    <xf numFmtId="4" fontId="2" fillId="3" borderId="4" xfId="0" applyNumberFormat="1" applyFont="1" applyFill="1" applyBorder="1" applyAlignment="1">
      <alignment horizontal="left" wrapText="1"/>
    </xf>
    <xf numFmtId="4" fontId="2" fillId="0" borderId="1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0" fontId="2" fillId="3" borderId="34" xfId="0" applyFont="1" applyFill="1" applyBorder="1" applyAlignment="1">
      <alignment wrapText="1"/>
    </xf>
    <xf numFmtId="43" fontId="6" fillId="0" borderId="20" xfId="0" applyNumberFormat="1" applyFont="1" applyBorder="1" applyAlignment="1">
      <alignment horizontal="right" wrapText="1"/>
    </xf>
    <xf numFmtId="4" fontId="6" fillId="0" borderId="48" xfId="0" applyNumberFormat="1" applyFont="1" applyBorder="1" applyAlignment="1">
      <alignment horizontal="right" wrapText="1"/>
    </xf>
    <xf numFmtId="4" fontId="2" fillId="0" borderId="43" xfId="0" applyNumberFormat="1" applyFont="1" applyBorder="1" applyAlignment="1">
      <alignment horizontal="right" wrapText="1"/>
    </xf>
    <xf numFmtId="9" fontId="2" fillId="0" borderId="0" xfId="0" applyNumberFormat="1" applyFont="1" applyAlignment="1">
      <alignment horizontal="right" wrapText="1"/>
    </xf>
    <xf numFmtId="43" fontId="11" fillId="0" borderId="20" xfId="0" applyNumberFormat="1" applyFont="1" applyBorder="1" applyAlignment="1">
      <alignment horizontal="right" wrapText="1"/>
    </xf>
    <xf numFmtId="10" fontId="6" fillId="4" borderId="0" xfId="0" applyNumberFormat="1" applyFont="1" applyFill="1" applyAlignment="1">
      <alignment wrapText="1"/>
    </xf>
    <xf numFmtId="0" fontId="2" fillId="3" borderId="35" xfId="0" applyFont="1" applyFill="1" applyBorder="1" applyAlignment="1">
      <alignment horizontal="center" wrapText="1"/>
    </xf>
    <xf numFmtId="4" fontId="6" fillId="4" borderId="22" xfId="0" applyNumberFormat="1" applyFont="1" applyFill="1" applyBorder="1" applyAlignment="1">
      <alignment horizontal="right" vertical="center" wrapText="1"/>
    </xf>
    <xf numFmtId="4" fontId="6" fillId="4" borderId="23" xfId="0" applyNumberFormat="1" applyFont="1" applyFill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wrapText="1"/>
    </xf>
    <xf numFmtId="0" fontId="2" fillId="3" borderId="26" xfId="0" applyFont="1" applyFill="1" applyBorder="1" applyAlignment="1">
      <alignment wrapText="1"/>
    </xf>
    <xf numFmtId="4" fontId="6" fillId="4" borderId="19" xfId="0" applyNumberFormat="1" applyFont="1" applyFill="1" applyBorder="1" applyAlignment="1">
      <alignment horizontal="right" vertical="center" wrapText="1"/>
    </xf>
    <xf numFmtId="4" fontId="6" fillId="4" borderId="49" xfId="0" applyNumberFormat="1" applyFont="1" applyFill="1" applyBorder="1" applyAlignment="1">
      <alignment horizontal="right" vertical="center" wrapText="1"/>
    </xf>
    <xf numFmtId="4" fontId="2" fillId="6" borderId="27" xfId="0" applyNumberFormat="1" applyFont="1" applyFill="1" applyBorder="1" applyAlignment="1">
      <alignment horizontal="right" wrapText="1"/>
    </xf>
    <xf numFmtId="3" fontId="6" fillId="4" borderId="19" xfId="0" applyNumberFormat="1" applyFont="1" applyFill="1" applyBorder="1" applyAlignment="1">
      <alignment horizontal="right" vertical="center" wrapText="1"/>
    </xf>
    <xf numFmtId="3" fontId="6" fillId="4" borderId="49" xfId="0" applyNumberFormat="1" applyFont="1" applyFill="1" applyBorder="1" applyAlignment="1">
      <alignment horizontal="right" vertical="center" wrapText="1"/>
    </xf>
    <xf numFmtId="0" fontId="2" fillId="3" borderId="50" xfId="0" applyFont="1" applyFill="1" applyBorder="1" applyAlignment="1">
      <alignment wrapText="1"/>
    </xf>
    <xf numFmtId="4" fontId="2" fillId="3" borderId="51" xfId="0" applyNumberFormat="1" applyFont="1" applyFill="1" applyBorder="1" applyAlignment="1">
      <alignment horizontal="right" vertical="center" wrapText="1"/>
    </xf>
    <xf numFmtId="4" fontId="2" fillId="3" borderId="52" xfId="0" applyNumberFormat="1" applyFont="1" applyFill="1" applyBorder="1" applyAlignment="1">
      <alignment horizontal="right" vertical="center" wrapText="1"/>
    </xf>
    <xf numFmtId="4" fontId="2" fillId="3" borderId="53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 wrapText="1"/>
    </xf>
    <xf numFmtId="0" fontId="2" fillId="3" borderId="46" xfId="0" applyFont="1" applyFill="1" applyBorder="1"/>
    <xf numFmtId="4" fontId="2" fillId="3" borderId="47" xfId="0" applyNumberFormat="1" applyFont="1" applyFill="1" applyBorder="1" applyAlignment="1">
      <alignment horizontal="left"/>
    </xf>
    <xf numFmtId="4" fontId="2" fillId="3" borderId="47" xfId="0" applyNumberFormat="1" applyFont="1" applyFill="1" applyBorder="1" applyAlignment="1">
      <alignment horizontal="center" wrapText="1"/>
    </xf>
    <xf numFmtId="9" fontId="6" fillId="0" borderId="20" xfId="0" applyNumberFormat="1" applyFont="1" applyBorder="1" applyAlignment="1">
      <alignment horizontal="right" wrapText="1"/>
    </xf>
    <xf numFmtId="9" fontId="6" fillId="0" borderId="48" xfId="0" applyNumberFormat="1" applyFont="1" applyBorder="1" applyAlignment="1">
      <alignment horizontal="right" wrapText="1"/>
    </xf>
    <xf numFmtId="9" fontId="2" fillId="0" borderId="43" xfId="0" applyNumberFormat="1" applyFont="1" applyBorder="1" applyAlignment="1">
      <alignment horizontal="right" wrapText="1"/>
    </xf>
    <xf numFmtId="0" fontId="2" fillId="3" borderId="34" xfId="0" applyFont="1" applyFill="1" applyBorder="1"/>
    <xf numFmtId="0" fontId="6" fillId="0" borderId="20" xfId="0" applyFont="1" applyBorder="1" applyAlignment="1">
      <alignment horizontal="right" wrapText="1"/>
    </xf>
    <xf numFmtId="167" fontId="6" fillId="0" borderId="20" xfId="0" applyNumberFormat="1" applyFont="1" applyBorder="1" applyAlignment="1">
      <alignment horizontal="right" wrapText="1"/>
    </xf>
    <xf numFmtId="3" fontId="6" fillId="0" borderId="48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0" fontId="2" fillId="3" borderId="35" xfId="0" applyFont="1" applyFill="1" applyBorder="1" applyAlignment="1">
      <alignment horizontal="left"/>
    </xf>
    <xf numFmtId="0" fontId="6" fillId="4" borderId="22" xfId="0" applyFont="1" applyFill="1" applyBorder="1" applyAlignment="1">
      <alignment horizontal="right" vertical="center" wrapText="1"/>
    </xf>
    <xf numFmtId="167" fontId="6" fillId="4" borderId="22" xfId="0" applyNumberFormat="1" applyFont="1" applyFill="1" applyBorder="1" applyAlignment="1">
      <alignment horizontal="right" vertical="center" wrapText="1"/>
    </xf>
    <xf numFmtId="3" fontId="6" fillId="4" borderId="23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4" fontId="2" fillId="6" borderId="4" xfId="0" applyNumberFormat="1" applyFont="1" applyFill="1" applyBorder="1" applyAlignment="1">
      <alignment horizontal="center" wrapText="1"/>
    </xf>
    <xf numFmtId="10" fontId="6" fillId="0" borderId="0" xfId="0" applyNumberFormat="1" applyFont="1"/>
    <xf numFmtId="9" fontId="2" fillId="3" borderId="51" xfId="0" applyNumberFormat="1" applyFont="1" applyFill="1" applyBorder="1" applyAlignment="1">
      <alignment horizontal="right" vertical="center" wrapText="1"/>
    </xf>
    <xf numFmtId="9" fontId="2" fillId="3" borderId="5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6" fillId="4" borderId="22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6" fillId="4" borderId="19" xfId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1" fillId="0" borderId="0" xfId="0" applyFont="1"/>
    <xf numFmtId="4" fontId="3" fillId="0" borderId="0" xfId="0" applyNumberFormat="1" applyFont="1" applyAlignment="1">
      <alignment horizontal="center" vertical="center"/>
    </xf>
    <xf numFmtId="3" fontId="2" fillId="3" borderId="51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15" fillId="0" borderId="0" xfId="0" applyFont="1" applyAlignment="1">
      <alignment horizontal="left"/>
    </xf>
    <xf numFmtId="0" fontId="2" fillId="3" borderId="34" xfId="0" applyFont="1" applyFill="1" applyBorder="1" applyAlignment="1">
      <alignment vertical="top"/>
    </xf>
    <xf numFmtId="10" fontId="6" fillId="7" borderId="20" xfId="0" applyNumberFormat="1" applyFont="1" applyFill="1" applyBorder="1" applyAlignment="1">
      <alignment horizontal="right" wrapText="1"/>
    </xf>
    <xf numFmtId="9" fontId="6" fillId="0" borderId="20" xfId="3" applyFont="1" applyBorder="1" applyAlignment="1">
      <alignment horizontal="right" wrapText="1"/>
    </xf>
    <xf numFmtId="9" fontId="6" fillId="0" borderId="48" xfId="3" applyFont="1" applyBorder="1" applyAlignment="1">
      <alignment horizontal="right" wrapText="1"/>
    </xf>
    <xf numFmtId="9" fontId="2" fillId="0" borderId="43" xfId="0" applyNumberFormat="1" applyFont="1" applyBorder="1" applyAlignment="1">
      <alignment wrapText="1"/>
    </xf>
    <xf numFmtId="0" fontId="2" fillId="3" borderId="35" xfId="0" applyFont="1" applyFill="1" applyBorder="1" applyAlignment="1">
      <alignment horizontal="left" vertical="top"/>
    </xf>
    <xf numFmtId="10" fontId="6" fillId="4" borderId="22" xfId="0" applyNumberFormat="1" applyFont="1" applyFill="1" applyBorder="1" applyAlignment="1">
      <alignment horizontal="right" vertical="center" wrapText="1"/>
    </xf>
    <xf numFmtId="10" fontId="6" fillId="0" borderId="20" xfId="0" applyNumberFormat="1" applyFont="1" applyBorder="1" applyAlignment="1">
      <alignment horizontal="right" wrapText="1"/>
    </xf>
    <xf numFmtId="9" fontId="6" fillId="4" borderId="22" xfId="0" applyNumberFormat="1" applyFont="1" applyFill="1" applyBorder="1" applyAlignment="1">
      <alignment horizontal="right" vertical="center" wrapText="1"/>
    </xf>
    <xf numFmtId="9" fontId="6" fillId="4" borderId="23" xfId="0" applyNumberFormat="1" applyFont="1" applyFill="1" applyBorder="1" applyAlignment="1">
      <alignment horizontal="right" vertical="center" wrapText="1"/>
    </xf>
    <xf numFmtId="9" fontId="2" fillId="0" borderId="27" xfId="0" applyNumberFormat="1" applyFont="1" applyBorder="1" applyAlignment="1">
      <alignment wrapText="1"/>
    </xf>
    <xf numFmtId="0" fontId="2" fillId="3" borderId="26" xfId="0" applyFont="1" applyFill="1" applyBorder="1" applyAlignment="1">
      <alignment vertical="top" wrapText="1"/>
    </xf>
    <xf numFmtId="9" fontId="2" fillId="7" borderId="27" xfId="0" applyNumberFormat="1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0" fontId="2" fillId="0" borderId="27" xfId="0" applyNumberFormat="1" applyFont="1" applyBorder="1" applyAlignment="1">
      <alignment wrapText="1"/>
    </xf>
    <xf numFmtId="10" fontId="6" fillId="4" borderId="19" xfId="0" applyNumberFormat="1" applyFont="1" applyFill="1" applyBorder="1" applyAlignment="1">
      <alignment horizontal="right" vertical="center" wrapText="1"/>
    </xf>
    <xf numFmtId="43" fontId="6" fillId="4" borderId="19" xfId="0" applyNumberFormat="1" applyFont="1" applyFill="1" applyBorder="1" applyAlignment="1">
      <alignment horizontal="right" vertical="center" wrapText="1"/>
    </xf>
    <xf numFmtId="9" fontId="6" fillId="4" borderId="49" xfId="0" applyNumberFormat="1" applyFont="1" applyFill="1" applyBorder="1" applyAlignment="1">
      <alignment horizontal="right" vertical="center" wrapText="1"/>
    </xf>
    <xf numFmtId="10" fontId="2" fillId="4" borderId="27" xfId="0" applyNumberFormat="1" applyFont="1" applyFill="1" applyBorder="1" applyAlignment="1">
      <alignment wrapText="1"/>
    </xf>
    <xf numFmtId="10" fontId="2" fillId="3" borderId="51" xfId="0" applyNumberFormat="1" applyFont="1" applyFill="1" applyBorder="1" applyAlignment="1">
      <alignment horizontal="right" vertical="center" wrapText="1"/>
    </xf>
    <xf numFmtId="10" fontId="2" fillId="3" borderId="52" xfId="0" applyNumberFormat="1" applyFont="1" applyFill="1" applyBorder="1" applyAlignment="1">
      <alignment horizontal="right" vertical="center" wrapText="1"/>
    </xf>
    <xf numFmtId="10" fontId="2" fillId="3" borderId="53" xfId="0" applyNumberFormat="1" applyFont="1" applyFill="1" applyBorder="1" applyAlignment="1">
      <alignment wrapText="1"/>
    </xf>
  </cellXfs>
  <cellStyles count="5">
    <cellStyle name="Millares" xfId="1" builtinId="3"/>
    <cellStyle name="Millares 2" xfId="4" xr:uid="{2C3C92DF-DDF7-498F-B0EF-33C3A14EFA14}"/>
    <cellStyle name="Moneda" xfId="2" builtinId="4"/>
    <cellStyle name="Normal" xfId="0" builtinId="0"/>
    <cellStyle name="Porcentaje" xfId="3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CC5B9596-F244-4C8C-8183-2B23B831C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58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los Sanquintin" id="{1C25C508-694B-48F6-8592-0460E209C493}" userId="S::carlossanquintin@coniaf.onmicrosoft.com::68a97489-eb27-4b56-90f9-d22c5b85cbf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9" dT="2022-12-27T13:28:24.76" personId="{1C25C508-694B-48F6-8592-0460E209C493}" id="{AC45B959-F24B-4A82-8237-437B01B8F593}">
    <text>Debes dar el detalle, si fue una visita de seguimiento y si el técnico le compaño, sus recomendaciones de seguimiento, de acuerdo a la justificación de la solicitud del viatico y pago a facilitador.</text>
  </threadedComment>
  <threadedComment ref="C22" dT="2022-12-27T13:28:24.76" personId="{1C25C508-694B-48F6-8592-0460E209C493}" id="{24EFCB61-3E54-4E4A-BE22-7E72AFA7D089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620F-BAA3-47AF-BCDE-D48F8C6EFF31}">
  <dimension ref="A1:V150"/>
  <sheetViews>
    <sheetView tabSelected="1" topLeftCell="A77" workbookViewId="0">
      <selection sqref="A1:XFD1048576"/>
    </sheetView>
  </sheetViews>
  <sheetFormatPr baseColWidth="10" defaultRowHeight="15.75" x14ac:dyDescent="0.25"/>
  <cols>
    <col min="1" max="1" width="4" style="2" customWidth="1"/>
    <col min="2" max="2" width="16" style="2" customWidth="1"/>
    <col min="3" max="3" width="43.42578125" style="2" customWidth="1"/>
    <col min="4" max="4" width="19.140625" style="2" customWidth="1"/>
    <col min="5" max="5" width="16" style="2" customWidth="1"/>
    <col min="6" max="6" width="13.140625" style="2" customWidth="1"/>
    <col min="7" max="7" width="14.28515625" style="2" customWidth="1"/>
    <col min="8" max="8" width="12" style="2" customWidth="1"/>
    <col min="9" max="9" width="18" style="2" customWidth="1"/>
    <col min="10" max="10" width="17.28515625" style="2" customWidth="1"/>
    <col min="11" max="11" width="16.7109375" style="2" customWidth="1"/>
    <col min="12" max="12" width="17.42578125" style="2" customWidth="1"/>
    <col min="13" max="13" width="17.140625" style="2" customWidth="1"/>
    <col min="14" max="14" width="18.5703125" style="2" customWidth="1"/>
    <col min="15" max="15" width="14.85546875" style="2" customWidth="1"/>
    <col min="16" max="16" width="20.42578125" style="2" customWidth="1"/>
    <col min="17" max="17" width="13.85546875" style="2" bestFit="1" customWidth="1"/>
    <col min="18" max="18" width="15" style="2" customWidth="1"/>
    <col min="19" max="19" width="13.7109375" style="2" customWidth="1"/>
    <col min="20" max="20" width="14.42578125" style="2" customWidth="1"/>
    <col min="21" max="21" width="14" style="2" customWidth="1"/>
    <col min="22" max="22" width="12.42578125" style="2" bestFit="1" customWidth="1"/>
    <col min="23" max="16384" width="11.42578125" style="2"/>
  </cols>
  <sheetData>
    <row r="1" spans="1: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6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8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8" ht="6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8" ht="8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8" ht="18" customHeight="1" x14ac:dyDescent="0.25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8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1:18" ht="18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R10" s="8"/>
    </row>
    <row r="11" spans="1:18" ht="18" customHeight="1" x14ac:dyDescent="0.25">
      <c r="A11" s="9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8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8" ht="16.5" thickBot="1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1"/>
    </row>
    <row r="14" spans="1:18" ht="15.75" customHeight="1" thickBot="1" x14ac:dyDescent="0.3">
      <c r="A14" s="13" t="s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8" ht="27" customHeight="1" thickBot="1" x14ac:dyDescent="0.3">
      <c r="A15" s="16" t="s">
        <v>7</v>
      </c>
      <c r="B15" s="17" t="s">
        <v>8</v>
      </c>
      <c r="C15" s="18"/>
      <c r="D15" s="19" t="s">
        <v>9</v>
      </c>
      <c r="E15" s="19" t="s">
        <v>10</v>
      </c>
      <c r="F15" s="19" t="s">
        <v>11</v>
      </c>
      <c r="G15" s="19" t="s">
        <v>12</v>
      </c>
      <c r="H15" s="17" t="s">
        <v>13</v>
      </c>
      <c r="I15" s="18"/>
      <c r="J15" s="19" t="s">
        <v>14</v>
      </c>
      <c r="K15" s="20"/>
      <c r="L15" s="20"/>
      <c r="M15" s="19" t="s">
        <v>15</v>
      </c>
      <c r="N15" s="19" t="s">
        <v>16</v>
      </c>
      <c r="O15" s="21" t="s">
        <v>17</v>
      </c>
    </row>
    <row r="16" spans="1:18" ht="12" customHeight="1" thickBot="1" x14ac:dyDescent="0.3">
      <c r="A16" s="22"/>
      <c r="B16" s="23"/>
      <c r="C16" s="24"/>
      <c r="D16" s="25"/>
      <c r="E16" s="25"/>
      <c r="F16" s="25"/>
      <c r="G16" s="26"/>
      <c r="H16" s="27" t="s">
        <v>18</v>
      </c>
      <c r="I16" s="19" t="s">
        <v>19</v>
      </c>
      <c r="J16" s="28"/>
      <c r="K16" s="29"/>
      <c r="L16" s="29"/>
      <c r="M16" s="28"/>
      <c r="N16" s="25"/>
      <c r="O16" s="30"/>
    </row>
    <row r="17" spans="1:19" ht="26.25" customHeight="1" thickBot="1" x14ac:dyDescent="0.3">
      <c r="A17" s="22"/>
      <c r="B17" s="31" t="s">
        <v>20</v>
      </c>
      <c r="C17" s="32" t="s">
        <v>21</v>
      </c>
      <c r="D17" s="33"/>
      <c r="E17" s="33"/>
      <c r="F17" s="33"/>
      <c r="G17" s="34"/>
      <c r="H17" s="35" t="s">
        <v>22</v>
      </c>
      <c r="I17" s="33"/>
      <c r="J17" s="36"/>
      <c r="K17" s="37" t="s">
        <v>23</v>
      </c>
      <c r="L17" s="37" t="s">
        <v>24</v>
      </c>
      <c r="M17" s="36"/>
      <c r="N17" s="33"/>
      <c r="O17" s="38"/>
    </row>
    <row r="18" spans="1:19" ht="34.5" customHeight="1" thickBot="1" x14ac:dyDescent="0.3">
      <c r="A18" s="39" t="s">
        <v>25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1"/>
      <c r="P18" s="42"/>
    </row>
    <row r="19" spans="1:19" ht="99.75" hidden="1" customHeight="1" x14ac:dyDescent="0.25">
      <c r="A19" s="43">
        <v>0</v>
      </c>
      <c r="B19" s="44" t="s">
        <v>26</v>
      </c>
      <c r="C19" s="45"/>
      <c r="D19" s="46" t="s">
        <v>27</v>
      </c>
      <c r="E19" s="47"/>
      <c r="F19" s="48"/>
      <c r="G19" s="49"/>
      <c r="H19" s="49"/>
      <c r="I19" s="49">
        <v>0</v>
      </c>
      <c r="J19" s="50">
        <v>500000</v>
      </c>
      <c r="K19" s="51"/>
      <c r="L19" s="51"/>
      <c r="M19" s="51"/>
      <c r="N19" s="51"/>
      <c r="O19" s="50">
        <f>SUM(M19:N19)</f>
        <v>0</v>
      </c>
      <c r="P19" s="42"/>
      <c r="R19" s="42"/>
    </row>
    <row r="20" spans="1:19" ht="91.5" hidden="1" customHeight="1" x14ac:dyDescent="0.25">
      <c r="A20" s="52"/>
      <c r="B20" s="53"/>
      <c r="C20" s="54"/>
      <c r="D20" s="55" t="s">
        <v>27</v>
      </c>
      <c r="E20" s="56"/>
      <c r="F20" s="48"/>
      <c r="G20" s="57"/>
      <c r="H20" s="57"/>
      <c r="I20" s="57"/>
      <c r="J20" s="58"/>
      <c r="K20" s="59"/>
      <c r="L20" s="59"/>
      <c r="M20" s="59"/>
      <c r="N20" s="59"/>
      <c r="O20" s="58">
        <f>SUM(M20:N20)</f>
        <v>0</v>
      </c>
      <c r="P20" s="42"/>
    </row>
    <row r="21" spans="1:19" ht="96" hidden="1" customHeight="1" x14ac:dyDescent="0.25">
      <c r="A21" s="43"/>
      <c r="B21" s="44" t="s">
        <v>28</v>
      </c>
      <c r="C21" s="60"/>
      <c r="D21" s="46" t="s">
        <v>27</v>
      </c>
      <c r="E21" s="47"/>
      <c r="F21" s="48"/>
      <c r="G21" s="49"/>
      <c r="H21" s="49"/>
      <c r="I21" s="49"/>
      <c r="J21" s="61">
        <v>1070000</v>
      </c>
      <c r="K21" s="51"/>
      <c r="L21" s="51"/>
      <c r="M21" s="51"/>
      <c r="N21" s="51"/>
      <c r="O21" s="50">
        <f>SUM(M21:N21)</f>
        <v>0</v>
      </c>
      <c r="P21" s="42"/>
    </row>
    <row r="22" spans="1:19" ht="103.5" hidden="1" customHeight="1" x14ac:dyDescent="0.25">
      <c r="A22" s="43">
        <v>0</v>
      </c>
      <c r="B22" s="44"/>
      <c r="C22" s="60"/>
      <c r="D22" s="46" t="s">
        <v>27</v>
      </c>
      <c r="E22" s="47"/>
      <c r="F22" s="48"/>
      <c r="G22" s="49"/>
      <c r="H22" s="49"/>
      <c r="I22" s="49">
        <v>0</v>
      </c>
      <c r="J22" s="50"/>
      <c r="K22" s="51"/>
      <c r="L22" s="51"/>
      <c r="M22" s="51"/>
      <c r="N22" s="51"/>
      <c r="O22" s="50">
        <f>SUM(M22:N22)</f>
        <v>0</v>
      </c>
      <c r="P22" s="42"/>
      <c r="Q22" s="42"/>
      <c r="S22" s="42"/>
    </row>
    <row r="23" spans="1:19" ht="15.75" customHeight="1" thickBot="1" x14ac:dyDescent="0.3">
      <c r="A23" s="62">
        <f>SUM(A18:A22)</f>
        <v>0</v>
      </c>
      <c r="B23" s="63" t="s">
        <v>29</v>
      </c>
      <c r="C23" s="63"/>
      <c r="D23" s="63"/>
      <c r="E23" s="63"/>
      <c r="F23" s="63"/>
      <c r="G23" s="64">
        <f t="shared" ref="G23:O23" si="0">SUM(G18:G22)</f>
        <v>0</v>
      </c>
      <c r="H23" s="64">
        <f t="shared" si="0"/>
        <v>0</v>
      </c>
      <c r="I23" s="64">
        <f t="shared" si="0"/>
        <v>0</v>
      </c>
      <c r="J23" s="64">
        <f t="shared" si="0"/>
        <v>1570000</v>
      </c>
      <c r="K23" s="64">
        <f t="shared" si="0"/>
        <v>0</v>
      </c>
      <c r="L23" s="64">
        <f t="shared" si="0"/>
        <v>0</v>
      </c>
      <c r="M23" s="64">
        <f t="shared" si="0"/>
        <v>0</v>
      </c>
      <c r="N23" s="64">
        <f t="shared" si="0"/>
        <v>0</v>
      </c>
      <c r="O23" s="64">
        <f t="shared" si="0"/>
        <v>0</v>
      </c>
      <c r="P23" s="65"/>
      <c r="Q23" s="65"/>
    </row>
    <row r="24" spans="1:19" ht="15.75" customHeight="1" thickBot="1" x14ac:dyDescent="0.3">
      <c r="A24" s="66" t="s">
        <v>30</v>
      </c>
      <c r="B24" s="67"/>
      <c r="C24" s="67"/>
      <c r="D24" s="67"/>
      <c r="E24" s="67"/>
      <c r="F24" s="67"/>
      <c r="G24" s="68"/>
      <c r="H24" s="69"/>
      <c r="I24" s="69"/>
      <c r="J24" s="70"/>
      <c r="K24" s="70"/>
      <c r="L24" s="70"/>
      <c r="M24" s="71">
        <v>0</v>
      </c>
      <c r="N24" s="71">
        <f>N23*-0.1</f>
        <v>0</v>
      </c>
      <c r="O24" s="71">
        <f>N24</f>
        <v>0</v>
      </c>
    </row>
    <row r="25" spans="1:19" ht="15.75" customHeight="1" thickBot="1" x14ac:dyDescent="0.3">
      <c r="A25" s="72" t="s">
        <v>31</v>
      </c>
      <c r="B25" s="73"/>
      <c r="C25" s="73"/>
      <c r="D25" s="73"/>
      <c r="E25" s="73"/>
      <c r="F25" s="73"/>
      <c r="G25" s="74"/>
      <c r="H25" s="75"/>
      <c r="I25" s="75"/>
      <c r="J25" s="76"/>
      <c r="K25" s="76"/>
      <c r="L25" s="76"/>
      <c r="M25" s="71">
        <f>+M23+M24</f>
        <v>0</v>
      </c>
      <c r="N25" s="71">
        <f>+N23+N24</f>
        <v>0</v>
      </c>
      <c r="O25" s="71">
        <f>+O23+O24</f>
        <v>0</v>
      </c>
    </row>
    <row r="26" spans="1:19" ht="16.5" thickBot="1" x14ac:dyDescent="0.3">
      <c r="A26" s="77"/>
      <c r="B26" s="77"/>
      <c r="C26" s="77"/>
      <c r="D26" s="77"/>
      <c r="E26" s="77"/>
      <c r="F26" s="77"/>
      <c r="G26" s="77"/>
      <c r="H26" s="78"/>
      <c r="I26" s="78"/>
      <c r="J26" s="79"/>
      <c r="K26" s="79"/>
      <c r="L26" s="79"/>
      <c r="M26" s="79"/>
      <c r="N26" s="79"/>
      <c r="O26" s="80"/>
    </row>
    <row r="27" spans="1:19" ht="16.5" customHeight="1" thickBot="1" x14ac:dyDescent="0.3">
      <c r="A27" s="81" t="s">
        <v>32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3"/>
      <c r="O27" s="84"/>
    </row>
    <row r="28" spans="1:19" ht="23.25" customHeight="1" thickBot="1" x14ac:dyDescent="0.3">
      <c r="A28" s="16" t="s">
        <v>7</v>
      </c>
      <c r="B28" s="17" t="s">
        <v>8</v>
      </c>
      <c r="C28" s="18"/>
      <c r="D28" s="19" t="s">
        <v>9</v>
      </c>
      <c r="E28" s="19" t="s">
        <v>10</v>
      </c>
      <c r="F28" s="19" t="s">
        <v>11</v>
      </c>
      <c r="G28" s="19" t="s">
        <v>12</v>
      </c>
      <c r="H28" s="17" t="s">
        <v>13</v>
      </c>
      <c r="I28" s="18"/>
      <c r="J28" s="19" t="s">
        <v>14</v>
      </c>
      <c r="K28" s="20"/>
      <c r="L28" s="20"/>
      <c r="M28" s="19" t="s">
        <v>15</v>
      </c>
      <c r="N28" s="19" t="s">
        <v>16</v>
      </c>
      <c r="O28" s="21" t="s">
        <v>17</v>
      </c>
    </row>
    <row r="29" spans="1:19" ht="0.75" customHeight="1" thickBot="1" x14ac:dyDescent="0.3">
      <c r="A29" s="22"/>
      <c r="B29" s="23"/>
      <c r="C29" s="24"/>
      <c r="D29" s="25"/>
      <c r="E29" s="25"/>
      <c r="F29" s="25"/>
      <c r="G29" s="26"/>
      <c r="H29" s="19" t="s">
        <v>22</v>
      </c>
      <c r="I29" s="19" t="s">
        <v>19</v>
      </c>
      <c r="J29" s="28"/>
      <c r="K29" s="29"/>
      <c r="L29" s="29"/>
      <c r="M29" s="28"/>
      <c r="N29" s="25"/>
      <c r="O29" s="30"/>
    </row>
    <row r="30" spans="1:19" ht="28.5" customHeight="1" thickBot="1" x14ac:dyDescent="0.3">
      <c r="A30" s="22"/>
      <c r="B30" s="85" t="s">
        <v>20</v>
      </c>
      <c r="C30" s="32" t="s">
        <v>21</v>
      </c>
      <c r="D30" s="33"/>
      <c r="E30" s="33"/>
      <c r="F30" s="33"/>
      <c r="G30" s="34"/>
      <c r="H30" s="33"/>
      <c r="I30" s="33"/>
      <c r="J30" s="36"/>
      <c r="K30" s="37" t="s">
        <v>23</v>
      </c>
      <c r="L30" s="37" t="s">
        <v>24</v>
      </c>
      <c r="M30" s="36"/>
      <c r="N30" s="33"/>
      <c r="O30" s="38"/>
    </row>
    <row r="31" spans="1:19" ht="104.25" customHeight="1" x14ac:dyDescent="0.25">
      <c r="A31" s="86">
        <v>1</v>
      </c>
      <c r="B31" s="46" t="s">
        <v>33</v>
      </c>
      <c r="C31" s="87" t="s">
        <v>34</v>
      </c>
      <c r="D31" s="55" t="s">
        <v>35</v>
      </c>
      <c r="E31" s="88" t="s">
        <v>36</v>
      </c>
      <c r="F31" s="89" t="s">
        <v>37</v>
      </c>
      <c r="G31" s="57">
        <v>8</v>
      </c>
      <c r="H31" s="57"/>
      <c r="I31" s="57"/>
      <c r="J31" s="58">
        <v>650000</v>
      </c>
      <c r="K31" s="58">
        <v>3900</v>
      </c>
      <c r="L31" s="90">
        <v>19425</v>
      </c>
      <c r="M31" s="58"/>
      <c r="N31" s="58">
        <v>22400</v>
      </c>
      <c r="O31" s="91">
        <f>SUM(M31:N31)</f>
        <v>22400</v>
      </c>
      <c r="P31" s="42"/>
    </row>
    <row r="32" spans="1:19" ht="93.75" customHeight="1" x14ac:dyDescent="0.25">
      <c r="A32" s="92"/>
      <c r="B32" s="93"/>
      <c r="C32" s="94" t="s">
        <v>38</v>
      </c>
      <c r="D32" s="93" t="s">
        <v>39</v>
      </c>
      <c r="E32" s="95">
        <v>45631</v>
      </c>
      <c r="F32" s="93" t="s">
        <v>40</v>
      </c>
      <c r="G32" s="96">
        <v>8</v>
      </c>
      <c r="H32" s="97"/>
      <c r="I32" s="97"/>
      <c r="J32" s="98"/>
      <c r="K32" s="98">
        <v>1300</v>
      </c>
      <c r="L32" s="98">
        <v>6475</v>
      </c>
      <c r="M32" s="98"/>
      <c r="N32" s="98"/>
      <c r="O32" s="99">
        <f>SUM(M32:N32)</f>
        <v>0</v>
      </c>
    </row>
    <row r="33" spans="1:19" ht="93.75" customHeight="1" x14ac:dyDescent="0.25">
      <c r="A33" s="92"/>
      <c r="B33" s="46"/>
      <c r="C33" s="100" t="s">
        <v>41</v>
      </c>
      <c r="D33" s="93" t="s">
        <v>35</v>
      </c>
      <c r="E33" s="101">
        <v>45636</v>
      </c>
      <c r="F33" s="46" t="s">
        <v>42</v>
      </c>
      <c r="G33" s="49">
        <v>8</v>
      </c>
      <c r="H33" s="49"/>
      <c r="I33" s="49"/>
      <c r="J33" s="50"/>
      <c r="K33" s="50">
        <v>1700</v>
      </c>
      <c r="L33" s="50">
        <v>3100</v>
      </c>
      <c r="M33" s="50"/>
      <c r="N33" s="50"/>
      <c r="O33" s="102"/>
    </row>
    <row r="34" spans="1:19" ht="173.25" x14ac:dyDescent="0.25">
      <c r="A34" s="92">
        <v>1</v>
      </c>
      <c r="B34" s="46" t="s">
        <v>33</v>
      </c>
      <c r="C34" s="103" t="s">
        <v>43</v>
      </c>
      <c r="D34" s="46" t="s">
        <v>35</v>
      </c>
      <c r="E34" s="101" t="s">
        <v>44</v>
      </c>
      <c r="F34" s="46" t="s">
        <v>45</v>
      </c>
      <c r="G34" s="49">
        <v>16</v>
      </c>
      <c r="H34" s="49"/>
      <c r="I34" s="49"/>
      <c r="J34" s="50"/>
      <c r="K34" s="50">
        <v>5200</v>
      </c>
      <c r="L34" s="50">
        <v>25900</v>
      </c>
      <c r="M34" s="50"/>
      <c r="N34" s="50">
        <v>22400</v>
      </c>
      <c r="O34" s="102">
        <f>SUM(M34:N34)</f>
        <v>22400</v>
      </c>
      <c r="P34" s="104"/>
      <c r="Q34" s="65"/>
    </row>
    <row r="35" spans="1:19" ht="47.25" hidden="1" x14ac:dyDescent="0.25">
      <c r="A35" s="105"/>
      <c r="B35" s="46" t="s">
        <v>33</v>
      </c>
      <c r="C35" s="106"/>
      <c r="D35" s="46" t="s">
        <v>35</v>
      </c>
      <c r="E35" s="46"/>
      <c r="F35" s="46"/>
      <c r="G35" s="49"/>
      <c r="H35" s="49"/>
      <c r="I35" s="49"/>
      <c r="J35" s="50"/>
      <c r="K35" s="50"/>
      <c r="L35" s="50"/>
      <c r="M35" s="50"/>
      <c r="N35" s="50"/>
      <c r="O35" s="102">
        <f t="shared" ref="O35:O36" si="1">SUM(M35:N35)</f>
        <v>0</v>
      </c>
      <c r="P35" s="42">
        <f>K35+L35+N35</f>
        <v>0</v>
      </c>
    </row>
    <row r="36" spans="1:19" ht="47.25" hidden="1" x14ac:dyDescent="0.25">
      <c r="A36" s="105"/>
      <c r="B36" s="46" t="s">
        <v>33</v>
      </c>
      <c r="C36" s="107"/>
      <c r="D36" s="46" t="s">
        <v>35</v>
      </c>
      <c r="E36" s="46"/>
      <c r="F36" s="46"/>
      <c r="G36" s="49"/>
      <c r="H36" s="49"/>
      <c r="I36" s="49"/>
      <c r="J36" s="50"/>
      <c r="K36" s="50"/>
      <c r="L36" s="50"/>
      <c r="M36" s="50"/>
      <c r="N36" s="50"/>
      <c r="O36" s="102">
        <f t="shared" si="1"/>
        <v>0</v>
      </c>
    </row>
    <row r="37" spans="1:19" ht="130.5" hidden="1" customHeight="1" x14ac:dyDescent="0.25">
      <c r="A37" s="92">
        <v>0</v>
      </c>
      <c r="B37" s="46"/>
      <c r="C37" s="103"/>
      <c r="D37" s="46" t="s">
        <v>35</v>
      </c>
      <c r="E37" s="101"/>
      <c r="F37" s="46"/>
      <c r="G37" s="49"/>
      <c r="H37" s="49"/>
      <c r="I37" s="49"/>
      <c r="J37" s="50"/>
      <c r="K37" s="50"/>
      <c r="L37" s="50"/>
      <c r="M37" s="50"/>
      <c r="N37" s="50"/>
      <c r="O37" s="102">
        <f>SUM(M37:N37)</f>
        <v>0</v>
      </c>
      <c r="P37" s="104"/>
      <c r="Q37" s="42"/>
      <c r="R37" s="42"/>
      <c r="S37" s="42"/>
    </row>
    <row r="38" spans="1:19" ht="78" hidden="1" customHeight="1" x14ac:dyDescent="0.25">
      <c r="A38" s="92"/>
      <c r="B38" s="46"/>
      <c r="C38" s="108" t="s">
        <v>46</v>
      </c>
      <c r="D38" s="46" t="s">
        <v>35</v>
      </c>
      <c r="E38" s="101">
        <v>45469</v>
      </c>
      <c r="F38" s="46" t="s">
        <v>47</v>
      </c>
      <c r="G38" s="49"/>
      <c r="H38" s="49"/>
      <c r="I38" s="49"/>
      <c r="J38" s="50"/>
      <c r="K38" s="51"/>
      <c r="L38" s="109"/>
      <c r="M38" s="50"/>
      <c r="N38" s="50"/>
      <c r="O38" s="102">
        <f>SUM(M38:N38)</f>
        <v>0</v>
      </c>
      <c r="P38" s="104"/>
      <c r="Q38" s="42"/>
      <c r="R38" s="42"/>
      <c r="S38" s="42"/>
    </row>
    <row r="39" spans="1:19" ht="63" hidden="1" x14ac:dyDescent="0.25">
      <c r="A39" s="105"/>
      <c r="B39" s="48"/>
      <c r="C39" s="110" t="s">
        <v>48</v>
      </c>
      <c r="D39" s="48" t="s">
        <v>35</v>
      </c>
      <c r="E39" s="47">
        <v>45470</v>
      </c>
      <c r="F39" s="48" t="s">
        <v>49</v>
      </c>
      <c r="G39" s="111"/>
      <c r="H39" s="112"/>
      <c r="I39" s="112"/>
      <c r="J39" s="51"/>
      <c r="K39" s="51"/>
      <c r="L39" s="109"/>
      <c r="M39" s="50"/>
      <c r="N39" s="50"/>
      <c r="O39" s="113">
        <f>SUM(M39:N39)</f>
        <v>0</v>
      </c>
      <c r="P39" s="42"/>
      <c r="Q39" s="42"/>
      <c r="R39" s="42"/>
      <c r="S39" s="42"/>
    </row>
    <row r="40" spans="1:19" ht="47.25" hidden="1" x14ac:dyDescent="0.25">
      <c r="A40" s="114"/>
      <c r="B40" s="48"/>
      <c r="C40" s="110" t="s">
        <v>50</v>
      </c>
      <c r="D40" s="48" t="s">
        <v>35</v>
      </c>
      <c r="E40" s="47">
        <v>45460</v>
      </c>
      <c r="F40" s="48" t="s">
        <v>51</v>
      </c>
      <c r="G40" s="111"/>
      <c r="H40" s="112"/>
      <c r="I40" s="112"/>
      <c r="J40" s="51"/>
      <c r="K40" s="51"/>
      <c r="L40" s="109"/>
      <c r="M40" s="50"/>
      <c r="N40" s="50"/>
      <c r="O40" s="113">
        <f>SUM(M40:N40)</f>
        <v>0</v>
      </c>
      <c r="P40" s="42"/>
      <c r="Q40" s="42"/>
      <c r="R40" s="42"/>
      <c r="S40" s="42"/>
    </row>
    <row r="41" spans="1:19" ht="15" customHeight="1" x14ac:dyDescent="0.25">
      <c r="A41" s="115">
        <f>SUM(A31:A39)</f>
        <v>2</v>
      </c>
      <c r="B41" s="116" t="s">
        <v>29</v>
      </c>
      <c r="C41" s="116"/>
      <c r="D41" s="116"/>
      <c r="E41" s="116"/>
      <c r="F41" s="116"/>
      <c r="G41" s="117">
        <f t="shared" ref="G41:L41" si="2">SUM(G31:G39)</f>
        <v>40</v>
      </c>
      <c r="H41" s="117">
        <f t="shared" si="2"/>
        <v>0</v>
      </c>
      <c r="I41" s="117">
        <f t="shared" si="2"/>
        <v>0</v>
      </c>
      <c r="J41" s="118">
        <f t="shared" si="2"/>
        <v>650000</v>
      </c>
      <c r="K41" s="118">
        <f t="shared" si="2"/>
        <v>12100</v>
      </c>
      <c r="L41" s="118">
        <f t="shared" si="2"/>
        <v>54900</v>
      </c>
      <c r="M41" s="118">
        <f>SUM(M31:M40)</f>
        <v>0</v>
      </c>
      <c r="N41" s="118">
        <f>SUM(N31:N40)</f>
        <v>44800</v>
      </c>
      <c r="O41" s="119">
        <f>SUM(O31:O40)</f>
        <v>44800</v>
      </c>
    </row>
    <row r="42" spans="1:19" ht="15" customHeight="1" x14ac:dyDescent="0.25">
      <c r="A42" s="120" t="s">
        <v>30</v>
      </c>
      <c r="B42" s="121"/>
      <c r="C42" s="121"/>
      <c r="D42" s="121"/>
      <c r="E42" s="121"/>
      <c r="F42" s="121"/>
      <c r="G42" s="122"/>
      <c r="H42" s="123"/>
      <c r="I42" s="123"/>
      <c r="J42" s="124"/>
      <c r="K42" s="125"/>
      <c r="L42" s="125"/>
      <c r="M42" s="125">
        <v>0</v>
      </c>
      <c r="N42" s="125">
        <f>0.1*-N41</f>
        <v>-4480</v>
      </c>
      <c r="O42" s="126">
        <f>SUM(N42:N42)</f>
        <v>-4480</v>
      </c>
    </row>
    <row r="43" spans="1:19" ht="15.75" customHeight="1" thickBot="1" x14ac:dyDescent="0.3">
      <c r="A43" s="127" t="s">
        <v>52</v>
      </c>
      <c r="B43" s="128"/>
      <c r="C43" s="128"/>
      <c r="D43" s="128"/>
      <c r="E43" s="128"/>
      <c r="F43" s="128"/>
      <c r="G43" s="129"/>
      <c r="H43" s="130"/>
      <c r="I43" s="130"/>
      <c r="J43" s="131"/>
      <c r="K43" s="132"/>
      <c r="L43" s="132"/>
      <c r="M43" s="132">
        <f>SUM(M41:M42)</f>
        <v>0</v>
      </c>
      <c r="N43" s="133">
        <f>+N41+N42</f>
        <v>40320</v>
      </c>
      <c r="O43" s="133">
        <f>+O41+O42</f>
        <v>40320</v>
      </c>
      <c r="P43" s="2" t="s">
        <v>53</v>
      </c>
      <c r="Q43" s="65"/>
    </row>
    <row r="44" spans="1:19" ht="16.5" thickBot="1" x14ac:dyDescent="0.3">
      <c r="A44" s="77"/>
      <c r="B44" s="77"/>
      <c r="C44" s="77"/>
      <c r="D44" s="77"/>
      <c r="E44" s="77"/>
      <c r="F44" s="77"/>
      <c r="G44" s="77"/>
      <c r="H44" s="78"/>
      <c r="I44" s="78"/>
      <c r="J44" s="79"/>
      <c r="K44" s="79"/>
      <c r="L44" s="79"/>
      <c r="M44" s="79"/>
      <c r="N44" s="79"/>
      <c r="O44" s="80"/>
    </row>
    <row r="45" spans="1:19" ht="15.75" customHeight="1" thickBot="1" x14ac:dyDescent="0.3">
      <c r="A45" s="81" t="s">
        <v>54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134"/>
      <c r="O45" s="135"/>
    </row>
    <row r="46" spans="1:19" ht="23.25" customHeight="1" thickBot="1" x14ac:dyDescent="0.3">
      <c r="A46" s="16" t="s">
        <v>7</v>
      </c>
      <c r="B46" s="17" t="s">
        <v>8</v>
      </c>
      <c r="C46" s="18"/>
      <c r="D46" s="19" t="s">
        <v>9</v>
      </c>
      <c r="E46" s="19" t="s">
        <v>10</v>
      </c>
      <c r="F46" s="19" t="s">
        <v>11</v>
      </c>
      <c r="G46" s="19" t="s">
        <v>12</v>
      </c>
      <c r="H46" s="17" t="s">
        <v>13</v>
      </c>
      <c r="I46" s="18"/>
      <c r="J46" s="19" t="s">
        <v>14</v>
      </c>
      <c r="K46" s="20"/>
      <c r="L46" s="20"/>
      <c r="M46" s="19" t="s">
        <v>15</v>
      </c>
      <c r="N46" s="19" t="s">
        <v>16</v>
      </c>
      <c r="O46" s="21" t="s">
        <v>17</v>
      </c>
    </row>
    <row r="47" spans="1:19" ht="2.25" customHeight="1" thickBot="1" x14ac:dyDescent="0.3">
      <c r="A47" s="22"/>
      <c r="B47" s="23"/>
      <c r="C47" s="24"/>
      <c r="D47" s="26"/>
      <c r="E47" s="26"/>
      <c r="F47" s="26"/>
      <c r="G47" s="26"/>
      <c r="H47" s="19" t="s">
        <v>22</v>
      </c>
      <c r="I47" s="19" t="s">
        <v>19</v>
      </c>
      <c r="J47" s="28"/>
      <c r="K47" s="29"/>
      <c r="L47" s="29"/>
      <c r="M47" s="28"/>
      <c r="N47" s="25"/>
      <c r="O47" s="30"/>
    </row>
    <row r="48" spans="1:19" ht="28.5" customHeight="1" thickBot="1" x14ac:dyDescent="0.3">
      <c r="A48" s="22"/>
      <c r="B48" s="31" t="s">
        <v>20</v>
      </c>
      <c r="C48" s="32" t="s">
        <v>21</v>
      </c>
      <c r="D48" s="34"/>
      <c r="E48" s="26"/>
      <c r="F48" s="26"/>
      <c r="G48" s="26"/>
      <c r="H48" s="25"/>
      <c r="I48" s="25"/>
      <c r="J48" s="28"/>
      <c r="K48" s="136" t="s">
        <v>23</v>
      </c>
      <c r="L48" s="136" t="s">
        <v>24</v>
      </c>
      <c r="M48" s="28"/>
      <c r="N48" s="25"/>
      <c r="O48" s="137"/>
    </row>
    <row r="49" spans="1:19" s="143" customFormat="1" ht="56.25" customHeight="1" x14ac:dyDescent="0.25">
      <c r="A49" s="138">
        <v>1</v>
      </c>
      <c r="B49" s="46" t="s">
        <v>55</v>
      </c>
      <c r="C49" s="45" t="s">
        <v>56</v>
      </c>
      <c r="D49" s="46" t="s">
        <v>57</v>
      </c>
      <c r="E49" s="139" t="s">
        <v>36</v>
      </c>
      <c r="F49" s="46" t="s">
        <v>58</v>
      </c>
      <c r="G49" s="49">
        <v>16</v>
      </c>
      <c r="H49" s="49">
        <v>0</v>
      </c>
      <c r="I49" s="49"/>
      <c r="J49" s="50"/>
      <c r="K49" s="140">
        <v>8500</v>
      </c>
      <c r="L49" s="140">
        <v>4600</v>
      </c>
      <c r="M49" s="140">
        <v>0</v>
      </c>
      <c r="N49" s="140">
        <v>21600</v>
      </c>
      <c r="O49" s="141">
        <f>SUM(M49:N49)</f>
        <v>21600</v>
      </c>
      <c r="P49" s="142"/>
    </row>
    <row r="50" spans="1:19" s="143" customFormat="1" ht="68.25" customHeight="1" x14ac:dyDescent="0.25">
      <c r="A50" s="144">
        <v>1</v>
      </c>
      <c r="B50" s="55" t="s">
        <v>59</v>
      </c>
      <c r="C50" s="145" t="s">
        <v>60</v>
      </c>
      <c r="D50" s="55" t="s">
        <v>57</v>
      </c>
      <c r="E50" s="139" t="s">
        <v>61</v>
      </c>
      <c r="F50" s="46" t="s">
        <v>62</v>
      </c>
      <c r="G50" s="49">
        <v>16</v>
      </c>
      <c r="H50" s="49"/>
      <c r="I50" s="49"/>
      <c r="J50" s="50">
        <v>370000</v>
      </c>
      <c r="K50" s="146">
        <v>2750</v>
      </c>
      <c r="L50" s="146">
        <v>2900</v>
      </c>
      <c r="M50" s="146">
        <v>0</v>
      </c>
      <c r="N50" s="140">
        <v>19200</v>
      </c>
      <c r="O50" s="50">
        <f>SUM(M50:N50)</f>
        <v>19200</v>
      </c>
      <c r="P50" s="147"/>
      <c r="Q50" s="147"/>
      <c r="R50" s="147"/>
      <c r="S50" s="147"/>
    </row>
    <row r="51" spans="1:19" ht="69" customHeight="1" thickBot="1" x14ac:dyDescent="0.3">
      <c r="A51" s="148">
        <v>1</v>
      </c>
      <c r="B51" s="93" t="s">
        <v>63</v>
      </c>
      <c r="C51" s="149" t="s">
        <v>64</v>
      </c>
      <c r="D51" s="46" t="s">
        <v>57</v>
      </c>
      <c r="E51" s="139" t="s">
        <v>65</v>
      </c>
      <c r="F51" s="46" t="s">
        <v>58</v>
      </c>
      <c r="G51" s="49">
        <v>24</v>
      </c>
      <c r="H51" s="49">
        <v>0</v>
      </c>
      <c r="I51" s="49">
        <v>0</v>
      </c>
      <c r="J51" s="50"/>
      <c r="K51" s="140">
        <v>8500</v>
      </c>
      <c r="L51" s="140">
        <v>4600</v>
      </c>
      <c r="M51" s="140">
        <v>0</v>
      </c>
      <c r="N51" s="140">
        <v>46800</v>
      </c>
      <c r="O51" s="141">
        <f>SUM(M51:N51)</f>
        <v>46800</v>
      </c>
      <c r="P51" s="142"/>
    </row>
    <row r="52" spans="1:19" ht="15.75" customHeight="1" thickBot="1" x14ac:dyDescent="0.3">
      <c r="A52" s="150">
        <f>SUM(A48:A51)</f>
        <v>3</v>
      </c>
      <c r="B52" s="151" t="s">
        <v>29</v>
      </c>
      <c r="C52" s="152"/>
      <c r="D52" s="152"/>
      <c r="E52" s="153"/>
      <c r="F52" s="154"/>
      <c r="G52" s="155">
        <f>SUM(G48:G51)</f>
        <v>56</v>
      </c>
      <c r="H52" s="156">
        <f>SUM(H50:H51)</f>
        <v>0</v>
      </c>
      <c r="I52" s="157">
        <f>SUM(I50:I51)</f>
        <v>0</v>
      </c>
      <c r="J52" s="157">
        <f>SUM(J50:J51)</f>
        <v>370000</v>
      </c>
      <c r="K52" s="157">
        <f>SUM(K48:K51)</f>
        <v>19750</v>
      </c>
      <c r="L52" s="157">
        <f>SUM(L48:L51)</f>
        <v>12100</v>
      </c>
      <c r="M52" s="157">
        <f>SUM(M48:M51)</f>
        <v>0</v>
      </c>
      <c r="N52" s="158">
        <f>SUM(N48:N51)</f>
        <v>87600</v>
      </c>
      <c r="O52" s="159">
        <f>SUM(O48:O51)</f>
        <v>87600</v>
      </c>
      <c r="P52" s="160"/>
    </row>
    <row r="53" spans="1:19" ht="16.5" thickBot="1" x14ac:dyDescent="0.3">
      <c r="A53" s="161" t="s">
        <v>30</v>
      </c>
      <c r="B53" s="162"/>
      <c r="C53" s="162"/>
      <c r="D53" s="162"/>
      <c r="E53" s="162"/>
      <c r="F53" s="162"/>
      <c r="G53" s="163"/>
      <c r="H53" s="164"/>
      <c r="I53" s="165"/>
      <c r="J53" s="166"/>
      <c r="K53" s="167"/>
      <c r="L53" s="168"/>
      <c r="M53" s="169">
        <v>0</v>
      </c>
      <c r="N53" s="170">
        <f>-0.1*N52</f>
        <v>-8760</v>
      </c>
      <c r="O53" s="171">
        <f>SUM(N53:N53)</f>
        <v>-8760</v>
      </c>
      <c r="P53" s="160"/>
    </row>
    <row r="54" spans="1:19" ht="16.5" thickBot="1" x14ac:dyDescent="0.3">
      <c r="A54" s="172" t="s">
        <v>52</v>
      </c>
      <c r="B54" s="173"/>
      <c r="C54" s="173"/>
      <c r="D54" s="173"/>
      <c r="E54" s="173"/>
      <c r="F54" s="173"/>
      <c r="G54" s="174"/>
      <c r="H54" s="175"/>
      <c r="I54" s="175"/>
      <c r="J54" s="176"/>
      <c r="K54" s="177"/>
      <c r="L54" s="177"/>
      <c r="M54" s="132">
        <f>SUM(M52:M53)</f>
        <v>0</v>
      </c>
      <c r="N54" s="178">
        <f>+N52+N53</f>
        <v>78840</v>
      </c>
      <c r="O54" s="133">
        <f>+O52+O53</f>
        <v>78840</v>
      </c>
      <c r="P54" s="160"/>
    </row>
    <row r="55" spans="1:19" ht="34.5" customHeight="1" thickBot="1" x14ac:dyDescent="0.3">
      <c r="A55" s="179"/>
      <c r="B55" s="179"/>
      <c r="C55" s="179"/>
      <c r="D55" s="179"/>
      <c r="E55" s="179"/>
      <c r="F55" s="179"/>
      <c r="G55" s="179"/>
      <c r="H55" s="78"/>
      <c r="I55" s="78"/>
      <c r="J55" s="79"/>
      <c r="K55" s="180"/>
      <c r="L55" s="180"/>
      <c r="M55" s="181"/>
      <c r="N55" s="182"/>
      <c r="O55" s="182"/>
    </row>
    <row r="56" spans="1:19" ht="34.5" hidden="1" customHeight="1" x14ac:dyDescent="0.25">
      <c r="A56" s="179"/>
      <c r="B56" s="179"/>
      <c r="C56" s="179"/>
      <c r="D56" s="179"/>
      <c r="E56" s="179"/>
      <c r="F56" s="179"/>
      <c r="G56" s="179"/>
      <c r="H56" s="78"/>
      <c r="I56" s="78"/>
      <c r="J56" s="79"/>
      <c r="K56" s="180"/>
      <c r="L56" s="180"/>
      <c r="M56" s="181"/>
      <c r="N56" s="182"/>
      <c r="O56" s="182"/>
    </row>
    <row r="57" spans="1:19" ht="34.5" hidden="1" customHeight="1" x14ac:dyDescent="0.25">
      <c r="A57" s="179"/>
      <c r="B57" s="179"/>
      <c r="C57" s="179"/>
      <c r="D57" s="179"/>
      <c r="E57" s="179"/>
      <c r="F57" s="179"/>
      <c r="G57" s="179"/>
      <c r="H57" s="78"/>
      <c r="I57" s="78"/>
      <c r="J57" s="79"/>
      <c r="K57" s="79"/>
      <c r="L57" s="79"/>
      <c r="M57" s="183"/>
      <c r="N57" s="183"/>
      <c r="O57" s="183"/>
    </row>
    <row r="58" spans="1:19" ht="34.5" hidden="1" customHeight="1" x14ac:dyDescent="0.25">
      <c r="A58" s="179"/>
      <c r="B58" s="179"/>
      <c r="C58" s="179"/>
      <c r="D58" s="179"/>
      <c r="E58" s="179"/>
      <c r="F58" s="179"/>
      <c r="G58" s="179"/>
      <c r="H58" s="184"/>
      <c r="I58" s="184"/>
      <c r="J58" s="183"/>
      <c r="K58" s="183"/>
      <c r="L58" s="183"/>
      <c r="M58" s="183"/>
      <c r="N58" s="183"/>
      <c r="O58" s="185"/>
    </row>
    <row r="59" spans="1:19" ht="15.75" customHeight="1" thickBot="1" x14ac:dyDescent="0.3">
      <c r="A59" s="13" t="s">
        <v>66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5"/>
    </row>
    <row r="60" spans="1:19" ht="24.75" customHeight="1" thickBot="1" x14ac:dyDescent="0.3">
      <c r="A60" s="16" t="s">
        <v>7</v>
      </c>
      <c r="B60" s="17" t="s">
        <v>8</v>
      </c>
      <c r="C60" s="18"/>
      <c r="D60" s="19" t="s">
        <v>9</v>
      </c>
      <c r="E60" s="19" t="s">
        <v>10</v>
      </c>
      <c r="F60" s="19" t="s">
        <v>11</v>
      </c>
      <c r="G60" s="19" t="s">
        <v>67</v>
      </c>
      <c r="H60" s="17" t="s">
        <v>13</v>
      </c>
      <c r="I60" s="18"/>
      <c r="J60" s="19" t="s">
        <v>14</v>
      </c>
      <c r="K60" s="20"/>
      <c r="L60" s="20"/>
      <c r="M60" s="19" t="s">
        <v>15</v>
      </c>
      <c r="N60" s="19" t="s">
        <v>16</v>
      </c>
      <c r="O60" s="21" t="s">
        <v>68</v>
      </c>
    </row>
    <row r="61" spans="1:19" ht="16.5" thickBot="1" x14ac:dyDescent="0.3">
      <c r="A61" s="22"/>
      <c r="B61" s="23"/>
      <c r="C61" s="24"/>
      <c r="D61" s="25"/>
      <c r="E61" s="25"/>
      <c r="F61" s="25"/>
      <c r="G61" s="26"/>
      <c r="H61" s="19" t="s">
        <v>22</v>
      </c>
      <c r="I61" s="19" t="s">
        <v>19</v>
      </c>
      <c r="J61" s="28"/>
      <c r="K61" s="29"/>
      <c r="L61" s="29"/>
      <c r="M61" s="28"/>
      <c r="N61" s="25"/>
      <c r="O61" s="30"/>
    </row>
    <row r="62" spans="1:19" ht="27.75" customHeight="1" thickBot="1" x14ac:dyDescent="0.3">
      <c r="A62" s="22"/>
      <c r="B62" s="31" t="s">
        <v>20</v>
      </c>
      <c r="C62" s="32" t="s">
        <v>21</v>
      </c>
      <c r="D62" s="33"/>
      <c r="E62" s="33"/>
      <c r="F62" s="33"/>
      <c r="G62" s="34"/>
      <c r="H62" s="33"/>
      <c r="I62" s="33"/>
      <c r="J62" s="36"/>
      <c r="K62" s="37" t="s">
        <v>23</v>
      </c>
      <c r="L62" s="37" t="s">
        <v>24</v>
      </c>
      <c r="M62" s="36"/>
      <c r="N62" s="33"/>
      <c r="O62" s="38"/>
    </row>
    <row r="63" spans="1:19" ht="51" hidden="1" customHeight="1" x14ac:dyDescent="0.25">
      <c r="A63" s="186"/>
      <c r="B63" s="187" t="s">
        <v>69</v>
      </c>
      <c r="C63" s="187" t="s">
        <v>70</v>
      </c>
      <c r="D63" s="187" t="s">
        <v>71</v>
      </c>
      <c r="E63" s="187"/>
      <c r="F63" s="187" t="s">
        <v>72</v>
      </c>
      <c r="G63" s="188">
        <v>0</v>
      </c>
      <c r="H63" s="188">
        <v>0</v>
      </c>
      <c r="I63" s="188">
        <v>0</v>
      </c>
      <c r="J63" s="59">
        <v>250000</v>
      </c>
      <c r="K63" s="59">
        <v>0</v>
      </c>
      <c r="L63" s="59">
        <v>0</v>
      </c>
      <c r="M63" s="59"/>
      <c r="N63" s="59">
        <v>0</v>
      </c>
      <c r="O63" s="189">
        <f t="shared" ref="O63:O68" si="3">SUM(M63:N63)</f>
        <v>0</v>
      </c>
      <c r="P63" s="42">
        <f>K63+L63+N63</f>
        <v>0</v>
      </c>
    </row>
    <row r="64" spans="1:19" s="143" customFormat="1" ht="80.25" customHeight="1" thickBot="1" x14ac:dyDescent="0.3">
      <c r="A64" s="190">
        <v>1</v>
      </c>
      <c r="B64" s="44" t="s">
        <v>73</v>
      </c>
      <c r="C64" s="45" t="s">
        <v>74</v>
      </c>
      <c r="D64" s="46" t="s">
        <v>71</v>
      </c>
      <c r="E64" s="191" t="s">
        <v>75</v>
      </c>
      <c r="F64" s="46" t="s">
        <v>76</v>
      </c>
      <c r="G64" s="49">
        <v>16</v>
      </c>
      <c r="H64" s="49">
        <v>0</v>
      </c>
      <c r="I64" s="49">
        <v>0</v>
      </c>
      <c r="J64" s="50">
        <v>0</v>
      </c>
      <c r="K64" s="50">
        <v>5000</v>
      </c>
      <c r="L64" s="50">
        <v>7875</v>
      </c>
      <c r="M64" s="50">
        <v>0</v>
      </c>
      <c r="N64" s="50">
        <v>25200</v>
      </c>
      <c r="O64" s="192">
        <f>SUM(M64:N64)</f>
        <v>25200</v>
      </c>
      <c r="P64" s="193"/>
    </row>
    <row r="65" spans="1:21" ht="51" hidden="1" customHeight="1" x14ac:dyDescent="0.25">
      <c r="A65" s="190"/>
      <c r="B65" s="48" t="s">
        <v>69</v>
      </c>
      <c r="C65" s="48" t="s">
        <v>77</v>
      </c>
      <c r="D65" s="48" t="s">
        <v>71</v>
      </c>
      <c r="E65" s="48" t="s">
        <v>78</v>
      </c>
      <c r="F65" s="48" t="s">
        <v>72</v>
      </c>
      <c r="G65" s="112"/>
      <c r="H65" s="112">
        <v>0</v>
      </c>
      <c r="I65" s="112">
        <v>0</v>
      </c>
      <c r="J65" s="50"/>
      <c r="K65" s="50"/>
      <c r="L65" s="50"/>
      <c r="M65" s="50"/>
      <c r="N65" s="50"/>
      <c r="O65" s="192">
        <f>SUM(M65:N65)</f>
        <v>0</v>
      </c>
      <c r="P65" s="42"/>
    </row>
    <row r="66" spans="1:21" ht="51" hidden="1" customHeight="1" x14ac:dyDescent="0.25">
      <c r="A66" s="190"/>
      <c r="B66" s="48" t="s">
        <v>69</v>
      </c>
      <c r="C66" s="48" t="s">
        <v>79</v>
      </c>
      <c r="D66" s="48" t="s">
        <v>71</v>
      </c>
      <c r="E66" s="48"/>
      <c r="F66" s="48" t="s">
        <v>80</v>
      </c>
      <c r="G66" s="112">
        <v>0</v>
      </c>
      <c r="H66" s="112">
        <v>0</v>
      </c>
      <c r="I66" s="112">
        <v>0</v>
      </c>
      <c r="J66" s="50"/>
      <c r="K66" s="50">
        <v>0</v>
      </c>
      <c r="L66" s="50">
        <v>0</v>
      </c>
      <c r="M66" s="50"/>
      <c r="N66" s="50">
        <v>0</v>
      </c>
      <c r="O66" s="192">
        <f t="shared" si="3"/>
        <v>0</v>
      </c>
      <c r="P66" s="42">
        <f>K66+L66+N66</f>
        <v>0</v>
      </c>
      <c r="R66" s="42" t="e">
        <f>P66+#REF!</f>
        <v>#REF!</v>
      </c>
      <c r="S66" s="2">
        <v>6662.5</v>
      </c>
      <c r="T66" s="2">
        <f>13125/2</f>
        <v>6562.5</v>
      </c>
      <c r="U66" s="2">
        <f>T66*2</f>
        <v>13125</v>
      </c>
    </row>
    <row r="67" spans="1:21" ht="57.75" hidden="1" customHeight="1" x14ac:dyDescent="0.25">
      <c r="A67" s="190"/>
      <c r="B67" s="48" t="s">
        <v>81</v>
      </c>
      <c r="C67" s="48" t="s">
        <v>82</v>
      </c>
      <c r="D67" s="48" t="s">
        <v>71</v>
      </c>
      <c r="E67" s="47"/>
      <c r="F67" s="48" t="s">
        <v>83</v>
      </c>
      <c r="G67" s="112">
        <v>0</v>
      </c>
      <c r="H67" s="112"/>
      <c r="I67" s="112"/>
      <c r="J67" s="51">
        <v>370000</v>
      </c>
      <c r="K67" s="51">
        <v>0</v>
      </c>
      <c r="L67" s="51">
        <v>0</v>
      </c>
      <c r="M67" s="51"/>
      <c r="N67" s="51">
        <v>0</v>
      </c>
      <c r="O67" s="194">
        <f t="shared" si="3"/>
        <v>0</v>
      </c>
      <c r="P67" s="42">
        <f t="shared" ref="P67:P68" si="4">K67+L67+N67</f>
        <v>0</v>
      </c>
    </row>
    <row r="68" spans="1:21" ht="69.75" hidden="1" customHeight="1" x14ac:dyDescent="0.25">
      <c r="A68" s="190"/>
      <c r="B68" s="195" t="s">
        <v>33</v>
      </c>
      <c r="C68" s="195" t="s">
        <v>84</v>
      </c>
      <c r="D68" s="195" t="s">
        <v>71</v>
      </c>
      <c r="E68" s="196"/>
      <c r="F68" s="195" t="s">
        <v>85</v>
      </c>
      <c r="G68" s="197">
        <v>0</v>
      </c>
      <c r="H68" s="197"/>
      <c r="I68" s="197"/>
      <c r="J68" s="198"/>
      <c r="K68" s="198">
        <v>0</v>
      </c>
      <c r="L68" s="198">
        <v>0</v>
      </c>
      <c r="M68" s="198"/>
      <c r="N68" s="198">
        <v>0</v>
      </c>
      <c r="O68" s="199">
        <f t="shared" si="3"/>
        <v>0</v>
      </c>
      <c r="P68" s="42">
        <f t="shared" si="4"/>
        <v>0</v>
      </c>
    </row>
    <row r="69" spans="1:21" ht="18.75" customHeight="1" thickBot="1" x14ac:dyDescent="0.3">
      <c r="A69" s="62">
        <f>SUM(A63:A68)</f>
        <v>1</v>
      </c>
      <c r="B69" s="63" t="s">
        <v>29</v>
      </c>
      <c r="C69" s="63"/>
      <c r="D69" s="63"/>
      <c r="E69" s="63"/>
      <c r="F69" s="63"/>
      <c r="G69" s="200">
        <f>SUM(G63:G68)</f>
        <v>16</v>
      </c>
      <c r="H69" s="200">
        <f t="shared" ref="H69:O69" si="5">SUM(H63:H68)</f>
        <v>0</v>
      </c>
      <c r="I69" s="200">
        <f t="shared" si="5"/>
        <v>0</v>
      </c>
      <c r="J69" s="200">
        <f t="shared" si="5"/>
        <v>620000</v>
      </c>
      <c r="K69" s="200">
        <f t="shared" si="5"/>
        <v>5000</v>
      </c>
      <c r="L69" s="200">
        <f t="shared" si="5"/>
        <v>7875</v>
      </c>
      <c r="M69" s="200">
        <f t="shared" si="5"/>
        <v>0</v>
      </c>
      <c r="N69" s="200">
        <f t="shared" si="5"/>
        <v>25200</v>
      </c>
      <c r="O69" s="200">
        <f t="shared" si="5"/>
        <v>25200</v>
      </c>
      <c r="P69" s="42"/>
    </row>
    <row r="70" spans="1:21" ht="15" customHeight="1" thickBot="1" x14ac:dyDescent="0.3">
      <c r="A70" s="66" t="s">
        <v>30</v>
      </c>
      <c r="B70" s="67"/>
      <c r="C70" s="67"/>
      <c r="D70" s="67"/>
      <c r="E70" s="67"/>
      <c r="F70" s="67"/>
      <c r="G70" s="68"/>
      <c r="H70" s="201"/>
      <c r="I70" s="201"/>
      <c r="J70" s="202"/>
      <c r="K70" s="202"/>
      <c r="L70" s="202"/>
      <c r="M70" s="203">
        <v>0</v>
      </c>
      <c r="N70" s="203">
        <f>N69*-0.1</f>
        <v>-2520</v>
      </c>
      <c r="O70" s="203">
        <f>N70</f>
        <v>-2520</v>
      </c>
      <c r="P70" s="42"/>
    </row>
    <row r="71" spans="1:21" ht="17.25" customHeight="1" thickBot="1" x14ac:dyDescent="0.3">
      <c r="A71" s="72" t="s">
        <v>31</v>
      </c>
      <c r="B71" s="73"/>
      <c r="C71" s="73"/>
      <c r="D71" s="73"/>
      <c r="E71" s="73"/>
      <c r="F71" s="73"/>
      <c r="G71" s="74"/>
      <c r="H71" s="204"/>
      <c r="I71" s="204"/>
      <c r="J71" s="205"/>
      <c r="K71" s="205"/>
      <c r="L71" s="205"/>
      <c r="M71" s="203">
        <f>SUM(M69:M70)</f>
        <v>0</v>
      </c>
      <c r="N71" s="203">
        <f>N69 +(N70)</f>
        <v>22680</v>
      </c>
      <c r="O71" s="203">
        <f>O70+O69</f>
        <v>22680</v>
      </c>
    </row>
    <row r="72" spans="1:21" ht="17.25" customHeight="1" x14ac:dyDescent="0.25">
      <c r="A72" s="206"/>
      <c r="B72" s="206"/>
      <c r="C72" s="206"/>
      <c r="D72" s="206"/>
      <c r="E72" s="206"/>
      <c r="F72" s="206"/>
      <c r="G72" s="206"/>
      <c r="H72" s="207"/>
      <c r="I72" s="207"/>
      <c r="J72" s="208"/>
      <c r="K72" s="208"/>
      <c r="L72" s="208"/>
      <c r="M72" s="209"/>
      <c r="N72" s="209"/>
      <c r="O72" s="209"/>
      <c r="P72" s="210"/>
      <c r="Q72" s="210"/>
      <c r="R72" s="210"/>
      <c r="S72" s="210"/>
      <c r="T72" s="210"/>
      <c r="U72" s="210"/>
    </row>
    <row r="73" spans="1:21" ht="17.25" customHeight="1" thickBot="1" x14ac:dyDescent="0.3">
      <c r="A73" s="211"/>
      <c r="B73" s="211"/>
      <c r="C73" s="211"/>
      <c r="D73" s="211"/>
      <c r="E73" s="211"/>
      <c r="F73" s="211"/>
      <c r="G73" s="211"/>
      <c r="H73" s="207"/>
      <c r="I73" s="212"/>
      <c r="J73" s="212"/>
      <c r="K73" s="212"/>
      <c r="L73" s="212"/>
      <c r="M73" s="212"/>
      <c r="N73" s="212"/>
      <c r="O73" s="209"/>
      <c r="P73" s="213"/>
      <c r="Q73" s="213"/>
      <c r="R73" s="213"/>
      <c r="S73" s="213"/>
      <c r="T73" s="213"/>
      <c r="U73" s="213"/>
    </row>
    <row r="74" spans="1:21" ht="17.25" customHeight="1" thickBot="1" x14ac:dyDescent="0.3">
      <c r="A74" s="72" t="s">
        <v>86</v>
      </c>
      <c r="B74" s="73"/>
      <c r="C74" s="73"/>
      <c r="D74" s="73"/>
      <c r="E74" s="73"/>
      <c r="F74" s="73"/>
      <c r="G74" s="74"/>
      <c r="H74" s="207"/>
      <c r="I74" s="214" t="s">
        <v>87</v>
      </c>
      <c r="J74" s="215"/>
      <c r="K74" s="215"/>
      <c r="L74" s="215"/>
      <c r="M74" s="215"/>
      <c r="N74" s="216"/>
      <c r="O74" s="209"/>
      <c r="P74" s="217" t="s">
        <v>88</v>
      </c>
      <c r="Q74" s="218"/>
      <c r="R74" s="218"/>
      <c r="S74" s="218"/>
      <c r="T74" s="218"/>
      <c r="U74" s="219"/>
    </row>
    <row r="75" spans="1:21" ht="48" customHeight="1" thickBot="1" x14ac:dyDescent="0.3">
      <c r="A75" s="220" t="s">
        <v>89</v>
      </c>
      <c r="B75" s="221"/>
      <c r="C75" s="222"/>
      <c r="D75" s="16" t="s">
        <v>90</v>
      </c>
      <c r="E75" s="16"/>
      <c r="F75" s="16" t="s">
        <v>91</v>
      </c>
      <c r="G75" s="16"/>
      <c r="H75" s="207"/>
      <c r="I75" s="223" t="s">
        <v>92</v>
      </c>
      <c r="J75" s="224" t="s">
        <v>93</v>
      </c>
      <c r="K75" s="225" t="s">
        <v>94</v>
      </c>
      <c r="L75" s="225" t="s">
        <v>95</v>
      </c>
      <c r="M75" s="226" t="s">
        <v>96</v>
      </c>
      <c r="N75" s="227" t="s">
        <v>52</v>
      </c>
      <c r="O75" s="209"/>
      <c r="P75" s="223" t="s">
        <v>92</v>
      </c>
      <c r="Q75" s="224" t="s">
        <v>93</v>
      </c>
      <c r="R75" s="225" t="s">
        <v>94</v>
      </c>
      <c r="S75" s="225" t="s">
        <v>95</v>
      </c>
      <c r="T75" s="226" t="s">
        <v>96</v>
      </c>
      <c r="U75" s="227" t="s">
        <v>52</v>
      </c>
    </row>
    <row r="76" spans="1:21" ht="27.75" customHeight="1" thickBot="1" x14ac:dyDescent="0.3">
      <c r="A76" s="13" t="s">
        <v>97</v>
      </c>
      <c r="B76" s="14"/>
      <c r="C76" s="15"/>
      <c r="D76" s="228">
        <v>569530</v>
      </c>
      <c r="E76" s="229"/>
      <c r="F76" s="228">
        <f>F84</f>
        <v>141840</v>
      </c>
      <c r="G76" s="229"/>
      <c r="H76" s="207"/>
      <c r="I76" s="230" t="s">
        <v>24</v>
      </c>
      <c r="J76" s="231">
        <f>L23</f>
        <v>0</v>
      </c>
      <c r="K76" s="231">
        <f>L52</f>
        <v>12100</v>
      </c>
      <c r="L76" s="231">
        <f>L41</f>
        <v>54900</v>
      </c>
      <c r="M76" s="232">
        <f>L69</f>
        <v>7875</v>
      </c>
      <c r="N76" s="233">
        <f>SUM(J76:M76)</f>
        <v>74875</v>
      </c>
      <c r="O76" s="234"/>
      <c r="P76" s="230" t="s">
        <v>24</v>
      </c>
      <c r="Q76" s="235">
        <v>62500</v>
      </c>
      <c r="R76" s="231">
        <v>23000</v>
      </c>
      <c r="S76" s="231">
        <v>61600</v>
      </c>
      <c r="T76" s="232">
        <v>14692</v>
      </c>
      <c r="U76" s="233">
        <v>161792</v>
      </c>
    </row>
    <row r="77" spans="1:21" ht="20.100000000000001" customHeight="1" thickBot="1" x14ac:dyDescent="0.3">
      <c r="A77" s="13" t="s">
        <v>98</v>
      </c>
      <c r="B77" s="14"/>
      <c r="C77" s="15"/>
      <c r="D77" s="228">
        <v>7</v>
      </c>
      <c r="E77" s="229"/>
      <c r="F77" s="72">
        <f>0</f>
        <v>0</v>
      </c>
      <c r="G77" s="74"/>
      <c r="H77" s="236"/>
      <c r="I77" s="237" t="s">
        <v>99</v>
      </c>
      <c r="J77" s="238">
        <f>K23</f>
        <v>0</v>
      </c>
      <c r="K77" s="231">
        <f>K52</f>
        <v>19750</v>
      </c>
      <c r="L77" s="238">
        <f>K41</f>
        <v>12100</v>
      </c>
      <c r="M77" s="239">
        <f>K69</f>
        <v>5000</v>
      </c>
      <c r="N77" s="240">
        <f t="shared" ref="N77:N79" si="6">SUM(J77:M77)</f>
        <v>36850</v>
      </c>
      <c r="O77" s="234"/>
      <c r="P77" s="237" t="s">
        <v>99</v>
      </c>
      <c r="Q77" s="238">
        <v>27500</v>
      </c>
      <c r="R77" s="231">
        <v>16200</v>
      </c>
      <c r="S77" s="238">
        <v>22400</v>
      </c>
      <c r="T77" s="239">
        <v>4500</v>
      </c>
      <c r="U77" s="240">
        <v>70600</v>
      </c>
    </row>
    <row r="78" spans="1:21" ht="31.5" customHeight="1" thickBot="1" x14ac:dyDescent="0.3">
      <c r="A78" s="13" t="s">
        <v>100</v>
      </c>
      <c r="B78" s="14"/>
      <c r="C78" s="15"/>
      <c r="D78" s="214">
        <v>14</v>
      </c>
      <c r="E78" s="216"/>
      <c r="F78" s="63">
        <f>(A69+A52+A41+A23)</f>
        <v>6</v>
      </c>
      <c r="G78" s="63"/>
      <c r="H78" s="236"/>
      <c r="I78" s="241" t="s">
        <v>101</v>
      </c>
      <c r="J78" s="242">
        <f>O25</f>
        <v>0</v>
      </c>
      <c r="K78" s="242">
        <f>O54</f>
        <v>78840</v>
      </c>
      <c r="L78" s="242">
        <f>O43</f>
        <v>40320</v>
      </c>
      <c r="M78" s="243">
        <f>O71</f>
        <v>22680</v>
      </c>
      <c r="N78" s="244">
        <f>SUM(J78:M78)</f>
        <v>141840</v>
      </c>
      <c r="O78" s="234"/>
      <c r="P78" s="241" t="s">
        <v>101</v>
      </c>
      <c r="Q78" s="245">
        <v>398370</v>
      </c>
      <c r="R78" s="245">
        <v>118060</v>
      </c>
      <c r="S78" s="245">
        <v>10260</v>
      </c>
      <c r="T78" s="246">
        <v>42840</v>
      </c>
      <c r="U78" s="244">
        <v>569530</v>
      </c>
    </row>
    <row r="79" spans="1:21" ht="20.100000000000001" customHeight="1" thickBot="1" x14ac:dyDescent="0.3">
      <c r="A79" s="13" t="s">
        <v>102</v>
      </c>
      <c r="B79" s="14"/>
      <c r="C79" s="15"/>
      <c r="D79" s="214">
        <v>83</v>
      </c>
      <c r="E79" s="216"/>
      <c r="F79" s="63">
        <f>(H23+I23)+(H41+I41)+(H52+I52)+(H69+I69)</f>
        <v>0</v>
      </c>
      <c r="G79" s="63"/>
      <c r="H79" s="184"/>
      <c r="I79" s="247" t="s">
        <v>52</v>
      </c>
      <c r="J79" s="248">
        <f>SUM(J76:J78)</f>
        <v>0</v>
      </c>
      <c r="K79" s="248">
        <f>SUM(K76:K78)</f>
        <v>110690</v>
      </c>
      <c r="L79" s="248">
        <f>SUM(L76:L78)</f>
        <v>107320</v>
      </c>
      <c r="M79" s="249">
        <f>SUM(M76:M78)</f>
        <v>35555</v>
      </c>
      <c r="N79" s="250">
        <f t="shared" si="6"/>
        <v>253565</v>
      </c>
      <c r="O79" s="185"/>
      <c r="P79" s="247" t="s">
        <v>52</v>
      </c>
      <c r="Q79" s="248">
        <v>488370</v>
      </c>
      <c r="R79" s="248">
        <v>157260</v>
      </c>
      <c r="S79" s="248">
        <v>94260</v>
      </c>
      <c r="T79" s="249">
        <v>62032</v>
      </c>
      <c r="U79" s="250">
        <v>801922</v>
      </c>
    </row>
    <row r="80" spans="1:21" ht="20.100000000000001" customHeight="1" thickBot="1" x14ac:dyDescent="0.3">
      <c r="A80" s="13" t="s">
        <v>103</v>
      </c>
      <c r="B80" s="14"/>
      <c r="C80" s="15"/>
      <c r="D80" s="251">
        <v>184</v>
      </c>
      <c r="E80" s="252"/>
      <c r="F80" s="253">
        <f>G23+G41+G52+G69</f>
        <v>112</v>
      </c>
      <c r="G80" s="63"/>
      <c r="H80" s="184"/>
      <c r="I80" s="254" t="s">
        <v>104</v>
      </c>
      <c r="J80" s="255"/>
      <c r="K80" s="255"/>
      <c r="L80" s="255"/>
      <c r="M80" s="255"/>
      <c r="N80" s="256"/>
      <c r="O80" s="185"/>
      <c r="P80" s="217" t="s">
        <v>105</v>
      </c>
      <c r="Q80" s="218"/>
      <c r="R80" s="218"/>
      <c r="S80" s="218"/>
      <c r="T80" s="218"/>
      <c r="U80" s="218"/>
    </row>
    <row r="81" spans="1:22" ht="31.5" customHeight="1" thickBot="1" x14ac:dyDescent="0.3">
      <c r="A81" s="257" t="s">
        <v>106</v>
      </c>
      <c r="B81" s="258"/>
      <c r="C81" s="259"/>
      <c r="D81" s="228">
        <v>354250</v>
      </c>
      <c r="E81" s="229"/>
      <c r="F81" s="260">
        <f>M69+M52+M41+M23</f>
        <v>0</v>
      </c>
      <c r="G81" s="260"/>
      <c r="H81" s="236"/>
      <c r="I81" s="223" t="s">
        <v>92</v>
      </c>
      <c r="J81" s="224" t="s">
        <v>93</v>
      </c>
      <c r="K81" s="225" t="s">
        <v>94</v>
      </c>
      <c r="L81" s="261" t="s">
        <v>95</v>
      </c>
      <c r="M81" s="262" t="s">
        <v>96</v>
      </c>
      <c r="N81" s="227" t="s">
        <v>52</v>
      </c>
      <c r="O81" s="185"/>
      <c r="P81" s="223" t="s">
        <v>92</v>
      </c>
      <c r="Q81" s="224" t="s">
        <v>93</v>
      </c>
      <c r="R81" s="225" t="s">
        <v>94</v>
      </c>
      <c r="S81" s="225" t="s">
        <v>95</v>
      </c>
      <c r="T81" s="263" t="s">
        <v>96</v>
      </c>
      <c r="U81" s="227" t="s">
        <v>52</v>
      </c>
    </row>
    <row r="82" spans="1:22" ht="20.100000000000001" customHeight="1" thickBot="1" x14ac:dyDescent="0.3">
      <c r="A82" s="257" t="s">
        <v>107</v>
      </c>
      <c r="B82" s="258"/>
      <c r="C82" s="259"/>
      <c r="D82" s="228">
        <v>239200</v>
      </c>
      <c r="E82" s="229"/>
      <c r="F82" s="260">
        <f>N23+N41+N69+N52</f>
        <v>157600</v>
      </c>
      <c r="G82" s="260"/>
      <c r="H82" s="236"/>
      <c r="I82" s="230" t="s">
        <v>24</v>
      </c>
      <c r="J82" s="264">
        <f t="shared" ref="J82:N85" si="7">J76/Q76</f>
        <v>0</v>
      </c>
      <c r="K82" s="264">
        <f t="shared" si="7"/>
        <v>0.52608695652173909</v>
      </c>
      <c r="L82" s="264">
        <f t="shared" si="7"/>
        <v>0.89123376623376627</v>
      </c>
      <c r="M82" s="265">
        <f>M76/T76</f>
        <v>0.53600598965423363</v>
      </c>
      <c r="N82" s="266">
        <f t="shared" si="7"/>
        <v>0.46278555181962028</v>
      </c>
      <c r="O82" s="185"/>
      <c r="P82" s="267" t="s">
        <v>98</v>
      </c>
      <c r="Q82" s="268">
        <v>4</v>
      </c>
      <c r="R82" s="269">
        <v>1</v>
      </c>
      <c r="S82" s="269">
        <v>0</v>
      </c>
      <c r="T82" s="270">
        <v>0</v>
      </c>
      <c r="U82" s="271">
        <v>5</v>
      </c>
    </row>
    <row r="83" spans="1:22" ht="20.100000000000001" customHeight="1" thickBot="1" x14ac:dyDescent="0.3">
      <c r="A83" s="257" t="s">
        <v>108</v>
      </c>
      <c r="B83" s="258"/>
      <c r="C83" s="259"/>
      <c r="D83" s="228">
        <v>-23920</v>
      </c>
      <c r="E83" s="229"/>
      <c r="F83" s="260">
        <f>(N70+N53+N42+N24)</f>
        <v>-15760</v>
      </c>
      <c r="G83" s="260"/>
      <c r="H83" s="236"/>
      <c r="I83" s="237" t="s">
        <v>99</v>
      </c>
      <c r="J83" s="264">
        <f t="shared" si="7"/>
        <v>0</v>
      </c>
      <c r="K83" s="264">
        <f t="shared" si="7"/>
        <v>1.2191358024691359</v>
      </c>
      <c r="L83" s="264">
        <f t="shared" si="7"/>
        <v>0.5401785714285714</v>
      </c>
      <c r="M83" s="265">
        <f t="shared" si="7"/>
        <v>1.1111111111111112</v>
      </c>
      <c r="N83" s="266">
        <f t="shared" si="7"/>
        <v>0.5219546742209632</v>
      </c>
      <c r="O83" s="185"/>
      <c r="P83" s="272" t="s">
        <v>109</v>
      </c>
      <c r="Q83" s="273">
        <v>5</v>
      </c>
      <c r="R83" s="269">
        <v>4</v>
      </c>
      <c r="S83" s="274">
        <v>4</v>
      </c>
      <c r="T83" s="275">
        <v>1</v>
      </c>
      <c r="U83" s="271">
        <v>14</v>
      </c>
    </row>
    <row r="84" spans="1:22" ht="20.100000000000001" customHeight="1" thickBot="1" x14ac:dyDescent="0.3">
      <c r="A84" s="276" t="s">
        <v>110</v>
      </c>
      <c r="B84" s="277"/>
      <c r="C84" s="278"/>
      <c r="D84" s="279">
        <v>569530</v>
      </c>
      <c r="E84" s="280"/>
      <c r="F84" s="281">
        <f>F81+F82+F83</f>
        <v>141840</v>
      </c>
      <c r="G84" s="281"/>
      <c r="H84" s="282"/>
      <c r="I84" s="241" t="s">
        <v>101</v>
      </c>
      <c r="J84" s="264">
        <f t="shared" si="7"/>
        <v>0</v>
      </c>
      <c r="K84" s="264">
        <f t="shared" si="7"/>
        <v>0.6677960359139421</v>
      </c>
      <c r="L84" s="264">
        <f t="shared" si="7"/>
        <v>3.9298245614035086</v>
      </c>
      <c r="M84" s="265">
        <f t="shared" si="7"/>
        <v>0.52941176470588236</v>
      </c>
      <c r="N84" s="266">
        <f t="shared" si="7"/>
        <v>0.24904746018646953</v>
      </c>
      <c r="O84" s="185"/>
      <c r="P84" s="241" t="s">
        <v>111</v>
      </c>
      <c r="Q84" s="273">
        <v>44</v>
      </c>
      <c r="R84" s="269">
        <v>25</v>
      </c>
      <c r="S84" s="274">
        <v>0</v>
      </c>
      <c r="T84" s="275">
        <v>14</v>
      </c>
      <c r="U84" s="271">
        <v>83</v>
      </c>
    </row>
    <row r="85" spans="1:22" ht="20.100000000000001" customHeight="1" thickBot="1" x14ac:dyDescent="0.3">
      <c r="A85" s="143"/>
      <c r="B85" s="143"/>
      <c r="C85" s="143"/>
      <c r="D85" s="143"/>
      <c r="E85" s="143"/>
      <c r="F85" s="143"/>
      <c r="G85" s="282"/>
      <c r="H85" s="282"/>
      <c r="I85" s="247" t="s">
        <v>52</v>
      </c>
      <c r="J85" s="283">
        <f t="shared" si="7"/>
        <v>0</v>
      </c>
      <c r="K85" s="283">
        <f t="shared" si="7"/>
        <v>0.70386620882614781</v>
      </c>
      <c r="L85" s="283">
        <f t="shared" si="7"/>
        <v>1.1385529386802462</v>
      </c>
      <c r="M85" s="284">
        <f t="shared" si="7"/>
        <v>0.57317191127160172</v>
      </c>
      <c r="N85" s="266">
        <f t="shared" si="7"/>
        <v>0.31619658769805542</v>
      </c>
      <c r="O85" s="143"/>
      <c r="P85" s="241" t="s">
        <v>112</v>
      </c>
      <c r="Q85" s="273">
        <v>56</v>
      </c>
      <c r="R85" s="269">
        <v>48</v>
      </c>
      <c r="S85" s="274">
        <v>64</v>
      </c>
      <c r="T85" s="275">
        <v>8</v>
      </c>
      <c r="U85" s="271">
        <v>176</v>
      </c>
    </row>
    <row r="86" spans="1:22" ht="16.5" thickBot="1" x14ac:dyDescent="0.3">
      <c r="A86" s="143"/>
      <c r="B86" s="285"/>
      <c r="C86" s="285"/>
      <c r="D86" s="285"/>
      <c r="E86" s="286"/>
      <c r="F86" s="287"/>
      <c r="G86" s="287"/>
      <c r="I86" s="143"/>
      <c r="J86" s="143"/>
      <c r="K86" s="143"/>
      <c r="L86" s="143"/>
      <c r="M86" s="143"/>
      <c r="N86" s="143"/>
      <c r="O86" s="143"/>
      <c r="P86" s="241" t="s">
        <v>113</v>
      </c>
      <c r="Q86" s="288">
        <v>329250</v>
      </c>
      <c r="R86" s="269">
        <v>25000</v>
      </c>
      <c r="S86" s="274">
        <v>0</v>
      </c>
      <c r="T86" s="239">
        <v>0</v>
      </c>
      <c r="U86" s="271">
        <v>354250</v>
      </c>
    </row>
    <row r="87" spans="1:22" ht="16.5" thickBot="1" x14ac:dyDescent="0.3">
      <c r="A87" s="143"/>
      <c r="E87" s="289"/>
      <c r="G87" s="290"/>
      <c r="I87" s="291" t="s">
        <v>114</v>
      </c>
      <c r="J87" s="292"/>
      <c r="K87" s="292"/>
      <c r="L87" s="292"/>
      <c r="M87" s="292"/>
      <c r="N87" s="293"/>
      <c r="O87" s="143"/>
      <c r="P87" s="241" t="s">
        <v>115</v>
      </c>
      <c r="Q87" s="294">
        <v>69120</v>
      </c>
      <c r="R87" s="242">
        <v>93060</v>
      </c>
      <c r="S87" s="242">
        <v>10260</v>
      </c>
      <c r="T87" s="243">
        <v>42840</v>
      </c>
      <c r="U87" s="271">
        <v>215280</v>
      </c>
      <c r="V87" s="42"/>
    </row>
    <row r="88" spans="1:22" ht="32.25" thickBot="1" x14ac:dyDescent="0.3">
      <c r="A88" s="143"/>
      <c r="B88" s="295" t="s">
        <v>116</v>
      </c>
      <c r="C88" s="295"/>
      <c r="D88" s="295"/>
      <c r="E88" s="296" t="s">
        <v>117</v>
      </c>
      <c r="F88" s="297"/>
      <c r="G88" s="298"/>
      <c r="I88" s="223" t="s">
        <v>92</v>
      </c>
      <c r="J88" s="224" t="s">
        <v>93</v>
      </c>
      <c r="K88" s="225" t="s">
        <v>94</v>
      </c>
      <c r="L88" s="225" t="s">
        <v>95</v>
      </c>
      <c r="M88" s="226" t="s">
        <v>96</v>
      </c>
      <c r="N88" s="227" t="s">
        <v>52</v>
      </c>
      <c r="O88" s="143"/>
      <c r="P88" s="247" t="s">
        <v>52</v>
      </c>
      <c r="Q88" s="299">
        <v>398370</v>
      </c>
      <c r="R88" s="248">
        <v>118060</v>
      </c>
      <c r="S88" s="248">
        <v>10260</v>
      </c>
      <c r="T88" s="248">
        <v>42840</v>
      </c>
      <c r="U88" s="248">
        <v>569530</v>
      </c>
    </row>
    <row r="89" spans="1:22" x14ac:dyDescent="0.25">
      <c r="A89" s="143"/>
      <c r="B89" s="300"/>
      <c r="C89" s="300"/>
      <c r="D89" s="300"/>
      <c r="E89" s="301"/>
      <c r="F89" s="296"/>
      <c r="G89" s="213"/>
      <c r="H89" s="213"/>
      <c r="I89" s="302" t="s">
        <v>98</v>
      </c>
      <c r="J89" s="303">
        <f>0/Q82</f>
        <v>0</v>
      </c>
      <c r="K89" s="304" t="e">
        <f>0/0</f>
        <v>#DIV/0!</v>
      </c>
      <c r="L89" s="268" t="e">
        <f>0/S82</f>
        <v>#DIV/0!</v>
      </c>
      <c r="M89" s="305" t="e">
        <f>(0)/T82</f>
        <v>#DIV/0!</v>
      </c>
      <c r="N89" s="306">
        <f>F77/D77</f>
        <v>0</v>
      </c>
      <c r="O89" s="143"/>
    </row>
    <row r="90" spans="1:22" x14ac:dyDescent="0.25">
      <c r="A90" s="143"/>
      <c r="B90" s="300"/>
      <c r="C90" s="300"/>
      <c r="D90" s="300"/>
      <c r="E90" s="301"/>
      <c r="F90" s="300"/>
      <c r="I90" s="307" t="s">
        <v>109</v>
      </c>
      <c r="J90" s="308">
        <f>A23/Q83</f>
        <v>0</v>
      </c>
      <c r="K90" s="309">
        <f>A52/R83</f>
        <v>0.75</v>
      </c>
      <c r="L90" s="310">
        <f>A41/S83</f>
        <v>0.5</v>
      </c>
      <c r="M90" s="311">
        <f>A69/T83</f>
        <v>1</v>
      </c>
      <c r="N90" s="312">
        <f>F78/D78</f>
        <v>0.42857142857142855</v>
      </c>
      <c r="O90" s="143"/>
    </row>
    <row r="91" spans="1:22" x14ac:dyDescent="0.25">
      <c r="A91" s="143"/>
      <c r="B91" s="300"/>
      <c r="C91" s="300"/>
      <c r="D91" s="300"/>
      <c r="E91" s="301"/>
      <c r="F91" s="300"/>
      <c r="G91" s="143"/>
      <c r="H91" s="143"/>
      <c r="I91" s="313" t="s">
        <v>111</v>
      </c>
      <c r="J91" s="308">
        <f>(H23+I23)/Q84</f>
        <v>0</v>
      </c>
      <c r="K91" s="269">
        <f>(H52+I52)/R84</f>
        <v>0</v>
      </c>
      <c r="L91" s="308" t="e">
        <f>(H41+I41)/S84</f>
        <v>#DIV/0!</v>
      </c>
      <c r="M91" s="311">
        <f>(H69+I69)/T84</f>
        <v>0</v>
      </c>
      <c r="N91" s="314">
        <f t="shared" ref="N91:N94" si="8">F79/D79</f>
        <v>0</v>
      </c>
      <c r="O91" s="143"/>
      <c r="R91" s="315"/>
      <c r="S91" s="315"/>
    </row>
    <row r="92" spans="1:22" x14ac:dyDescent="0.25">
      <c r="A92" s="143"/>
      <c r="B92" s="300"/>
      <c r="C92" s="300"/>
      <c r="D92" s="300"/>
      <c r="E92" s="301"/>
      <c r="F92" s="300"/>
      <c r="G92" s="143"/>
      <c r="H92" s="143"/>
      <c r="I92" s="313" t="s">
        <v>112</v>
      </c>
      <c r="J92" s="308">
        <f>G23/Q85</f>
        <v>0</v>
      </c>
      <c r="K92" s="309">
        <f>G52/R85</f>
        <v>1.1666666666666667</v>
      </c>
      <c r="L92" s="308">
        <f>G41/S85</f>
        <v>0.625</v>
      </c>
      <c r="M92" s="311">
        <f>G69/T85</f>
        <v>2</v>
      </c>
      <c r="N92" s="312">
        <f t="shared" si="8"/>
        <v>0.60869565217391308</v>
      </c>
      <c r="O92" s="143"/>
    </row>
    <row r="93" spans="1:22" x14ac:dyDescent="0.25">
      <c r="A93" s="143"/>
      <c r="B93" s="316" t="s">
        <v>118</v>
      </c>
      <c r="C93" s="316"/>
      <c r="D93" s="316"/>
      <c r="E93" s="317" t="s">
        <v>119</v>
      </c>
      <c r="F93" s="300"/>
      <c r="G93" s="143"/>
      <c r="H93" s="143"/>
      <c r="I93" s="313" t="s">
        <v>113</v>
      </c>
      <c r="J93" s="308">
        <f>M23/Q86</f>
        <v>0</v>
      </c>
      <c r="K93" s="309">
        <f>M52/R86</f>
        <v>0</v>
      </c>
      <c r="L93" s="308" t="e">
        <f>M41/S86</f>
        <v>#DIV/0!</v>
      </c>
      <c r="M93" s="311" t="e">
        <f>M69/T86</f>
        <v>#DIV/0!</v>
      </c>
      <c r="N93" s="318">
        <f t="shared" si="8"/>
        <v>0</v>
      </c>
      <c r="O93" s="143"/>
    </row>
    <row r="94" spans="1:22" ht="31.5" x14ac:dyDescent="0.25">
      <c r="A94" s="143"/>
      <c r="B94" s="300" t="s">
        <v>120</v>
      </c>
      <c r="C94" s="300"/>
      <c r="D94" s="300"/>
      <c r="E94" s="296" t="s">
        <v>121</v>
      </c>
      <c r="F94" s="317"/>
      <c r="G94" s="143"/>
      <c r="H94" s="143"/>
      <c r="I94" s="313" t="s">
        <v>122</v>
      </c>
      <c r="J94" s="319">
        <f>N25/Q87</f>
        <v>0</v>
      </c>
      <c r="K94" s="320">
        <f>N54/R87</f>
        <v>0.84719535783365574</v>
      </c>
      <c r="L94" s="319">
        <f>N43/S87</f>
        <v>3.9298245614035086</v>
      </c>
      <c r="M94" s="321">
        <f>N71/T87</f>
        <v>0.52941176470588236</v>
      </c>
      <c r="N94" s="322">
        <f t="shared" si="8"/>
        <v>0.65886287625418061</v>
      </c>
      <c r="O94" s="143"/>
    </row>
    <row r="95" spans="1:22" ht="16.5" thickBot="1" x14ac:dyDescent="0.3">
      <c r="A95" s="143"/>
      <c r="B95" s="143"/>
      <c r="C95" s="143"/>
      <c r="D95" s="143"/>
      <c r="E95" s="143"/>
      <c r="F95" s="143"/>
      <c r="G95" s="143"/>
      <c r="H95" s="143"/>
      <c r="I95" s="247" t="s">
        <v>52</v>
      </c>
      <c r="J95" s="323">
        <f>J79/Q88</f>
        <v>0</v>
      </c>
      <c r="K95" s="323">
        <f>O54/R88</f>
        <v>0.6677960359139421</v>
      </c>
      <c r="L95" s="323">
        <f>O43/S88</f>
        <v>3.9298245614035086</v>
      </c>
      <c r="M95" s="324">
        <f>O71/T88</f>
        <v>0.52941176470588236</v>
      </c>
      <c r="N95" s="325">
        <f>F84/U88</f>
        <v>0.24904746018646953</v>
      </c>
      <c r="O95" s="143"/>
    </row>
    <row r="96" spans="1:22" x14ac:dyDescent="0.25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</row>
    <row r="97" spans="1:14" x14ac:dyDescent="0.25">
      <c r="A97" s="143"/>
      <c r="B97" s="143"/>
      <c r="C97" s="143"/>
      <c r="D97" s="143"/>
      <c r="E97" s="143"/>
      <c r="F97" s="143"/>
      <c r="G97" s="143"/>
      <c r="H97" s="143"/>
    </row>
    <row r="98" spans="1:14" x14ac:dyDescent="0.25">
      <c r="A98" s="143"/>
      <c r="B98" s="143"/>
      <c r="C98" s="143"/>
      <c r="D98" s="143"/>
      <c r="E98" s="143"/>
      <c r="F98" s="143"/>
      <c r="G98" s="143"/>
      <c r="H98" s="143"/>
    </row>
    <row r="99" spans="1:14" x14ac:dyDescent="0.25">
      <c r="A99" s="143"/>
      <c r="B99" s="143"/>
      <c r="C99" s="143"/>
      <c r="D99" s="143"/>
      <c r="E99" s="143"/>
      <c r="F99" s="143"/>
      <c r="G99" s="143"/>
      <c r="H99" s="143"/>
    </row>
    <row r="100" spans="1:14" x14ac:dyDescent="0.25">
      <c r="A100" s="143"/>
      <c r="B100" s="143"/>
      <c r="C100" s="143"/>
      <c r="D100" s="143"/>
      <c r="E100" s="143"/>
      <c r="F100" s="143"/>
      <c r="G100" s="143"/>
      <c r="H100" s="143"/>
    </row>
    <row r="101" spans="1:14" x14ac:dyDescent="0.25">
      <c r="A101" s="143"/>
      <c r="B101" s="143"/>
      <c r="C101" s="143"/>
      <c r="D101" s="143"/>
      <c r="E101" s="143"/>
      <c r="F101" s="143"/>
      <c r="G101" s="143"/>
      <c r="H101" s="143"/>
    </row>
    <row r="102" spans="1:14" x14ac:dyDescent="0.25">
      <c r="A102" s="143"/>
      <c r="B102" s="143"/>
      <c r="C102" s="143"/>
      <c r="D102" s="143"/>
      <c r="E102" s="143"/>
      <c r="F102" s="143"/>
      <c r="G102" s="143"/>
      <c r="H102" s="143"/>
    </row>
    <row r="103" spans="1:14" x14ac:dyDescent="0.25">
      <c r="A103" s="143"/>
      <c r="B103" s="143"/>
      <c r="C103" s="143"/>
      <c r="D103" s="143"/>
      <c r="E103" s="143"/>
      <c r="F103" s="143"/>
      <c r="G103" s="143"/>
      <c r="H103" s="143"/>
    </row>
    <row r="104" spans="1:14" x14ac:dyDescent="0.25">
      <c r="A104" s="143"/>
      <c r="B104" s="143"/>
      <c r="C104" s="143"/>
      <c r="D104" s="143"/>
      <c r="E104" s="143"/>
      <c r="F104" s="143"/>
      <c r="G104" s="143"/>
      <c r="H104" s="143"/>
    </row>
    <row r="105" spans="1:14" x14ac:dyDescent="0.25">
      <c r="A105" s="143"/>
      <c r="B105" s="143"/>
      <c r="C105" s="143"/>
      <c r="D105" s="143"/>
      <c r="E105" s="143"/>
      <c r="F105" s="143"/>
      <c r="G105" s="143"/>
      <c r="H105" s="143"/>
    </row>
    <row r="106" spans="1:14" x14ac:dyDescent="0.25">
      <c r="A106" s="11"/>
      <c r="B106" s="11"/>
      <c r="C106" s="11"/>
      <c r="D106" s="11"/>
      <c r="E106" s="11"/>
      <c r="F106" s="11"/>
      <c r="G106" s="11"/>
      <c r="H106" s="11"/>
    </row>
    <row r="107" spans="1:14" x14ac:dyDescent="0.25">
      <c r="A107" s="11"/>
      <c r="B107" s="11"/>
      <c r="C107" s="11"/>
      <c r="D107" s="11"/>
      <c r="E107" s="11"/>
      <c r="F107" s="11"/>
      <c r="G107" s="11"/>
      <c r="H107" s="11"/>
    </row>
    <row r="108" spans="1:14" x14ac:dyDescent="0.25">
      <c r="A108" s="11"/>
      <c r="B108" s="11"/>
      <c r="C108" s="11"/>
      <c r="D108" s="11"/>
      <c r="E108" s="11"/>
      <c r="F108" s="11"/>
      <c r="G108" s="11"/>
      <c r="H108" s="11"/>
    </row>
    <row r="109" spans="1:14" x14ac:dyDescent="0.25">
      <c r="A109" s="11"/>
      <c r="B109" s="11"/>
      <c r="C109" s="11"/>
      <c r="D109" s="11"/>
      <c r="E109" s="11"/>
      <c r="F109" s="11"/>
      <c r="G109" s="11"/>
      <c r="H109" s="11"/>
    </row>
    <row r="110" spans="1:14" x14ac:dyDescent="0.25">
      <c r="A110" s="11"/>
      <c r="B110" s="11"/>
      <c r="C110" s="11"/>
      <c r="D110" s="11"/>
      <c r="E110" s="11"/>
      <c r="F110" s="11"/>
      <c r="G110" s="11"/>
      <c r="H110" s="11"/>
    </row>
    <row r="111" spans="1:14" x14ac:dyDescent="0.25">
      <c r="A111" s="11"/>
      <c r="B111" s="11"/>
      <c r="C111" s="11"/>
      <c r="D111" s="11"/>
      <c r="E111" s="11"/>
      <c r="F111" s="11"/>
      <c r="G111" s="11"/>
      <c r="H111" s="11"/>
    </row>
    <row r="112" spans="1:14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 x14ac:dyDescent="0.25">
      <c r="A136" s="11"/>
      <c r="B136" s="11"/>
      <c r="C136" s="11"/>
      <c r="D136" s="11"/>
      <c r="E136" s="11"/>
      <c r="F136" s="11"/>
      <c r="G136" s="11"/>
      <c r="H136" s="11"/>
      <c r="O136" s="11"/>
    </row>
    <row r="137" spans="1:15" x14ac:dyDescent="0.25">
      <c r="A137" s="11"/>
      <c r="B137" s="11"/>
      <c r="C137" s="11"/>
      <c r="D137" s="11"/>
      <c r="E137" s="11"/>
      <c r="F137" s="11"/>
      <c r="G137" s="11"/>
      <c r="H137" s="11"/>
      <c r="O137" s="11"/>
    </row>
    <row r="138" spans="1:15" x14ac:dyDescent="0.25">
      <c r="A138" s="11"/>
      <c r="B138" s="11"/>
      <c r="C138" s="11"/>
      <c r="D138" s="11"/>
      <c r="E138" s="11"/>
      <c r="F138" s="11"/>
      <c r="G138" s="11"/>
      <c r="H138" s="11"/>
      <c r="O138" s="11"/>
    </row>
    <row r="139" spans="1:15" x14ac:dyDescent="0.25">
      <c r="A139" s="11"/>
      <c r="B139" s="11"/>
      <c r="C139" s="11"/>
      <c r="D139" s="11"/>
      <c r="E139" s="11"/>
      <c r="F139" s="11"/>
      <c r="G139" s="11"/>
      <c r="H139" s="11"/>
      <c r="O139" s="11"/>
    </row>
    <row r="140" spans="1:15" x14ac:dyDescent="0.25">
      <c r="A140" s="11"/>
      <c r="B140" s="11"/>
      <c r="C140" s="11"/>
      <c r="D140" s="11"/>
      <c r="E140" s="11"/>
      <c r="F140" s="11"/>
      <c r="G140" s="11"/>
      <c r="H140" s="11"/>
      <c r="O140" s="11"/>
    </row>
    <row r="141" spans="1:15" x14ac:dyDescent="0.25">
      <c r="A141" s="11"/>
      <c r="B141" s="11"/>
      <c r="C141" s="11"/>
      <c r="D141" s="11"/>
      <c r="E141" s="11"/>
      <c r="F141" s="11"/>
      <c r="G141" s="11"/>
      <c r="H141" s="11"/>
      <c r="O141" s="11"/>
    </row>
    <row r="142" spans="1:15" x14ac:dyDescent="0.25">
      <c r="A142" s="11"/>
      <c r="B142" s="11"/>
      <c r="C142" s="11"/>
      <c r="D142" s="11"/>
      <c r="E142" s="11"/>
      <c r="F142" s="11"/>
      <c r="G142" s="11"/>
      <c r="H142" s="11"/>
      <c r="O142" s="11"/>
    </row>
    <row r="143" spans="1:15" x14ac:dyDescent="0.25">
      <c r="A143" s="11"/>
      <c r="B143" s="11"/>
      <c r="C143" s="11"/>
      <c r="D143" s="11"/>
      <c r="E143" s="11"/>
      <c r="F143" s="11"/>
      <c r="G143" s="11"/>
      <c r="H143" s="11"/>
      <c r="O143" s="11"/>
    </row>
    <row r="144" spans="1:15" x14ac:dyDescent="0.25">
      <c r="A144" s="11"/>
      <c r="B144" s="11"/>
      <c r="C144" s="11"/>
      <c r="D144" s="11"/>
      <c r="E144" s="11"/>
      <c r="F144" s="11"/>
      <c r="G144" s="11"/>
      <c r="H144" s="11"/>
      <c r="O144" s="11"/>
    </row>
    <row r="145" spans="1:15" x14ac:dyDescent="0.25">
      <c r="A145" s="11"/>
      <c r="B145" s="11"/>
      <c r="C145" s="11"/>
      <c r="D145" s="11"/>
      <c r="E145" s="11"/>
      <c r="F145" s="11"/>
      <c r="G145" s="11"/>
      <c r="H145" s="11"/>
      <c r="O145" s="11"/>
    </row>
    <row r="146" spans="1:15" x14ac:dyDescent="0.25">
      <c r="A146" s="11"/>
      <c r="B146" s="11"/>
      <c r="C146" s="11"/>
      <c r="D146" s="11"/>
      <c r="E146" s="11"/>
      <c r="F146" s="11"/>
      <c r="G146" s="11"/>
      <c r="H146" s="11"/>
      <c r="O146" s="11"/>
    </row>
    <row r="147" spans="1:15" x14ac:dyDescent="0.25">
      <c r="A147" s="11"/>
      <c r="B147" s="11"/>
      <c r="C147" s="11"/>
      <c r="D147" s="11"/>
      <c r="E147" s="11"/>
      <c r="F147" s="11"/>
      <c r="G147" s="11"/>
      <c r="H147" s="11"/>
      <c r="O147" s="11"/>
    </row>
    <row r="148" spans="1:15" x14ac:dyDescent="0.25">
      <c r="A148" s="11"/>
      <c r="B148" s="11"/>
      <c r="C148" s="11"/>
      <c r="D148" s="11"/>
      <c r="E148" s="11"/>
      <c r="F148" s="11"/>
      <c r="G148" s="11"/>
      <c r="H148" s="11"/>
      <c r="O148" s="11"/>
    </row>
    <row r="149" spans="1:15" x14ac:dyDescent="0.25">
      <c r="A149" s="11"/>
      <c r="B149" s="11"/>
      <c r="C149" s="11"/>
      <c r="D149" s="11"/>
      <c r="E149" s="11"/>
      <c r="F149" s="11"/>
      <c r="G149" s="11"/>
      <c r="H149" s="11"/>
      <c r="O149" s="11"/>
    </row>
    <row r="150" spans="1:15" x14ac:dyDescent="0.25">
      <c r="A150" s="11"/>
      <c r="B150" s="11"/>
      <c r="C150" s="11"/>
      <c r="D150" s="11"/>
      <c r="E150" s="11"/>
      <c r="F150" s="11"/>
      <c r="G150" s="11"/>
      <c r="H150" s="11"/>
      <c r="O150" s="11"/>
    </row>
  </sheetData>
  <mergeCells count="113">
    <mergeCell ref="B86:D86"/>
    <mergeCell ref="I87:N87"/>
    <mergeCell ref="R91:S91"/>
    <mergeCell ref="A83:C83"/>
    <mergeCell ref="D83:E83"/>
    <mergeCell ref="F83:G83"/>
    <mergeCell ref="A84:C84"/>
    <mergeCell ref="D84:E84"/>
    <mergeCell ref="F84:G84"/>
    <mergeCell ref="I80:N80"/>
    <mergeCell ref="P80:U80"/>
    <mergeCell ref="A81:C81"/>
    <mergeCell ref="D81:E81"/>
    <mergeCell ref="F81:G81"/>
    <mergeCell ref="A82:C82"/>
    <mergeCell ref="D82:E82"/>
    <mergeCell ref="F82:G82"/>
    <mergeCell ref="A79:C79"/>
    <mergeCell ref="D79:E79"/>
    <mergeCell ref="F79:G79"/>
    <mergeCell ref="A80:C80"/>
    <mergeCell ref="D80:E80"/>
    <mergeCell ref="F80:G80"/>
    <mergeCell ref="A77:C77"/>
    <mergeCell ref="D77:E77"/>
    <mergeCell ref="F77:G77"/>
    <mergeCell ref="A78:C78"/>
    <mergeCell ref="D78:E78"/>
    <mergeCell ref="F78:G78"/>
    <mergeCell ref="A75:C75"/>
    <mergeCell ref="D75:E75"/>
    <mergeCell ref="F75:G75"/>
    <mergeCell ref="A76:C76"/>
    <mergeCell ref="D76:E76"/>
    <mergeCell ref="F76:G76"/>
    <mergeCell ref="B69:F69"/>
    <mergeCell ref="A70:G70"/>
    <mergeCell ref="A71:G71"/>
    <mergeCell ref="A74:G74"/>
    <mergeCell ref="I74:N74"/>
    <mergeCell ref="P74:U74"/>
    <mergeCell ref="G60:G62"/>
    <mergeCell ref="H60:I60"/>
    <mergeCell ref="J60:J62"/>
    <mergeCell ref="M60:M62"/>
    <mergeCell ref="N60:N62"/>
    <mergeCell ref="O60:O62"/>
    <mergeCell ref="H61:H62"/>
    <mergeCell ref="I61:I62"/>
    <mergeCell ref="P50:S50"/>
    <mergeCell ref="B52:F52"/>
    <mergeCell ref="A53:G53"/>
    <mergeCell ref="A54:G54"/>
    <mergeCell ref="A59:O59"/>
    <mergeCell ref="A60:A62"/>
    <mergeCell ref="B60:C61"/>
    <mergeCell ref="D60:D62"/>
    <mergeCell ref="E60:E62"/>
    <mergeCell ref="F60:F62"/>
    <mergeCell ref="J46:J48"/>
    <mergeCell ref="M46:M48"/>
    <mergeCell ref="N46:N48"/>
    <mergeCell ref="O46:O48"/>
    <mergeCell ref="H47:H48"/>
    <mergeCell ref="I47:I48"/>
    <mergeCell ref="A42:G42"/>
    <mergeCell ref="A43:G43"/>
    <mergeCell ref="A45:M45"/>
    <mergeCell ref="A46:A48"/>
    <mergeCell ref="B46:C47"/>
    <mergeCell ref="D46:D48"/>
    <mergeCell ref="E46:E48"/>
    <mergeCell ref="F46:F48"/>
    <mergeCell ref="G46:G48"/>
    <mergeCell ref="H46:I46"/>
    <mergeCell ref="M28:M30"/>
    <mergeCell ref="N28:N30"/>
    <mergeCell ref="O28:O30"/>
    <mergeCell ref="H29:H30"/>
    <mergeCell ref="I29:I30"/>
    <mergeCell ref="B41:F41"/>
    <mergeCell ref="A25:G25"/>
    <mergeCell ref="A27:M27"/>
    <mergeCell ref="A28:A30"/>
    <mergeCell ref="B28:C29"/>
    <mergeCell ref="D28:D30"/>
    <mergeCell ref="E28:E30"/>
    <mergeCell ref="F28:F30"/>
    <mergeCell ref="G28:G30"/>
    <mergeCell ref="H28:I28"/>
    <mergeCell ref="J28:J30"/>
    <mergeCell ref="N15:N17"/>
    <mergeCell ref="O15:O17"/>
    <mergeCell ref="I16:I17"/>
    <mergeCell ref="A18:O18"/>
    <mergeCell ref="B23:F23"/>
    <mergeCell ref="A24:G24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A1:O1"/>
    <mergeCell ref="A3:O3"/>
    <mergeCell ref="A4:O4"/>
    <mergeCell ref="A6:O6"/>
    <mergeCell ref="A8:N9"/>
    <mergeCell ref="A11:N11"/>
  </mergeCells>
  <conditionalFormatting sqref="J76:M78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{FBAEA309-5170-4CDA-867B-3BEE2AF0564D}</x14:id>
        </ext>
      </extLst>
    </cfRule>
  </conditionalFormatting>
  <conditionalFormatting sqref="J82:M84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{384C6C9C-497F-4349-AF49-459164DB0F42}</x14:id>
        </ext>
      </extLst>
    </cfRule>
  </conditionalFormatting>
  <conditionalFormatting sqref="J89:M94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{C7ABD3B3-91F5-47CF-BA4C-1604B6CD9B14}</x14:id>
        </ext>
      </extLst>
    </cfRule>
  </conditionalFormatting>
  <conditionalFormatting sqref="J76:N7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{35DF878F-D0E5-4E9D-AA58-20E65C332BEE}</x14:id>
        </ext>
      </extLst>
    </cfRule>
    <cfRule type="colorScale" priority="7">
      <colorScale>
        <cfvo type="min"/>
        <cfvo type="max"/>
        <color rgb="FFFCFCFF"/>
        <color rgb="FF63BE7B"/>
      </colorScale>
    </cfRule>
    <cfRule type="top10" dxfId="0" priority="8" rank="5"/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9:N94">
    <cfRule type="colorScale" priority="6">
      <colorScale>
        <cfvo type="min"/>
        <cfvo type="max"/>
        <color rgb="FFFCFCFF"/>
        <color rgb="FF63BE7B"/>
      </colorScale>
    </cfRule>
  </conditionalFormatting>
  <conditionalFormatting sqref="K77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{46CDE10B-D70F-47EF-9A08-61B30B97025E}</x14:id>
        </ext>
      </extLst>
    </cfRule>
  </conditionalFormatting>
  <conditionalFormatting sqref="Q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{D87E6BD1-1F3B-41CF-8883-E24E6B976273}</x14:id>
        </ext>
      </extLst>
    </cfRule>
  </conditionalFormatting>
  <conditionalFormatting sqref="Q77:Q7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{FFC5AFC8-239F-4C83-B863-7E4834D5A010}</x14:id>
        </ext>
      </extLst>
    </cfRule>
  </conditionalFormatting>
  <conditionalFormatting sqref="Q82:T87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{2FED2743-2DB0-4B03-8886-AE8F6DA899A6}</x14:id>
        </ext>
      </extLst>
    </cfRule>
  </conditionalFormatting>
  <conditionalFormatting sqref="Q88:U8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6:T7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{87E30BA8-9FFD-499B-9681-1B8601D39632}</x14:id>
        </ext>
      </extLst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AEA309-5170-4CDA-867B-3BEE2AF0564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J76:M78</xm:sqref>
        </x14:conditionalFormatting>
        <x14:conditionalFormatting xmlns:xm="http://schemas.microsoft.com/office/excel/2006/main">
          <x14:cfRule type="dataBar" id="{384C6C9C-497F-4349-AF49-459164DB0F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J82:M84</xm:sqref>
        </x14:conditionalFormatting>
        <x14:conditionalFormatting xmlns:xm="http://schemas.microsoft.com/office/excel/2006/main">
          <x14:cfRule type="dataBar" id="{C7ABD3B3-91F5-47CF-BA4C-1604B6CD9B1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J89:M94</xm:sqref>
        </x14:conditionalFormatting>
        <x14:conditionalFormatting xmlns:xm="http://schemas.microsoft.com/office/excel/2006/main">
          <x14:cfRule type="dataBar" id="{35DF878F-D0E5-4E9D-AA58-20E65C332B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J76:N78</xm:sqref>
        </x14:conditionalFormatting>
        <x14:conditionalFormatting xmlns:xm="http://schemas.microsoft.com/office/excel/2006/main">
          <x14:cfRule type="dataBar" id="{46CDE10B-D70F-47EF-9A08-61B30B97025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K77</xm:sqref>
        </x14:conditionalFormatting>
        <x14:conditionalFormatting xmlns:xm="http://schemas.microsoft.com/office/excel/2006/main">
          <x14:cfRule type="dataBar" id="{D87E6BD1-1F3B-41CF-8883-E24E6B97627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Q76</xm:sqref>
        </x14:conditionalFormatting>
        <x14:conditionalFormatting xmlns:xm="http://schemas.microsoft.com/office/excel/2006/main">
          <x14:cfRule type="dataBar" id="{FFC5AFC8-239F-4C83-B863-7E4834D5A0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Q77:Q78</xm:sqref>
        </x14:conditionalFormatting>
        <x14:conditionalFormatting xmlns:xm="http://schemas.microsoft.com/office/excel/2006/main">
          <x14:cfRule type="dataBar" id="{2FED2743-2DB0-4B03-8886-AE8F6DA899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Q82:T87</xm:sqref>
        </x14:conditionalFormatting>
        <x14:conditionalFormatting xmlns:xm="http://schemas.microsoft.com/office/excel/2006/main">
          <x14:cfRule type="dataBar" id="{87E30BA8-9FFD-499B-9681-1B8601D3963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R76:T78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Terina Feliz</dc:creator>
  <cp:lastModifiedBy>Terina Feliz</cp:lastModifiedBy>
  <dcterms:created xsi:type="dcterms:W3CDTF">2025-01-14T19:16:00Z</dcterms:created>
  <dcterms:modified xsi:type="dcterms:W3CDTF">2025-01-14T19:18:17Z</dcterms:modified>
</cp:coreProperties>
</file>