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niaf-my.sharepoint.com/personal/tfeliz_coniaf_gob_do/Documents/Escritorio/TRANSPARENCIA 2024/NOVIEMBRE/"/>
    </mc:Choice>
  </mc:AlternateContent>
  <xr:revisionPtr revIDLastSave="0" documentId="8_{79ED598A-04AF-4FA8-AE9B-4F7D764BADF2}" xr6:coauthVersionLast="47" xr6:coauthVersionMax="47" xr10:uidLastSave="{00000000-0000-0000-0000-000000000000}"/>
  <bookViews>
    <workbookView xWindow="-120" yWindow="-120" windowWidth="29040" windowHeight="15720" xr2:uid="{AF37F256-7E15-4806-95E9-369B70C0AC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1" i="1" l="1"/>
  <c r="M90" i="1"/>
  <c r="M89" i="1"/>
  <c r="L89" i="1"/>
  <c r="L88" i="1"/>
  <c r="N87" i="1"/>
  <c r="M87" i="1"/>
  <c r="L87" i="1"/>
  <c r="K87" i="1"/>
  <c r="J87" i="1"/>
  <c r="D82" i="1"/>
  <c r="F80" i="1"/>
  <c r="N92" i="1" s="1"/>
  <c r="F75" i="1"/>
  <c r="M69" i="1"/>
  <c r="N67" i="1"/>
  <c r="N68" i="1" s="1"/>
  <c r="M67" i="1"/>
  <c r="M91" i="1" s="1"/>
  <c r="L67" i="1"/>
  <c r="M73" i="1" s="1"/>
  <c r="K67" i="1"/>
  <c r="M74" i="1" s="1"/>
  <c r="M81" i="1" s="1"/>
  <c r="J67" i="1"/>
  <c r="I67" i="1"/>
  <c r="H67" i="1"/>
  <c r="F77" i="1" s="1"/>
  <c r="N89" i="1" s="1"/>
  <c r="G67" i="1"/>
  <c r="A67" i="1"/>
  <c r="F76" i="1" s="1"/>
  <c r="N88" i="1" s="1"/>
  <c r="O66" i="1"/>
  <c r="O65" i="1"/>
  <c r="O64" i="1"/>
  <c r="O67" i="1" s="1"/>
  <c r="O63" i="1"/>
  <c r="M56" i="1"/>
  <c r="N54" i="1"/>
  <c r="N55" i="1" s="1"/>
  <c r="M54" i="1"/>
  <c r="L54" i="1"/>
  <c r="K73" i="1" s="1"/>
  <c r="K54" i="1"/>
  <c r="K74" i="1" s="1"/>
  <c r="K81" i="1" s="1"/>
  <c r="J54" i="1"/>
  <c r="I54" i="1"/>
  <c r="H54" i="1"/>
  <c r="K89" i="1" s="1"/>
  <c r="G54" i="1"/>
  <c r="K90" i="1" s="1"/>
  <c r="A54" i="1"/>
  <c r="K88" i="1" s="1"/>
  <c r="O53" i="1"/>
  <c r="O52" i="1"/>
  <c r="O51" i="1"/>
  <c r="O50" i="1"/>
  <c r="O54" i="1" s="1"/>
  <c r="N42" i="1"/>
  <c r="N43" i="1" s="1"/>
  <c r="M42" i="1"/>
  <c r="M44" i="1" s="1"/>
  <c r="J42" i="1"/>
  <c r="I42" i="1"/>
  <c r="H42" i="1"/>
  <c r="G42" i="1"/>
  <c r="L90" i="1" s="1"/>
  <c r="A42" i="1"/>
  <c r="O41" i="1"/>
  <c r="L41" i="1"/>
  <c r="O40" i="1"/>
  <c r="L40" i="1"/>
  <c r="K40" i="1"/>
  <c r="O39" i="1"/>
  <c r="L39" i="1"/>
  <c r="K39" i="1"/>
  <c r="O38" i="1"/>
  <c r="O37" i="1"/>
  <c r="L37" i="1"/>
  <c r="K37" i="1"/>
  <c r="O36" i="1"/>
  <c r="L36" i="1"/>
  <c r="K36" i="1"/>
  <c r="K42" i="1" s="1"/>
  <c r="L74" i="1" s="1"/>
  <c r="L81" i="1" s="1"/>
  <c r="O35" i="1"/>
  <c r="O42" i="1" s="1"/>
  <c r="L35" i="1"/>
  <c r="L42" i="1" s="1"/>
  <c r="L73" i="1" s="1"/>
  <c r="K35" i="1"/>
  <c r="O34" i="1"/>
  <c r="M28" i="1"/>
  <c r="N26" i="1"/>
  <c r="N27" i="1" s="1"/>
  <c r="M26" i="1"/>
  <c r="J91" i="1" s="1"/>
  <c r="L26" i="1"/>
  <c r="J73" i="1" s="1"/>
  <c r="K26" i="1"/>
  <c r="J74" i="1" s="1"/>
  <c r="I26" i="1"/>
  <c r="J89" i="1" s="1"/>
  <c r="H26" i="1"/>
  <c r="G26" i="1"/>
  <c r="J90" i="1" s="1"/>
  <c r="A26" i="1"/>
  <c r="J88" i="1" s="1"/>
  <c r="R25" i="1"/>
  <c r="O25" i="1"/>
  <c r="O24" i="1"/>
  <c r="O23" i="1"/>
  <c r="O22" i="1"/>
  <c r="O21" i="1"/>
  <c r="O20" i="1"/>
  <c r="O19" i="1"/>
  <c r="O18" i="1"/>
  <c r="O26" i="1" s="1"/>
  <c r="J18" i="1"/>
  <c r="J26" i="1" s="1"/>
  <c r="O44" i="1" l="1"/>
  <c r="L75" i="1" s="1"/>
  <c r="N28" i="1"/>
  <c r="J92" i="1" s="1"/>
  <c r="O27" i="1"/>
  <c r="O28" i="1" s="1"/>
  <c r="J75" i="1" s="1"/>
  <c r="N69" i="1"/>
  <c r="M92" i="1" s="1"/>
  <c r="F81" i="1"/>
  <c r="O68" i="1"/>
  <c r="O69" i="1" s="1"/>
  <c r="M75" i="1" s="1"/>
  <c r="K80" i="1"/>
  <c r="N74" i="1"/>
  <c r="N81" i="1" s="1"/>
  <c r="J81" i="1"/>
  <c r="O43" i="1"/>
  <c r="N44" i="1"/>
  <c r="N73" i="1"/>
  <c r="N80" i="1" s="1"/>
  <c r="J80" i="1"/>
  <c r="L80" i="1"/>
  <c r="O55" i="1"/>
  <c r="O56" i="1" s="1"/>
  <c r="K75" i="1" s="1"/>
  <c r="N56" i="1"/>
  <c r="M80" i="1"/>
  <c r="F78" i="1"/>
  <c r="N90" i="1" s="1"/>
  <c r="L91" i="1"/>
  <c r="F79" i="1"/>
  <c r="M88" i="1"/>
  <c r="K82" i="1" l="1"/>
  <c r="K92" i="1"/>
  <c r="K93" i="1"/>
  <c r="K76" i="1"/>
  <c r="K83" i="1" s="1"/>
  <c r="J82" i="1"/>
  <c r="N75" i="1"/>
  <c r="J93" i="1"/>
  <c r="J76" i="1"/>
  <c r="F82" i="1"/>
  <c r="F74" i="1" s="1"/>
  <c r="N91" i="1"/>
  <c r="L92" i="1"/>
  <c r="L93" i="1"/>
  <c r="L82" i="1"/>
  <c r="L76" i="1"/>
  <c r="L83" i="1" s="1"/>
  <c r="M93" i="1"/>
  <c r="M82" i="1"/>
  <c r="M76" i="1"/>
  <c r="M83" i="1" s="1"/>
  <c r="N76" i="1" l="1"/>
  <c r="N83" i="1" s="1"/>
  <c r="J83" i="1"/>
  <c r="N93" i="1"/>
  <c r="N82" i="1"/>
</calcChain>
</file>

<file path=xl/sharedStrings.xml><?xml version="1.0" encoding="utf-8"?>
<sst xmlns="http://schemas.openxmlformats.org/spreadsheetml/2006/main" count="270" uniqueCount="141">
  <si>
    <t>CONSEJO NACIONAL DE INVESTIGACIONES AGROPECUARIAS Y FORESTALES (CONIAF)</t>
  </si>
  <si>
    <t>DIRECCIÓN EJECUTIVA</t>
  </si>
  <si>
    <t>DIVISIÓN DE PLANIFICACIÓN  Y  DESARROLLO</t>
  </si>
  <si>
    <t xml:space="preserve"> EJECUCION MESUAL DE ACTIVIDADES Y PROGRAMA DE TRANSFERENCIA  PROYECTOS DE INVERSIÓN PÚBLICA</t>
  </si>
  <si>
    <t>ACTUALIZACIÓN PARA LA INNOVACIÓN TECNOLÓGICA Y COMPETITIVIDAD AGROALIMENTARIA Y  DE FOMENTO A LA EXPORTACIÓN EN LA REPÚBLICA DOMINICANA</t>
  </si>
  <si>
    <t>MES: NOVIEMBRE 2024</t>
  </si>
  <si>
    <t xml:space="preserve">DEPARTAMENTO DE AGRICULTURA COMPETITIVA           </t>
  </si>
  <si>
    <t>No.</t>
  </si>
  <si>
    <t>ACTIVIDADES</t>
  </si>
  <si>
    <t>COORDINADOR  CONIAF</t>
  </si>
  <si>
    <t>FECHA</t>
  </si>
  <si>
    <t>LUGAR</t>
  </si>
  <si>
    <t>HORAS</t>
  </si>
  <si>
    <t>TÉCNICOS BENEFICIADOS</t>
  </si>
  <si>
    <t>PRESUPUESTO TOTAL 2024 (RD$)</t>
  </si>
  <si>
    <t xml:space="preserve">COSTO LOGÍSTICO       </t>
  </si>
  <si>
    <t xml:space="preserve">COSTO FACILITADORES  </t>
  </si>
  <si>
    <t xml:space="preserve">COSTO TOTAL </t>
  </si>
  <si>
    <t xml:space="preserve"> </t>
  </si>
  <si>
    <t>MUJERES</t>
  </si>
  <si>
    <t xml:space="preserve"> FACILITADORES</t>
  </si>
  <si>
    <t>NOMBRE DE LA ACTIVIDAD</t>
  </si>
  <si>
    <t>HOMBRES</t>
  </si>
  <si>
    <t>COMBUSTIBLE</t>
  </si>
  <si>
    <t>VIATICOS</t>
  </si>
  <si>
    <t xml:space="preserve">Visita de tecnica a la parcela de transferencia de tecnologia en el cultivo de batata para la siembra en la provincia la altagracia. </t>
  </si>
  <si>
    <t>Victor Payano</t>
  </si>
  <si>
    <t>Baigua, Municipio de San Rafael de Yuma, Provincia la Altagracia</t>
  </si>
  <si>
    <t>Francisco Ceballos</t>
  </si>
  <si>
    <t>Visita de supervisión de la tercera cosecha a la parcela transferencia de tecnologías del cultivo de café, donde se obtuvo 382 kg. café uva reducido 173 kg. (despulpado y seco) de café pergamino.</t>
  </si>
  <si>
    <t>6-8/11/2024</t>
  </si>
  <si>
    <t xml:space="preserve"> Hondo Valle, provincia Elías Piña,</t>
  </si>
  <si>
    <t>Visita de seguimiento a la parcela de aguacate. Se observó que las plantas comenzaron a afectarse por exceso humedad en el suelo.</t>
  </si>
  <si>
    <t>Visita de seguimiento en la parcela de batata para supervisar el porcentaje de germinación obteniéndose un 98 %. Se colocaron trampas con feromonas para evaluar el control del piogan (Sylas spp) en la parcela.</t>
  </si>
  <si>
    <t>14-15/11/2024</t>
  </si>
  <si>
    <t>Solomon Sosa Nata</t>
  </si>
  <si>
    <t>Visita de seguimiento en la parcela de plátano , donde se detectó la presencia de nematodos y sigatoka negra, por lo tanto, se procedió con la aplicación de nematicida y fumigación para el control de plaga y enfermedad detectados respectivamente.</t>
  </si>
  <si>
    <t>19-21/11/2024</t>
  </si>
  <si>
    <t>Tamayo, Bahoruco.</t>
  </si>
  <si>
    <t>Miguel Angel Rodriguez</t>
  </si>
  <si>
    <t>Visita de seguimiento en la parcela de aguacate. Se encontraron afecciones en plantas ubicadas en parcelas de 700 y 300 plantas, por lo que se realizó una fumigación y aplicación de micronutrientes.</t>
  </si>
  <si>
    <t>Hondo Valle, provincia Elías Pina</t>
  </si>
  <si>
    <t>Victor Landa</t>
  </si>
  <si>
    <t>Se realizó una visita de seguimiento a la parcela de batata, ubicada en el municipio de Hondo Valle, Provincia Elías Piña. Se realizo la supervisión del Control químico de malezas y aplicación de herbicida en orilla.</t>
  </si>
  <si>
    <t>Victor Payano y Maldané Cuello</t>
  </si>
  <si>
    <t>SUB-TOTAL</t>
  </si>
  <si>
    <t>Legislación  ISR (10% sobre costo  facilitadores)</t>
  </si>
  <si>
    <t xml:space="preserve">TOTAL </t>
  </si>
  <si>
    <t xml:space="preserve">DEPARTAMENTO DE REDUCCIÓN DE LA POBREZA RURAL </t>
  </si>
  <si>
    <t xml:space="preserve">HORAS </t>
  </si>
  <si>
    <t>Julio De Oleo</t>
  </si>
  <si>
    <r>
      <t xml:space="preserve"> Se realizó un seguimiento para monitorear el estado de la plantación de</t>
    </r>
    <r>
      <rPr>
        <b/>
        <sz val="12"/>
        <color rgb="FFFF0000"/>
        <rFont val="Cambria"/>
        <family val="1"/>
      </rPr>
      <t xml:space="preserve"> mango</t>
    </r>
    <r>
      <rPr>
        <sz val="12"/>
        <color rgb="FFFF0000"/>
        <rFont val="Cambria"/>
        <family val="1"/>
      </rPr>
      <t xml:space="preserve"> y programó la aplicación de inductor de flotaración (nitrato de potasio) para la primera semana de marzo.</t>
    </r>
  </si>
  <si>
    <t xml:space="preserve"> César Montero y Bienvenido Carvajal</t>
  </si>
  <si>
    <t>Pedernales</t>
  </si>
  <si>
    <r>
      <t xml:space="preserve">Visita de seguimiento en parcela de validación y transferencia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los animales. El molde para la fabricación de los bloques multinutricionales está en un 85% de construcción.
</t>
    </r>
  </si>
  <si>
    <t>7-9/11/2024</t>
  </si>
  <si>
    <t>Batey 4 Neiba</t>
  </si>
  <si>
    <r>
      <t xml:space="preserve">Visita de seguimiento 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>. El cultivo de guásima se observa con muy buen desarrollo y se espera dar el primer corte a partir del sexto mes que es entre enero y febrero del 2025</t>
    </r>
  </si>
  <si>
    <t>08/11/2024:</t>
  </si>
  <si>
    <t>Las Matas de Farfán</t>
  </si>
  <si>
    <r>
      <t>Visita de seguimiento en el cultivo de</t>
    </r>
    <r>
      <rPr>
        <b/>
        <sz val="12"/>
        <color theme="1"/>
        <rFont val="Cambria"/>
        <family val="1"/>
      </rPr>
      <t xml:space="preserve"> yuca</t>
    </r>
    <r>
      <rPr>
        <sz val="12"/>
        <color theme="1"/>
        <rFont val="Cambria"/>
        <family val="1"/>
      </rPr>
      <t xml:space="preserve"> en la Confederación Nacional de Mujeres del Campo (CONAMUCA)  donde se observó que ya se reparó la cisterna, el cercado  y se volvieron a hacer los muros para la siembra de las variedades de yucas amargas.
</t>
    </r>
  </si>
  <si>
    <t xml:space="preserve">09/12/2024: </t>
  </si>
  <si>
    <t xml:space="preserve"> Elías Piña</t>
  </si>
  <si>
    <r>
      <t>Visita de seguimiento a</t>
    </r>
    <r>
      <rPr>
        <b/>
        <sz val="12"/>
        <rFont val="Cambria"/>
        <family val="1"/>
      </rPr>
      <t xml:space="preserve"> (parcela de pasto)</t>
    </r>
    <r>
      <rPr>
        <sz val="12"/>
        <rFont val="Cambria"/>
        <family val="1"/>
      </rPr>
      <t xml:space="preserve">. Se observo en el cultivo de guásima un ataque de cochionila (Dactylopius coccus), por lo que se hizo un control y se programo realizar otra inspección para observar la efectividad. </t>
    </r>
  </si>
  <si>
    <t>18-19/11/2024</t>
  </si>
  <si>
    <r>
      <t xml:space="preserve">Visita de seguimiento en parcela de validación y transferencia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los animales, estos en sentido general se observan en muy buenas condiciones y con un elevado porcentaje de preñez.  construcción.</t>
    </r>
  </si>
  <si>
    <t>20-22/11/2024</t>
  </si>
  <si>
    <r>
      <t xml:space="preserve">Se realizó una visita de seguimiento a la parcela de </t>
    </r>
    <r>
      <rPr>
        <b/>
        <sz val="12"/>
        <rFont val="Cambria"/>
        <family val="1"/>
      </rPr>
      <t>Mango</t>
    </r>
    <r>
      <rPr>
        <sz val="12"/>
        <rFont val="Cambria"/>
        <family val="1"/>
      </rPr>
      <t>,  se coordinó aplicar el madurador de brotes del 22 al 25 de noviembre, por lo tanto, la parcela tendrá tres partes: una con madurador solos, otro con madurador y nitrato de potasio, y una tercera con nitrato de potasio solo.</t>
    </r>
  </si>
  <si>
    <t>22/11/2024:</t>
  </si>
  <si>
    <t>Tanque, Neiba.</t>
  </si>
  <si>
    <r>
      <t xml:space="preserve">Visita de seguimiento a </t>
    </r>
    <r>
      <rPr>
        <b/>
        <sz val="12"/>
        <rFont val="Cambria"/>
        <family val="1"/>
      </rPr>
      <t>(parcela de pasto)</t>
    </r>
    <r>
      <rPr>
        <sz val="12"/>
        <rFont val="Cambria"/>
        <family val="1"/>
      </rPr>
      <t xml:space="preserve">  para observar el estado de la plantación de guásima. Esta parcela presento un ataque de babosas y fue controlado con un insecticida diazinón. </t>
    </r>
  </si>
  <si>
    <t xml:space="preserve">Santiago Rodríguez </t>
  </si>
  <si>
    <t>TOTAL</t>
  </si>
  <si>
    <t>DEPARTAMENTO DE ACCESO A LAS CIENCIAS MODERNAS</t>
  </si>
  <si>
    <t>Johuan Santos y Mauricio Jose Lopez</t>
  </si>
  <si>
    <r>
      <t>Viaje de seguimiento en la parcela demostrativa de</t>
    </r>
    <r>
      <rPr>
        <b/>
        <sz val="12"/>
        <rFont val="Cambria"/>
        <family val="1"/>
      </rPr>
      <t xml:space="preserve"> ají picante. </t>
    </r>
    <r>
      <rPr>
        <sz val="12"/>
        <rFont val="Cambria"/>
        <family val="1"/>
      </rPr>
      <t xml:space="preserve">La parcela rindió 22.6 quintales, rendimiento que fue satisfacción de todos ya que el cultivo solo tenía 77 días de trasplantado. </t>
    </r>
  </si>
  <si>
    <t>Jose Cepeda</t>
  </si>
  <si>
    <t>La vega</t>
  </si>
  <si>
    <t>Johuan Santos y Alexis Peguero</t>
  </si>
  <si>
    <r>
      <t>Viaje de seguimiento en la parcela demostrativa de</t>
    </r>
    <r>
      <rPr>
        <b/>
        <sz val="12"/>
        <rFont val="Cambria"/>
        <family val="1"/>
      </rPr>
      <t xml:space="preserve"> ají picante</t>
    </r>
    <r>
      <rPr>
        <sz val="12"/>
        <rFont val="Cambria"/>
        <family val="1"/>
      </rPr>
      <t xml:space="preserve">  en compañía de la Lic. Sardis Medrano y de la Ing. Mileida Ferreira, representantes del IDIAF ambas fueron con la finalidad de revisar la condición fitosanitaria del ají y tomar muestras para una charla y día de campo programado para el 27 de noviembre de 2024.</t>
    </r>
  </si>
  <si>
    <r>
      <t>18/11/2024</t>
    </r>
    <r>
      <rPr>
        <sz val="12"/>
        <color theme="0"/>
        <rFont val="Cambria"/>
        <family val="1"/>
      </rPr>
      <t>.</t>
    </r>
  </si>
  <si>
    <t>Ana Mateo y Juan Ramon Cedano</t>
  </si>
  <si>
    <r>
      <t xml:space="preserve">Viaje coordinación para instalación y/o seguimiento de 4 parcelas demostrativas </t>
    </r>
    <r>
      <rPr>
        <b/>
        <sz val="12"/>
        <rFont val="Cambria"/>
        <family val="1"/>
      </rPr>
      <t>habichuela</t>
    </r>
    <r>
      <rPr>
        <sz val="12"/>
        <rFont val="Cambria"/>
        <family val="1"/>
      </rPr>
      <t xml:space="preserve"> en San Juan</t>
    </r>
  </si>
  <si>
    <t xml:space="preserve">20-21/11/2024: </t>
  </si>
  <si>
    <t xml:space="preserve">San Juan </t>
  </si>
  <si>
    <t>Serdis Medrano</t>
  </si>
  <si>
    <r>
      <t xml:space="preserve">Transferencia de tecnología en el cultivo de </t>
    </r>
    <r>
      <rPr>
        <b/>
        <sz val="12"/>
        <rFont val="Cambria"/>
        <family val="1"/>
      </rPr>
      <t xml:space="preserve">ají picante </t>
    </r>
    <r>
      <rPr>
        <sz val="12"/>
        <rFont val="Cambria"/>
        <family val="1"/>
      </rPr>
      <t>en la vega en este día se realizaron dos charlas en el Centro Norte del IDIAF</t>
    </r>
  </si>
  <si>
    <r>
      <t>27/11/2024</t>
    </r>
    <r>
      <rPr>
        <sz val="12"/>
        <color theme="0"/>
        <rFont val="Cambria"/>
        <family val="1"/>
      </rPr>
      <t>.</t>
    </r>
  </si>
  <si>
    <t xml:space="preserve">DEPARTAMENTO DE MEDIO AMBIENTE Y RECURSOS NATURALES         </t>
  </si>
  <si>
    <t>COSTO TOTAL</t>
  </si>
  <si>
    <t>Alejandro Maria Nuñez</t>
  </si>
  <si>
    <r>
      <t>Transferencia de tecnología en</t>
    </r>
    <r>
      <rPr>
        <b/>
        <sz val="12"/>
        <color theme="1"/>
        <rFont val="Cambria"/>
        <family val="1"/>
      </rPr>
      <t xml:space="preserve"> cacao</t>
    </r>
    <r>
      <rPr>
        <sz val="12"/>
        <color theme="1"/>
        <rFont val="Cambria"/>
        <family val="1"/>
      </rPr>
      <t>, con el curso de “Introducción a la chocolatería fina artesanal” en Paraíso, Barahona, con el objetivo capacitar en este aspecto a la membresía del Núcleo de mujeres de la Cooperativa de Servicios Múltiples del Municipio Paraíso. (COOPAMUPA).</t>
    </r>
  </si>
  <si>
    <t>José A. Nova</t>
  </si>
  <si>
    <t>Paraiso, provincia Barahona</t>
  </si>
  <si>
    <t>Juan Valdez</t>
  </si>
  <si>
    <r>
      <t>Visita de seguimiento en la parcela demostrativa de tecnologías en el cultivo de cuatro variedades de</t>
    </r>
    <r>
      <rPr>
        <b/>
        <sz val="12"/>
        <color rgb="FFFF0000"/>
        <rFont val="Cambria"/>
        <family val="1"/>
      </rPr>
      <t xml:space="preserve"> batata.</t>
    </r>
    <r>
      <rPr>
        <sz val="12"/>
        <color rgb="FFFF0000"/>
        <rFont val="Cambria"/>
        <family val="1"/>
      </rPr>
      <t xml:space="preserve"> Con el objetivo de observar el desarrollo de la tuberización, entre otras actividades  </t>
    </r>
  </si>
  <si>
    <t>20-21/08/2024</t>
  </si>
  <si>
    <t>San Rafel del Yuma (Batey Baiguà), Higuey</t>
  </si>
  <si>
    <r>
      <t xml:space="preserve"> Curso sobre tecnologías de </t>
    </r>
    <r>
      <rPr>
        <b/>
        <sz val="12"/>
        <color rgb="FFFF0000"/>
        <rFont val="Cambria"/>
        <family val="1"/>
      </rPr>
      <t>cacao</t>
    </r>
    <r>
      <rPr>
        <sz val="12"/>
        <color rgb="FFFF0000"/>
        <rFont val="Cambria"/>
        <family val="1"/>
      </rPr>
      <t xml:space="preserve"> para la innovación y competitividad</t>
    </r>
  </si>
  <si>
    <t>27-29 feb.</t>
  </si>
  <si>
    <t>Hato mayor del Rey</t>
  </si>
  <si>
    <r>
      <t>Visita Técnica de supervisión y coordinación de las labores culturales en 
la parcela demostrativa de tecnologías para el cultivo de</t>
    </r>
    <r>
      <rPr>
        <b/>
        <sz val="12"/>
        <color rgb="FFFF0000"/>
        <rFont val="Cambria"/>
        <family val="1"/>
      </rPr>
      <t xml:space="preserve"> batata </t>
    </r>
  </si>
  <si>
    <t>San Rafel del Yuma(Batey Baiguà), Higuey</t>
  </si>
  <si>
    <t xml:space="preserve">PROGRAMACION INDICADORES </t>
  </si>
  <si>
    <t>EJECUCION EN VALORES $RD.  NETO</t>
  </si>
  <si>
    <t>PROGRAMACION NOVIEMBRE 2024</t>
  </si>
  <si>
    <t>DPTO</t>
  </si>
  <si>
    <t>Agric. Competitiva</t>
  </si>
  <si>
    <t>Ciencias Modernas</t>
  </si>
  <si>
    <t>Podresza Rural</t>
  </si>
  <si>
    <t>Medio Amb. Y Rec. Nat.</t>
  </si>
  <si>
    <t xml:space="preserve">RESUMEN PROGRAMACIÓN </t>
  </si>
  <si>
    <t>PRESUPUESTO NOVIEMBRE 2024</t>
  </si>
  <si>
    <t>EJECUCION NOVIEMBRE</t>
  </si>
  <si>
    <t>PRESUPUESTO TOTAL</t>
  </si>
  <si>
    <t>COMBUST.</t>
  </si>
  <si>
    <t>TRANSFERENCIAS</t>
  </si>
  <si>
    <t>PROYECTOS</t>
  </si>
  <si>
    <t>INSTALACIÓN Y VISITAS A PARCELAS DE VALIDACIÓN</t>
  </si>
  <si>
    <t>TECNICOS BENEFICIADOS</t>
  </si>
  <si>
    <t>HORAS DE ACTIVIDAD</t>
  </si>
  <si>
    <t xml:space="preserve">EJECUCION PORCENTUAL EN$ RD. </t>
  </si>
  <si>
    <t>PROGRAMACION  INDICADORES NOVIEMBRE 2024</t>
  </si>
  <si>
    <t xml:space="preserve">COSTO LOGÍSTICO         (RD$) </t>
  </si>
  <si>
    <t>Pobreza Rural</t>
  </si>
  <si>
    <t xml:space="preserve">COSTO FACILITADORES (RD$) </t>
  </si>
  <si>
    <t>OTROS COSTOS (Ley ISR)</t>
  </si>
  <si>
    <t>SEGUIMIENTO</t>
  </si>
  <si>
    <t xml:space="preserve">COSTO TOTAL      (RD$) </t>
  </si>
  <si>
    <t>BENEFICIARIOS</t>
  </si>
  <si>
    <t>HORAS/ACTV.</t>
  </si>
  <si>
    <t>COSTO LOG.</t>
  </si>
  <si>
    <t>EJECUCION %  INDICADORES POR DEPARTAMENTOS</t>
  </si>
  <si>
    <t xml:space="preserve"> COSTOFACIL.</t>
  </si>
  <si>
    <t>Preparado por:</t>
  </si>
  <si>
    <t>Aprobado por:</t>
  </si>
  <si>
    <t>FACILITADORES</t>
  </si>
  <si>
    <t>Ing. Carlos Ml. Sanquintin Beras</t>
  </si>
  <si>
    <t>Dra. Ana Maria Barcelo Larocca</t>
  </si>
  <si>
    <t>Enc. Div. de Planificacion y Desarrollo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</si>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</sst>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-* #,##0_-;\-* #,##0_-;_-* &quot;-&quot;??_-;_-@_-"/>
    <numFmt numFmtId="167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Cambria"/>
      <family val="1"/>
    </font>
    <font>
      <sz val="12"/>
      <color theme="1"/>
      <name val="Cambria"/>
      <family val="1"/>
    </font>
    <font>
      <sz val="12"/>
      <color theme="1"/>
      <name val="Aptos Narrow"/>
      <family val="2"/>
      <scheme val="minor"/>
    </font>
    <font>
      <b/>
      <u/>
      <sz val="12"/>
      <name val="Cambria"/>
      <family val="1"/>
    </font>
    <font>
      <sz val="12"/>
      <color rgb="FFFF0000"/>
      <name val="Cambria"/>
      <family val="1"/>
    </font>
    <font>
      <sz val="12"/>
      <name val="Cambria"/>
      <family val="1"/>
    </font>
    <font>
      <b/>
      <sz val="12"/>
      <color theme="1"/>
      <name val="Cambria"/>
      <family val="1"/>
    </font>
    <font>
      <sz val="11"/>
      <name val="Cambria"/>
      <family val="1"/>
    </font>
    <font>
      <sz val="12"/>
      <name val="Aptos Narrow"/>
      <family val="2"/>
      <scheme val="minor"/>
    </font>
    <font>
      <b/>
      <sz val="12"/>
      <color rgb="FFFF0000"/>
      <name val="Cambria"/>
      <family val="1"/>
    </font>
    <font>
      <sz val="12"/>
      <color rgb="FFFF0000"/>
      <name val="Aptos Narrow"/>
      <family val="2"/>
      <scheme val="minor"/>
    </font>
    <font>
      <sz val="12"/>
      <color theme="0"/>
      <name val="Cambria"/>
      <family val="1"/>
    </font>
    <font>
      <b/>
      <u/>
      <sz val="12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5">
    <xf numFmtId="0" fontId="0" fillId="0" borderId="0" xfId="0"/>
    <xf numFmtId="0" fontId="2" fillId="0" borderId="0" xfId="0" applyFont="1" applyAlignment="1">
      <alignment horizontal="center"/>
    </xf>
    <xf numFmtId="43" fontId="3" fillId="0" borderId="0" xfId="1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2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 wrapText="1"/>
    </xf>
    <xf numFmtId="0" fontId="2" fillId="0" borderId="1" xfId="0" applyFont="1" applyBorder="1" applyAlignment="1">
      <alignment horizontal="left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43" fontId="8" fillId="0" borderId="0" xfId="1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3" borderId="1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7" fillId="3" borderId="17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14" fontId="7" fillId="4" borderId="14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4" fontId="7" fillId="4" borderId="14" xfId="0" applyNumberFormat="1" applyFont="1" applyFill="1" applyBorder="1" applyAlignment="1">
      <alignment horizontal="center" vertical="center"/>
    </xf>
    <xf numFmtId="165" fontId="7" fillId="0" borderId="0" xfId="0" applyNumberFormat="1" applyFont="1"/>
    <xf numFmtId="0" fontId="10" fillId="0" borderId="0" xfId="0" applyFont="1"/>
    <xf numFmtId="0" fontId="7" fillId="4" borderId="14" xfId="0" applyFont="1" applyFill="1" applyBorder="1" applyAlignment="1">
      <alignment horizontal="center" vertical="top" wrapText="1"/>
    </xf>
    <xf numFmtId="4" fontId="7" fillId="0" borderId="14" xfId="0" quotePrefix="1" applyNumberFormat="1" applyFont="1" applyBorder="1" applyAlignment="1">
      <alignment horizontal="center" vertical="center"/>
    </xf>
    <xf numFmtId="14" fontId="3" fillId="0" borderId="16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4" fontId="7" fillId="4" borderId="16" xfId="0" applyNumberFormat="1" applyFont="1" applyFill="1" applyBorder="1" applyAlignment="1">
      <alignment horizontal="center" vertical="center"/>
    </xf>
    <xf numFmtId="4" fontId="7" fillId="0" borderId="16" xfId="0" applyNumberFormat="1" applyFont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top" wrapText="1"/>
    </xf>
    <xf numFmtId="4" fontId="7" fillId="0" borderId="17" xfId="0" quotePrefix="1" applyNumberFormat="1" applyFont="1" applyBorder="1" applyAlignment="1">
      <alignment horizontal="center" vertical="center"/>
    </xf>
    <xf numFmtId="4" fontId="9" fillId="4" borderId="14" xfId="0" applyNumberFormat="1" applyFont="1" applyFill="1" applyBorder="1" applyAlignment="1">
      <alignment horizontal="center" vertical="center"/>
    </xf>
    <xf numFmtId="4" fontId="7" fillId="0" borderId="15" xfId="0" applyNumberFormat="1" applyFont="1" applyBorder="1" applyAlignment="1">
      <alignment horizontal="center" vertical="center"/>
    </xf>
    <xf numFmtId="14" fontId="3" fillId="0" borderId="1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4" fontId="7" fillId="4" borderId="18" xfId="0" applyNumberFormat="1" applyFont="1" applyFill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14" fontId="3" fillId="0" borderId="14" xfId="0" applyNumberFormat="1" applyFont="1" applyBorder="1" applyAlignment="1">
      <alignment horizontal="center" vertical="center"/>
    </xf>
    <xf numFmtId="165" fontId="3" fillId="0" borderId="0" xfId="0" applyNumberFormat="1" applyFont="1"/>
    <xf numFmtId="43" fontId="6" fillId="0" borderId="0" xfId="1" applyFont="1"/>
    <xf numFmtId="0" fontId="2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Fill="1" applyBorder="1" applyAlignment="1">
      <alignment horizontal="center"/>
    </xf>
    <xf numFmtId="43" fontId="2" fillId="4" borderId="2" xfId="1" applyFont="1" applyFill="1" applyBorder="1" applyAlignment="1">
      <alignment horizontal="center"/>
    </xf>
    <xf numFmtId="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43" fontId="5" fillId="0" borderId="2" xfId="1" applyFont="1" applyBorder="1" applyAlignment="1">
      <alignment horizontal="right" vertical="center" wrapText="1"/>
    </xf>
    <xf numFmtId="43" fontId="2" fillId="0" borderId="2" xfId="1" applyFont="1" applyBorder="1" applyAlignment="1">
      <alignment horizontal="right" wrapText="1"/>
    </xf>
    <xf numFmtId="43" fontId="2" fillId="0" borderId="2" xfId="1" applyFont="1" applyFill="1" applyBorder="1" applyAlignment="1">
      <alignment horizontal="right" wrapText="1"/>
    </xf>
    <xf numFmtId="0" fontId="7" fillId="0" borderId="2" xfId="0" applyFont="1" applyBorder="1" applyAlignment="1">
      <alignment wrapText="1"/>
    </xf>
    <xf numFmtId="43" fontId="7" fillId="0" borderId="2" xfId="1" applyFont="1" applyBorder="1" applyAlignment="1">
      <alignment horizontal="right" wrapText="1"/>
    </xf>
    <xf numFmtId="0" fontId="11" fillId="4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6" fillId="4" borderId="0" xfId="0" applyFont="1" applyFill="1" applyAlignment="1">
      <alignment wrapText="1"/>
    </xf>
    <xf numFmtId="4" fontId="2" fillId="4" borderId="0" xfId="0" applyNumberFormat="1" applyFont="1" applyFill="1" applyAlignment="1">
      <alignment horizontal="right" vertical="center" wrapText="1"/>
    </xf>
    <xf numFmtId="4" fontId="11" fillId="4" borderId="0" xfId="0" applyNumberFormat="1" applyFont="1" applyFill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43" fontId="11" fillId="4" borderId="0" xfId="0" applyNumberFormat="1" applyFont="1" applyFill="1" applyAlignment="1">
      <alignment horizontal="right"/>
    </xf>
    <xf numFmtId="0" fontId="3" fillId="0" borderId="0" xfId="0" applyFont="1" applyAlignment="1">
      <alignment wrapText="1"/>
    </xf>
    <xf numFmtId="0" fontId="2" fillId="4" borderId="1" xfId="0" applyFont="1" applyFill="1" applyBorder="1" applyAlignment="1">
      <alignment horizontal="left" wrapText="1"/>
    </xf>
    <xf numFmtId="0" fontId="11" fillId="0" borderId="1" xfId="0" applyFont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vertical="top"/>
    </xf>
    <xf numFmtId="0" fontId="2" fillId="3" borderId="5" xfId="0" applyFont="1" applyFill="1" applyBorder="1" applyAlignment="1">
      <alignment vertical="top" wrapText="1"/>
    </xf>
    <xf numFmtId="0" fontId="2" fillId="3" borderId="9" xfId="0" applyFont="1" applyFill="1" applyBorder="1" applyAlignment="1">
      <alignment vertical="top"/>
    </xf>
    <xf numFmtId="0" fontId="2" fillId="3" borderId="9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justify" vertical="top" wrapText="1"/>
    </xf>
    <xf numFmtId="0" fontId="6" fillId="4" borderId="2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11" fillId="0" borderId="14" xfId="0" applyFont="1" applyBorder="1" applyAlignment="1">
      <alignment vertical="top"/>
    </xf>
    <xf numFmtId="0" fontId="11" fillId="0" borderId="14" xfId="0" applyFont="1" applyBorder="1" applyAlignment="1">
      <alignment vertical="top" wrapText="1"/>
    </xf>
    <xf numFmtId="4" fontId="6" fillId="4" borderId="14" xfId="0" applyNumberFormat="1" applyFont="1" applyFill="1" applyBorder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4" borderId="25" xfId="0" applyNumberFormat="1" applyFont="1" applyFill="1" applyBorder="1" applyAlignment="1">
      <alignment horizontal="center" vertical="center" wrapText="1"/>
    </xf>
    <xf numFmtId="165" fontId="6" fillId="0" borderId="0" xfId="0" applyNumberFormat="1" applyFont="1"/>
    <xf numFmtId="0" fontId="12" fillId="0" borderId="0" xfId="0" applyFont="1"/>
    <xf numFmtId="0" fontId="7" fillId="3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justify" vertical="top" wrapText="1"/>
    </xf>
    <xf numFmtId="4" fontId="9" fillId="0" borderId="15" xfId="0" applyNumberFormat="1" applyFont="1" applyBorder="1" applyAlignment="1">
      <alignment horizontal="center" vertical="center"/>
    </xf>
    <xf numFmtId="4" fontId="9" fillId="0" borderId="14" xfId="0" applyNumberFormat="1" applyFont="1" applyBorder="1" applyAlignment="1">
      <alignment horizontal="center" vertical="center"/>
    </xf>
    <xf numFmtId="4" fontId="7" fillId="0" borderId="14" xfId="0" applyNumberFormat="1" applyFont="1" applyBorder="1" applyAlignment="1">
      <alignment horizontal="center" vertical="center" wrapText="1"/>
    </xf>
    <xf numFmtId="4" fontId="9" fillId="0" borderId="26" xfId="0" applyNumberFormat="1" applyFont="1" applyBorder="1" applyAlignment="1">
      <alignment horizontal="center" vertical="center"/>
    </xf>
    <xf numFmtId="4" fontId="9" fillId="0" borderId="16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justify" vertical="center" wrapText="1"/>
    </xf>
    <xf numFmtId="43" fontId="7" fillId="0" borderId="0" xfId="1" applyFont="1"/>
    <xf numFmtId="4" fontId="7" fillId="0" borderId="0" xfId="0" applyNumberFormat="1" applyFont="1"/>
    <xf numFmtId="0" fontId="7" fillId="3" borderId="2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justify" vertical="top" wrapText="1"/>
    </xf>
    <xf numFmtId="14" fontId="7" fillId="0" borderId="18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3" fontId="7" fillId="0" borderId="0" xfId="1" applyFont="1" applyFill="1"/>
    <xf numFmtId="0" fontId="2" fillId="3" borderId="27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43" fontId="2" fillId="4" borderId="14" xfId="1" applyFont="1" applyFill="1" applyBorder="1" applyAlignment="1">
      <alignment horizontal="center" vertical="center" wrapText="1"/>
    </xf>
    <xf numFmtId="43" fontId="2" fillId="0" borderId="14" xfId="1" applyFont="1" applyFill="1" applyBorder="1" applyAlignment="1">
      <alignment horizontal="center" vertical="center" wrapText="1"/>
    </xf>
    <xf numFmtId="43" fontId="2" fillId="4" borderId="29" xfId="1" applyFont="1" applyFill="1" applyBorder="1" applyAlignment="1">
      <alignment horizontal="center" vertical="center" wrapText="1"/>
    </xf>
    <xf numFmtId="9" fontId="2" fillId="4" borderId="27" xfId="0" applyNumberFormat="1" applyFont="1" applyFill="1" applyBorder="1" applyAlignment="1">
      <alignment horizontal="center" vertical="center" wrapText="1"/>
    </xf>
    <xf numFmtId="9" fontId="2" fillId="4" borderId="14" xfId="0" applyNumberFormat="1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right" vertical="center" wrapText="1"/>
    </xf>
    <xf numFmtId="43" fontId="2" fillId="4" borderId="14" xfId="1" applyFont="1" applyFill="1" applyBorder="1" applyAlignment="1">
      <alignment horizontal="right" vertical="center" wrapText="1"/>
    </xf>
    <xf numFmtId="43" fontId="2" fillId="0" borderId="14" xfId="1" applyFont="1" applyFill="1" applyBorder="1" applyAlignment="1">
      <alignment horizontal="right" vertical="center" wrapText="1"/>
    </xf>
    <xf numFmtId="43" fontId="2" fillId="4" borderId="29" xfId="1" applyFont="1" applyFill="1" applyBorder="1" applyAlignment="1">
      <alignment horizontal="right"/>
    </xf>
    <xf numFmtId="0" fontId="2" fillId="4" borderId="7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wrapText="1"/>
    </xf>
    <xf numFmtId="4" fontId="2" fillId="4" borderId="21" xfId="0" applyNumberFormat="1" applyFont="1" applyFill="1" applyBorder="1" applyAlignment="1">
      <alignment horizontal="right" vertical="center" wrapText="1"/>
    </xf>
    <xf numFmtId="43" fontId="2" fillId="4" borderId="21" xfId="1" applyFont="1" applyFill="1" applyBorder="1" applyAlignment="1">
      <alignment horizontal="right" vertical="center" wrapText="1"/>
    </xf>
    <xf numFmtId="43" fontId="2" fillId="0" borderId="21" xfId="1" applyFont="1" applyFill="1" applyBorder="1" applyAlignment="1">
      <alignment horizontal="right" wrapText="1"/>
    </xf>
    <xf numFmtId="43" fontId="2" fillId="0" borderId="21" xfId="1" applyFont="1" applyBorder="1" applyAlignment="1">
      <alignment horizontal="right" wrapText="1"/>
    </xf>
    <xf numFmtId="0" fontId="2" fillId="0" borderId="1" xfId="0" applyFont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7" fillId="3" borderId="11" xfId="0" applyFont="1" applyFill="1" applyBorder="1" applyAlignment="1">
      <alignment horizontal="center" vertical="top" wrapText="1"/>
    </xf>
    <xf numFmtId="0" fontId="7" fillId="3" borderId="5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43" fontId="3" fillId="0" borderId="0" xfId="1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3" borderId="14" xfId="0" applyFont="1" applyFill="1" applyBorder="1" applyAlignment="1">
      <alignment horizontal="left" vertical="top"/>
    </xf>
    <xf numFmtId="0" fontId="7" fillId="0" borderId="14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14" fontId="7" fillId="0" borderId="14" xfId="0" applyNumberFormat="1" applyFont="1" applyBorder="1" applyAlignment="1">
      <alignment horizontal="left" vertical="center" wrapText="1"/>
    </xf>
    <xf numFmtId="43" fontId="6" fillId="0" borderId="0" xfId="1" applyFont="1" applyAlignment="1">
      <alignment vertical="top"/>
    </xf>
    <xf numFmtId="0" fontId="7" fillId="4" borderId="18" xfId="0" applyFont="1" applyFill="1" applyBorder="1" applyAlignment="1">
      <alignment horizontal="left" vertical="center" wrapText="1"/>
    </xf>
    <xf numFmtId="16" fontId="7" fillId="0" borderId="18" xfId="0" applyNumberFormat="1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4" fontId="7" fillId="4" borderId="18" xfId="0" applyNumberFormat="1" applyFont="1" applyFill="1" applyBorder="1" applyAlignment="1">
      <alignment horizontal="left" vertical="center"/>
    </xf>
    <xf numFmtId="3" fontId="7" fillId="0" borderId="18" xfId="0" applyNumberFormat="1" applyFont="1" applyBorder="1" applyAlignment="1">
      <alignment horizontal="left" vertical="center" wrapText="1"/>
    </xf>
    <xf numFmtId="4" fontId="7" fillId="5" borderId="18" xfId="0" applyNumberFormat="1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/>
    </xf>
    <xf numFmtId="16" fontId="7" fillId="0" borderId="14" xfId="0" applyNumberFormat="1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/>
    </xf>
    <xf numFmtId="4" fontId="7" fillId="0" borderId="14" xfId="0" applyNumberFormat="1" applyFont="1" applyBorder="1" applyAlignment="1">
      <alignment horizontal="left" vertical="center"/>
    </xf>
    <xf numFmtId="3" fontId="7" fillId="0" borderId="14" xfId="0" applyNumberFormat="1" applyFont="1" applyBorder="1" applyAlignment="1">
      <alignment horizontal="left" vertical="center" wrapText="1"/>
    </xf>
    <xf numFmtId="43" fontId="3" fillId="0" borderId="0" xfId="1" applyFont="1" applyFill="1"/>
    <xf numFmtId="164" fontId="3" fillId="0" borderId="0" xfId="0" applyNumberFormat="1" applyFont="1"/>
    <xf numFmtId="0" fontId="2" fillId="0" borderId="21" xfId="0" applyFont="1" applyBorder="1" applyAlignment="1">
      <alignment horizontal="center" vertical="center" wrapText="1"/>
    </xf>
    <xf numFmtId="166" fontId="2" fillId="0" borderId="18" xfId="1" applyNumberFormat="1" applyFont="1" applyFill="1" applyBorder="1" applyAlignment="1">
      <alignment horizontal="center" vertical="center"/>
    </xf>
    <xf numFmtId="43" fontId="2" fillId="4" borderId="18" xfId="1" applyFont="1" applyFill="1" applyBorder="1" applyAlignment="1">
      <alignment horizontal="center" vertical="center"/>
    </xf>
    <xf numFmtId="43" fontId="2" fillId="0" borderId="18" xfId="1" applyFont="1" applyFill="1" applyBorder="1" applyAlignment="1">
      <alignment horizontal="center" vertical="center"/>
    </xf>
    <xf numFmtId="43" fontId="2" fillId="4" borderId="28" xfId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3" fontId="11" fillId="4" borderId="14" xfId="1" applyFont="1" applyFill="1" applyBorder="1" applyAlignment="1">
      <alignment horizontal="right" vertical="center" wrapText="1"/>
    </xf>
    <xf numFmtId="0" fontId="6" fillId="4" borderId="21" xfId="0" applyFont="1" applyFill="1" applyBorder="1" applyAlignment="1">
      <alignment wrapText="1"/>
    </xf>
    <xf numFmtId="43" fontId="11" fillId="4" borderId="21" xfId="1" applyFont="1" applyFill="1" applyBorder="1" applyAlignment="1">
      <alignment horizontal="right" vertical="center" wrapText="1"/>
    </xf>
    <xf numFmtId="0" fontId="2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7" fillId="4" borderId="0" xfId="0" applyFont="1" applyFill="1" applyAlignment="1">
      <alignment wrapText="1"/>
    </xf>
    <xf numFmtId="43" fontId="2" fillId="4" borderId="0" xfId="0" applyNumberFormat="1" applyFont="1" applyFill="1" applyAlignment="1">
      <alignment horizontal="right"/>
    </xf>
    <xf numFmtId="0" fontId="2" fillId="3" borderId="2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/>
    </xf>
    <xf numFmtId="0" fontId="3" fillId="0" borderId="14" xfId="0" applyFont="1" applyBorder="1" applyAlignment="1">
      <alignment wrapText="1"/>
    </xf>
    <xf numFmtId="0" fontId="11" fillId="3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justify" vertical="center"/>
    </xf>
    <xf numFmtId="14" fontId="6" fillId="4" borderId="14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4" fontId="6" fillId="0" borderId="14" xfId="0" applyNumberFormat="1" applyFont="1" applyBorder="1" applyAlignment="1">
      <alignment horizontal="center" vertical="center"/>
    </xf>
    <xf numFmtId="4" fontId="6" fillId="4" borderId="29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14" fontId="6" fillId="4" borderId="18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/>
    </xf>
    <xf numFmtId="0" fontId="11" fillId="3" borderId="20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left" vertical="center" wrapText="1"/>
    </xf>
    <xf numFmtId="4" fontId="6" fillId="4" borderId="31" xfId="0" applyNumberFormat="1" applyFont="1" applyFill="1" applyBorder="1" applyAlignment="1">
      <alignment horizontal="center" vertical="center"/>
    </xf>
    <xf numFmtId="4" fontId="2" fillId="0" borderId="21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14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 wrapText="1"/>
    </xf>
    <xf numFmtId="0" fontId="14" fillId="0" borderId="2" xfId="0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wrapText="1"/>
    </xf>
    <xf numFmtId="0" fontId="6" fillId="0" borderId="2" xfId="0" applyFont="1" applyBorder="1" applyAlignment="1">
      <alignment wrapText="1"/>
    </xf>
    <xf numFmtId="0" fontId="7" fillId="0" borderId="2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43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6" fillId="0" borderId="0" xfId="0" applyFont="1" applyAlignment="1">
      <alignment horizontal="right" wrapText="1"/>
    </xf>
    <xf numFmtId="4" fontId="2" fillId="0" borderId="0" xfId="0" applyNumberFormat="1" applyFont="1" applyAlignment="1">
      <alignment horizontal="right" wrapText="1"/>
    </xf>
    <xf numFmtId="43" fontId="8" fillId="0" borderId="0" xfId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2" fillId="3" borderId="20" xfId="0" applyFont="1" applyFill="1" applyBorder="1" applyAlignment="1">
      <alignment horizontal="center" wrapText="1"/>
    </xf>
    <xf numFmtId="0" fontId="2" fillId="3" borderId="32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wrapText="1"/>
    </xf>
    <xf numFmtId="0" fontId="8" fillId="3" borderId="20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8" fillId="3" borderId="30" xfId="0" applyFont="1" applyFill="1" applyBorder="1" applyAlignment="1">
      <alignment horizontal="center"/>
    </xf>
    <xf numFmtId="0" fontId="7" fillId="3" borderId="7" xfId="0" applyFont="1" applyFill="1" applyBorder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wrapText="1"/>
    </xf>
    <xf numFmtId="0" fontId="2" fillId="3" borderId="34" xfId="0" applyFont="1" applyFill="1" applyBorder="1" applyAlignment="1">
      <alignment horizontal="left" wrapText="1"/>
    </xf>
    <xf numFmtId="0" fontId="2" fillId="3" borderId="34" xfId="0" applyFont="1" applyFill="1" applyBorder="1" applyAlignment="1">
      <alignment wrapText="1"/>
    </xf>
    <xf numFmtId="4" fontId="2" fillId="3" borderId="35" xfId="0" applyNumberFormat="1" applyFont="1" applyFill="1" applyBorder="1" applyAlignment="1">
      <alignment horizontal="left" wrapText="1"/>
    </xf>
    <xf numFmtId="4" fontId="2" fillId="3" borderId="2" xfId="0" applyNumberFormat="1" applyFont="1" applyFill="1" applyBorder="1" applyAlignment="1">
      <alignment horizontal="left" wrapText="1"/>
    </xf>
    <xf numFmtId="43" fontId="2" fillId="3" borderId="33" xfId="1" applyFont="1" applyFill="1" applyBorder="1" applyAlignment="1">
      <alignment wrapText="1"/>
    </xf>
    <xf numFmtId="0" fontId="2" fillId="3" borderId="36" xfId="0" applyFont="1" applyFill="1" applyBorder="1" applyAlignment="1">
      <alignment wrapText="1"/>
    </xf>
    <xf numFmtId="43" fontId="7" fillId="0" borderId="18" xfId="0" applyNumberFormat="1" applyFont="1" applyBorder="1" applyAlignment="1">
      <alignment horizontal="right" wrapText="1"/>
    </xf>
    <xf numFmtId="4" fontId="7" fillId="0" borderId="37" xfId="0" applyNumberFormat="1" applyFont="1" applyBorder="1" applyAlignment="1">
      <alignment horizontal="right" wrapText="1"/>
    </xf>
    <xf numFmtId="4" fontId="2" fillId="0" borderId="28" xfId="0" applyNumberFormat="1" applyFont="1" applyBorder="1" applyAlignment="1">
      <alignment horizontal="right" wrapText="1"/>
    </xf>
    <xf numFmtId="9" fontId="2" fillId="0" borderId="0" xfId="0" applyNumberFormat="1" applyFont="1" applyAlignment="1">
      <alignment horizontal="right" wrapText="1"/>
    </xf>
    <xf numFmtId="43" fontId="2" fillId="3" borderId="36" xfId="1" applyFont="1" applyFill="1" applyBorder="1" applyAlignment="1">
      <alignment wrapText="1"/>
    </xf>
    <xf numFmtId="0" fontId="2" fillId="0" borderId="2" xfId="0" applyFont="1" applyBorder="1" applyAlignment="1">
      <alignment horizontal="left" wrapText="1"/>
    </xf>
    <xf numFmtId="4" fontId="2" fillId="0" borderId="20" xfId="0" applyNumberFormat="1" applyFont="1" applyBorder="1" applyAlignment="1">
      <alignment horizontal="center" wrapText="1"/>
    </xf>
    <xf numFmtId="4" fontId="2" fillId="0" borderId="30" xfId="0" applyNumberFormat="1" applyFont="1" applyBorder="1" applyAlignment="1">
      <alignment horizontal="center" wrapText="1"/>
    </xf>
    <xf numFmtId="4" fontId="2" fillId="0" borderId="2" xfId="0" applyNumberFormat="1" applyFont="1" applyBorder="1" applyAlignment="1">
      <alignment horizontal="center" wrapText="1"/>
    </xf>
    <xf numFmtId="2" fontId="6" fillId="0" borderId="0" xfId="0" applyNumberFormat="1" applyFont="1" applyAlignment="1">
      <alignment wrapText="1"/>
    </xf>
    <xf numFmtId="0" fontId="2" fillId="3" borderId="38" xfId="0" applyFont="1" applyFill="1" applyBorder="1" applyAlignment="1">
      <alignment horizontal="center" wrapText="1"/>
    </xf>
    <xf numFmtId="4" fontId="7" fillId="4" borderId="16" xfId="0" applyNumberFormat="1" applyFont="1" applyFill="1" applyBorder="1" applyAlignment="1">
      <alignment horizontal="right" vertical="center" wrapText="1"/>
    </xf>
    <xf numFmtId="4" fontId="7" fillId="4" borderId="39" xfId="0" applyNumberFormat="1" applyFont="1" applyFill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right" wrapText="1"/>
    </xf>
    <xf numFmtId="43" fontId="2" fillId="3" borderId="38" xfId="1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3" borderId="38" xfId="0" applyFont="1" applyFill="1" applyBorder="1" applyAlignment="1">
      <alignment wrapText="1"/>
    </xf>
    <xf numFmtId="4" fontId="2" fillId="0" borderId="31" xfId="0" applyNumberFormat="1" applyFont="1" applyBorder="1" applyAlignment="1">
      <alignment horizontal="right" wrapText="1"/>
    </xf>
    <xf numFmtId="43" fontId="2" fillId="3" borderId="38" xfId="1" applyFont="1" applyFill="1" applyBorder="1" applyAlignment="1">
      <alignment wrapText="1"/>
    </xf>
    <xf numFmtId="4" fontId="2" fillId="6" borderId="29" xfId="0" applyNumberFormat="1" applyFont="1" applyFill="1" applyBorder="1" applyAlignment="1">
      <alignment horizontal="right" wrapText="1"/>
    </xf>
    <xf numFmtId="0" fontId="2" fillId="0" borderId="20" xfId="0" applyFont="1" applyBorder="1" applyAlignment="1">
      <alignment horizontal="left" wrapText="1"/>
    </xf>
    <xf numFmtId="0" fontId="2" fillId="0" borderId="32" xfId="0" applyFont="1" applyBorder="1" applyAlignment="1">
      <alignment horizontal="left" wrapText="1"/>
    </xf>
    <xf numFmtId="0" fontId="2" fillId="0" borderId="30" xfId="0" applyFont="1" applyBorder="1" applyAlignment="1">
      <alignment horizontal="left" wrapText="1"/>
    </xf>
    <xf numFmtId="4" fontId="2" fillId="3" borderId="34" xfId="0" applyNumberFormat="1" applyFont="1" applyFill="1" applyBorder="1" applyAlignment="1">
      <alignment horizontal="right" vertical="center" wrapText="1"/>
    </xf>
    <xf numFmtId="4" fontId="2" fillId="3" borderId="35" xfId="0" applyNumberFormat="1" applyFont="1" applyFill="1" applyBorder="1" applyAlignment="1">
      <alignment horizontal="right" vertical="center" wrapText="1"/>
    </xf>
    <xf numFmtId="4" fontId="2" fillId="0" borderId="40" xfId="0" applyNumberFormat="1" applyFont="1" applyBorder="1" applyAlignment="1">
      <alignment horizontal="right" wrapText="1"/>
    </xf>
    <xf numFmtId="4" fontId="2" fillId="3" borderId="40" xfId="0" applyNumberFormat="1" applyFont="1" applyFill="1" applyBorder="1" applyAlignment="1">
      <alignment horizontal="right" vertical="center" wrapText="1"/>
    </xf>
    <xf numFmtId="4" fontId="2" fillId="3" borderId="41" xfId="0" applyNumberFormat="1" applyFont="1" applyFill="1" applyBorder="1" applyAlignment="1">
      <alignment horizontal="right" wrapText="1"/>
    </xf>
    <xf numFmtId="3" fontId="2" fillId="0" borderId="20" xfId="0" applyNumberFormat="1" applyFont="1" applyBorder="1" applyAlignment="1">
      <alignment horizontal="center" wrapText="1"/>
    </xf>
    <xf numFmtId="3" fontId="2" fillId="0" borderId="30" xfId="0" applyNumberFormat="1" applyFont="1" applyBorder="1" applyAlignment="1">
      <alignment horizont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2" fillId="4" borderId="0" xfId="0" applyFont="1" applyFill="1" applyAlignment="1">
      <alignment wrapText="1"/>
    </xf>
    <xf numFmtId="0" fontId="8" fillId="0" borderId="0" xfId="0" applyFont="1"/>
    <xf numFmtId="3" fontId="2" fillId="0" borderId="2" xfId="0" applyNumberFormat="1" applyFont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center" vertical="center"/>
    </xf>
    <xf numFmtId="4" fontId="2" fillId="3" borderId="32" xfId="0" applyNumberFormat="1" applyFont="1" applyFill="1" applyBorder="1" applyAlignment="1">
      <alignment horizontal="center" vertical="center"/>
    </xf>
    <xf numFmtId="4" fontId="2" fillId="3" borderId="30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4" fontId="2" fillId="0" borderId="2" xfId="0" applyNumberFormat="1" applyFont="1" applyBorder="1" applyAlignment="1">
      <alignment horizontal="center" vertical="center" wrapText="1"/>
    </xf>
    <xf numFmtId="4" fontId="2" fillId="3" borderId="35" xfId="0" applyNumberFormat="1" applyFont="1" applyFill="1" applyBorder="1" applyAlignment="1">
      <alignment horizontal="left"/>
    </xf>
    <xf numFmtId="9" fontId="7" fillId="0" borderId="18" xfId="0" applyNumberFormat="1" applyFont="1" applyBorder="1" applyAlignment="1">
      <alignment horizontal="right" wrapText="1"/>
    </xf>
    <xf numFmtId="9" fontId="7" fillId="0" borderId="37" xfId="0" applyNumberFormat="1" applyFont="1" applyBorder="1" applyAlignment="1">
      <alignment horizontal="right" wrapText="1"/>
    </xf>
    <xf numFmtId="9" fontId="2" fillId="0" borderId="18" xfId="0" applyNumberFormat="1" applyFont="1" applyBorder="1" applyAlignment="1">
      <alignment horizontal="right" wrapText="1"/>
    </xf>
    <xf numFmtId="43" fontId="2" fillId="3" borderId="36" xfId="1" applyFont="1" applyFill="1" applyBorder="1" applyAlignment="1"/>
    <xf numFmtId="0" fontId="7" fillId="0" borderId="18" xfId="0" applyFont="1" applyBorder="1" applyAlignment="1">
      <alignment horizontal="right" wrapText="1"/>
    </xf>
    <xf numFmtId="167" fontId="7" fillId="0" borderId="18" xfId="0" applyNumberFormat="1" applyFont="1" applyBorder="1" applyAlignment="1">
      <alignment horizontal="right" wrapText="1"/>
    </xf>
    <xf numFmtId="3" fontId="7" fillId="0" borderId="37" xfId="0" applyNumberFormat="1" applyFont="1" applyBorder="1" applyAlignment="1">
      <alignment horizontal="right" wrapText="1"/>
    </xf>
    <xf numFmtId="3" fontId="2" fillId="0" borderId="28" xfId="0" applyNumberFormat="1" applyFont="1" applyBorder="1" applyAlignment="1">
      <alignment horizontal="right" wrapText="1"/>
    </xf>
    <xf numFmtId="0" fontId="2" fillId="3" borderId="38" xfId="0" applyFont="1" applyFill="1" applyBorder="1" applyAlignment="1">
      <alignment horizontal="left" wrapText="1"/>
    </xf>
    <xf numFmtId="43" fontId="2" fillId="3" borderId="38" xfId="1" applyFont="1" applyFill="1" applyBorder="1" applyAlignment="1">
      <alignment horizontal="left"/>
    </xf>
    <xf numFmtId="0" fontId="7" fillId="4" borderId="16" xfId="0" applyFont="1" applyFill="1" applyBorder="1" applyAlignment="1">
      <alignment horizontal="right" vertical="center" wrapText="1"/>
    </xf>
    <xf numFmtId="167" fontId="7" fillId="4" borderId="16" xfId="0" applyNumberFormat="1" applyFont="1" applyFill="1" applyBorder="1" applyAlignment="1">
      <alignment horizontal="right" vertical="center" wrapText="1"/>
    </xf>
    <xf numFmtId="3" fontId="7" fillId="4" borderId="39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4" fontId="2" fillId="3" borderId="20" xfId="0" applyNumberFormat="1" applyFont="1" applyFill="1" applyBorder="1" applyAlignment="1">
      <alignment horizontal="center" wrapText="1"/>
    </xf>
    <xf numFmtId="4" fontId="2" fillId="3" borderId="30" xfId="0" applyNumberFormat="1" applyFont="1" applyFill="1" applyBorder="1" applyAlignment="1">
      <alignment horizontal="center" wrapText="1"/>
    </xf>
    <xf numFmtId="4" fontId="2" fillId="6" borderId="2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wrapText="1"/>
    </xf>
    <xf numFmtId="43" fontId="2" fillId="3" borderId="27" xfId="1" applyFont="1" applyFill="1" applyBorder="1" applyAlignment="1">
      <alignment wrapText="1"/>
    </xf>
    <xf numFmtId="10" fontId="7" fillId="0" borderId="0" xfId="0" applyNumberFormat="1" applyFont="1"/>
    <xf numFmtId="0" fontId="2" fillId="3" borderId="42" xfId="0" applyFont="1" applyFill="1" applyBorder="1" applyAlignment="1">
      <alignment wrapText="1"/>
    </xf>
    <xf numFmtId="9" fontId="2" fillId="3" borderId="43" xfId="0" applyNumberFormat="1" applyFont="1" applyFill="1" applyBorder="1" applyAlignment="1">
      <alignment horizontal="right" vertical="center" wrapText="1"/>
    </xf>
    <xf numFmtId="9" fontId="2" fillId="3" borderId="44" xfId="0" applyNumberFormat="1" applyFont="1" applyFill="1" applyBorder="1" applyAlignment="1">
      <alignment horizontal="right" vertical="center" wrapText="1"/>
    </xf>
    <xf numFmtId="9" fontId="2" fillId="3" borderId="45" xfId="0" applyNumberFormat="1" applyFont="1" applyFill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3" fontId="7" fillId="4" borderId="16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2" fillId="3" borderId="20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43" fontId="7" fillId="4" borderId="14" xfId="1" applyFont="1" applyFill="1" applyBorder="1" applyAlignment="1">
      <alignment horizontal="right" vertical="center" wrapText="1"/>
    </xf>
    <xf numFmtId="4" fontId="7" fillId="4" borderId="14" xfId="0" applyNumberFormat="1" applyFont="1" applyFill="1" applyBorder="1" applyAlignment="1">
      <alignment horizontal="right" vertical="center" wrapText="1"/>
    </xf>
    <xf numFmtId="4" fontId="7" fillId="4" borderId="17" xfId="0" applyNumberFormat="1" applyFont="1" applyFill="1" applyBorder="1" applyAlignment="1">
      <alignment horizontal="right" vertical="center" wrapText="1"/>
    </xf>
    <xf numFmtId="43" fontId="2" fillId="3" borderId="42" xfId="1" applyFont="1" applyFill="1" applyBorder="1" applyAlignment="1">
      <alignment wrapText="1"/>
    </xf>
    <xf numFmtId="3" fontId="2" fillId="3" borderId="43" xfId="0" applyNumberFormat="1" applyFont="1" applyFill="1" applyBorder="1" applyAlignment="1">
      <alignment horizontal="right" vertical="center" wrapText="1"/>
    </xf>
    <xf numFmtId="4" fontId="2" fillId="3" borderId="43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" fillId="3" borderId="36" xfId="0" applyFont="1" applyFill="1" applyBorder="1"/>
    <xf numFmtId="9" fontId="7" fillId="0" borderId="18" xfId="2" applyFont="1" applyBorder="1" applyAlignment="1">
      <alignment horizontal="right" wrapText="1"/>
    </xf>
    <xf numFmtId="9" fontId="2" fillId="0" borderId="28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3" borderId="38" xfId="0" applyFont="1" applyFill="1" applyBorder="1" applyAlignment="1">
      <alignment horizontal="left"/>
    </xf>
    <xf numFmtId="9" fontId="7" fillId="4" borderId="16" xfId="0" applyNumberFormat="1" applyFont="1" applyFill="1" applyBorder="1" applyAlignment="1">
      <alignment horizontal="right" vertical="center" wrapText="1"/>
    </xf>
    <xf numFmtId="9" fontId="7" fillId="4" borderId="14" xfId="0" applyNumberFormat="1" applyFont="1" applyFill="1" applyBorder="1" applyAlignment="1">
      <alignment horizontal="right" vertical="center" wrapText="1"/>
    </xf>
    <xf numFmtId="9" fontId="7" fillId="4" borderId="39" xfId="0" applyNumberFormat="1" applyFont="1" applyFill="1" applyBorder="1" applyAlignment="1">
      <alignment horizontal="right" vertical="center" wrapText="1"/>
    </xf>
    <xf numFmtId="9" fontId="2" fillId="0" borderId="29" xfId="0" applyNumberFormat="1" applyFont="1" applyBorder="1" applyAlignment="1">
      <alignment horizontal="right" wrapText="1" indent="1"/>
    </xf>
    <xf numFmtId="0" fontId="11" fillId="0" borderId="0" xfId="0" applyFont="1" applyAlignment="1">
      <alignment horizontal="center"/>
    </xf>
    <xf numFmtId="0" fontId="2" fillId="3" borderId="27" xfId="0" applyFont="1" applyFill="1" applyBorder="1"/>
    <xf numFmtId="0" fontId="7" fillId="0" borderId="14" xfId="0" applyFont="1" applyBorder="1" applyAlignment="1">
      <alignment horizontal="right" wrapText="1"/>
    </xf>
    <xf numFmtId="9" fontId="2" fillId="0" borderId="29" xfId="0" applyNumberFormat="1" applyFont="1" applyBorder="1" applyAlignment="1">
      <alignment horizontal="right" wrapText="1"/>
    </xf>
    <xf numFmtId="9" fontId="7" fillId="0" borderId="14" xfId="2" applyFont="1" applyBorder="1" applyAlignment="1">
      <alignment horizontal="right" wrapText="1"/>
    </xf>
    <xf numFmtId="0" fontId="2" fillId="3" borderId="27" xfId="0" applyFont="1" applyFill="1" applyBorder="1" applyAlignment="1">
      <alignment horizontal="left"/>
    </xf>
    <xf numFmtId="9" fontId="7" fillId="4" borderId="17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left"/>
    </xf>
    <xf numFmtId="43" fontId="4" fillId="0" borderId="0" xfId="1" applyFont="1"/>
    <xf numFmtId="4" fontId="7" fillId="0" borderId="14" xfId="0" applyNumberFormat="1" applyFont="1" applyFill="1" applyBorder="1" applyAlignment="1">
      <alignment horizontal="center" vertical="center"/>
    </xf>
    <xf numFmtId="4" fontId="7" fillId="0" borderId="16" xfId="0" applyNumberFormat="1" applyFont="1" applyFill="1" applyBorder="1" applyAlignment="1">
      <alignment horizontal="center" vertical="center"/>
    </xf>
    <xf numFmtId="4" fontId="9" fillId="0" borderId="14" xfId="0" applyNumberFormat="1" applyFont="1" applyFill="1" applyBorder="1" applyAlignment="1">
      <alignment horizontal="center" vertical="center"/>
    </xf>
    <xf numFmtId="4" fontId="7" fillId="0" borderId="18" xfId="0" applyNumberFormat="1" applyFont="1" applyFill="1" applyBorder="1" applyAlignment="1">
      <alignment horizontal="center" vertical="center"/>
    </xf>
    <xf numFmtId="4" fontId="9" fillId="0" borderId="16" xfId="0" applyNumberFormat="1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left" vertical="center" wrapText="1"/>
    </xf>
    <xf numFmtId="3" fontId="7" fillId="0" borderId="14" xfId="0" applyNumberFormat="1" applyFont="1" applyFill="1" applyBorder="1" applyAlignment="1">
      <alignment horizontal="left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D79E6416-72EC-4204-981F-835F2E15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675279" cy="75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49585</xdr:colOff>
      <xdr:row>0</xdr:row>
      <xdr:rowOff>0</xdr:rowOff>
    </xdr:from>
    <xdr:to>
      <xdr:col>2</xdr:col>
      <xdr:colOff>77039</xdr:colOff>
      <xdr:row>4</xdr:row>
      <xdr:rowOff>168088</xdr:rowOff>
    </xdr:to>
    <xdr:pic>
      <xdr:nvPicPr>
        <xdr:cNvPr id="3" name="Picture 1" descr="Logo CONIAF">
          <a:extLst>
            <a:ext uri="{FF2B5EF4-FFF2-40B4-BE49-F238E27FC236}">
              <a16:creationId xmlns:a16="http://schemas.microsoft.com/office/drawing/2014/main" id="{82D883BC-FB23-4220-AE2B-F5A2EFAAA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585" y="0"/>
          <a:ext cx="1675279" cy="7586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5D9CC-B30C-42AB-83C8-732EC6B84B7D}">
  <dimension ref="A1:V148"/>
  <sheetViews>
    <sheetView tabSelected="1" topLeftCell="A23" workbookViewId="0">
      <selection activeCell="M63" sqref="M63"/>
    </sheetView>
  </sheetViews>
  <sheetFormatPr baseColWidth="10" defaultColWidth="11.42578125" defaultRowHeight="15.75" x14ac:dyDescent="0.25"/>
  <cols>
    <col min="1" max="1" width="5.42578125" style="4" customWidth="1"/>
    <col min="2" max="2" width="19.28515625" style="4" customWidth="1"/>
    <col min="3" max="3" width="44.28515625" style="4" customWidth="1"/>
    <col min="4" max="4" width="19.140625" style="4" customWidth="1"/>
    <col min="5" max="5" width="17.140625" style="4" customWidth="1"/>
    <col min="6" max="6" width="20.140625" style="4" customWidth="1"/>
    <col min="7" max="7" width="15.7109375" style="4" customWidth="1"/>
    <col min="8" max="8" width="14.28515625" style="4" customWidth="1"/>
    <col min="9" max="9" width="18" style="4" customWidth="1"/>
    <col min="10" max="10" width="20" style="55" customWidth="1"/>
    <col min="11" max="11" width="18" style="4" customWidth="1"/>
    <col min="12" max="12" width="20.42578125" style="4" customWidth="1"/>
    <col min="13" max="13" width="19.7109375" style="4" customWidth="1"/>
    <col min="14" max="14" width="19.85546875" style="4" customWidth="1"/>
    <col min="15" max="15" width="17.7109375" style="4" customWidth="1"/>
    <col min="16" max="16" width="22.85546875" style="367" customWidth="1"/>
    <col min="17" max="17" width="16.5703125" style="4" customWidth="1"/>
    <col min="18" max="18" width="15" style="4" customWidth="1"/>
    <col min="19" max="19" width="17" style="4" customWidth="1"/>
    <col min="20" max="20" width="17.28515625" style="4" customWidth="1"/>
    <col min="21" max="21" width="17.5703125" style="4" customWidth="1"/>
    <col min="22" max="16384" width="11.42578125" style="4"/>
  </cols>
  <sheetData>
    <row r="1" spans="1:2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2"/>
      <c r="Q1" s="3"/>
      <c r="R1" s="3"/>
      <c r="S1" s="3"/>
      <c r="T1" s="3"/>
      <c r="U1" s="3"/>
      <c r="V1" s="3"/>
    </row>
    <row r="2" spans="1:22" ht="6.75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2"/>
      <c r="Q2" s="3"/>
      <c r="R2" s="3"/>
      <c r="S2" s="3"/>
      <c r="T2" s="3"/>
      <c r="U2" s="3"/>
      <c r="V2" s="3"/>
    </row>
    <row r="3" spans="1:22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3"/>
      <c r="R3" s="3"/>
      <c r="S3" s="3"/>
      <c r="T3" s="3"/>
      <c r="U3" s="3"/>
      <c r="V3" s="3"/>
    </row>
    <row r="4" spans="1:22" x14ac:dyDescent="0.2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3"/>
      <c r="R4" s="3"/>
      <c r="S4" s="3"/>
      <c r="T4" s="3"/>
      <c r="U4" s="3"/>
      <c r="V4" s="3"/>
    </row>
    <row r="5" spans="1:22" ht="6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"/>
      <c r="Q5" s="3"/>
      <c r="R5" s="3"/>
      <c r="S5" s="3"/>
      <c r="T5" s="3"/>
      <c r="U5" s="3"/>
      <c r="V5" s="3"/>
    </row>
    <row r="6" spans="1:22" x14ac:dyDescent="0.2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3"/>
      <c r="R6" s="3"/>
      <c r="S6" s="3"/>
      <c r="T6" s="3"/>
      <c r="U6" s="3"/>
      <c r="V6" s="3"/>
    </row>
    <row r="7" spans="1:22" ht="8.2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2"/>
      <c r="Q7" s="3"/>
      <c r="R7" s="3"/>
      <c r="S7" s="3"/>
      <c r="T7" s="3"/>
      <c r="U7" s="3"/>
      <c r="V7" s="3"/>
    </row>
    <row r="8" spans="1:22" ht="18" customHeight="1" x14ac:dyDescent="0.2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2"/>
      <c r="Q8" s="3"/>
      <c r="R8" s="3"/>
      <c r="S8" s="3"/>
      <c r="T8" s="3"/>
      <c r="U8" s="3"/>
      <c r="V8" s="3"/>
    </row>
    <row r="9" spans="1:22" ht="18" customHeight="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  <c r="P9" s="2"/>
      <c r="Q9" s="3"/>
      <c r="R9" s="3"/>
      <c r="S9" s="3"/>
      <c r="T9" s="3"/>
      <c r="U9" s="3"/>
      <c r="V9" s="3"/>
    </row>
    <row r="10" spans="1:22" ht="18" customHeight="1" x14ac:dyDescent="0.25">
      <c r="A10" s="9"/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10"/>
      <c r="O10" s="9"/>
      <c r="P10" s="2"/>
      <c r="Q10" s="3"/>
      <c r="R10" s="3"/>
      <c r="S10" s="3"/>
      <c r="T10" s="3"/>
      <c r="U10" s="3"/>
      <c r="V10" s="3"/>
    </row>
    <row r="11" spans="1:22" ht="18" customHeight="1" x14ac:dyDescent="0.25">
      <c r="A11" s="11" t="s">
        <v>5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2"/>
      <c r="Q11" s="3"/>
      <c r="R11" s="3"/>
      <c r="S11" s="3"/>
      <c r="T11" s="3"/>
      <c r="U11" s="3"/>
      <c r="V11" s="3"/>
    </row>
    <row r="12" spans="1:22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3"/>
      <c r="K12" s="12"/>
      <c r="L12" s="12"/>
      <c r="M12" s="12"/>
      <c r="N12" s="12"/>
      <c r="O12" s="12"/>
      <c r="P12" s="2"/>
      <c r="Q12" s="3"/>
      <c r="R12" s="3"/>
      <c r="S12" s="3"/>
      <c r="T12" s="3"/>
      <c r="U12" s="3"/>
      <c r="V12" s="3"/>
    </row>
    <row r="13" spans="1:22" x14ac:dyDescent="0.25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2"/>
      <c r="P13" s="2"/>
      <c r="Q13" s="3"/>
      <c r="R13" s="3"/>
      <c r="S13" s="3"/>
      <c r="T13" s="3"/>
      <c r="U13" s="3"/>
      <c r="V13" s="3"/>
    </row>
    <row r="14" spans="1:22" ht="15.75" customHeight="1" thickBot="1" x14ac:dyDescent="0.3">
      <c r="A14" s="15" t="s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2"/>
      <c r="Q14" s="3"/>
      <c r="R14" s="3"/>
      <c r="S14" s="3"/>
      <c r="T14" s="3"/>
      <c r="U14" s="3"/>
      <c r="V14" s="3"/>
    </row>
    <row r="15" spans="1:22" ht="27" customHeight="1" thickBot="1" x14ac:dyDescent="0.3">
      <c r="A15" s="16" t="s">
        <v>7</v>
      </c>
      <c r="B15" s="17" t="s">
        <v>8</v>
      </c>
      <c r="C15" s="18"/>
      <c r="D15" s="19" t="s">
        <v>9</v>
      </c>
      <c r="E15" s="19" t="s">
        <v>10</v>
      </c>
      <c r="F15" s="19" t="s">
        <v>11</v>
      </c>
      <c r="G15" s="19" t="s">
        <v>12</v>
      </c>
      <c r="H15" s="17" t="s">
        <v>13</v>
      </c>
      <c r="I15" s="18"/>
      <c r="J15" s="19" t="s">
        <v>14</v>
      </c>
      <c r="K15" s="20"/>
      <c r="L15" s="20"/>
      <c r="M15" s="19" t="s">
        <v>15</v>
      </c>
      <c r="N15" s="19" t="s">
        <v>16</v>
      </c>
      <c r="O15" s="21" t="s">
        <v>17</v>
      </c>
      <c r="P15" s="2"/>
      <c r="Q15" s="3"/>
      <c r="R15" s="3"/>
      <c r="S15" s="3"/>
      <c r="T15" s="3"/>
      <c r="U15" s="3"/>
      <c r="V15" s="3"/>
    </row>
    <row r="16" spans="1:22" ht="5.25" customHeight="1" thickBot="1" x14ac:dyDescent="0.3">
      <c r="A16" s="22"/>
      <c r="B16" s="23"/>
      <c r="C16" s="24"/>
      <c r="D16" s="25"/>
      <c r="E16" s="25"/>
      <c r="F16" s="25"/>
      <c r="G16" s="26"/>
      <c r="H16" s="27" t="s">
        <v>18</v>
      </c>
      <c r="I16" s="19" t="s">
        <v>19</v>
      </c>
      <c r="J16" s="28"/>
      <c r="K16" s="29"/>
      <c r="L16" s="29"/>
      <c r="M16" s="28"/>
      <c r="N16" s="25"/>
      <c r="O16" s="30"/>
      <c r="P16" s="2"/>
      <c r="Q16" s="3"/>
      <c r="R16" s="3"/>
      <c r="S16" s="3"/>
      <c r="T16" s="3"/>
      <c r="U16" s="3"/>
      <c r="V16" s="3"/>
    </row>
    <row r="17" spans="1:22" ht="46.5" customHeight="1" thickBot="1" x14ac:dyDescent="0.3">
      <c r="A17" s="22"/>
      <c r="B17" s="20" t="s">
        <v>20</v>
      </c>
      <c r="C17" s="31" t="s">
        <v>21</v>
      </c>
      <c r="D17" s="25"/>
      <c r="E17" s="25"/>
      <c r="F17" s="25"/>
      <c r="G17" s="26"/>
      <c r="H17" s="32" t="s">
        <v>22</v>
      </c>
      <c r="I17" s="25"/>
      <c r="J17" s="28"/>
      <c r="K17" s="33" t="s">
        <v>23</v>
      </c>
      <c r="L17" s="33" t="s">
        <v>24</v>
      </c>
      <c r="M17" s="28"/>
      <c r="N17" s="25"/>
      <c r="O17" s="34"/>
      <c r="P17" s="35"/>
      <c r="Q17" s="36"/>
      <c r="R17" s="37"/>
      <c r="S17" s="38"/>
      <c r="T17" s="3"/>
      <c r="U17" s="3"/>
      <c r="V17" s="3"/>
    </row>
    <row r="18" spans="1:22" ht="87" customHeight="1" x14ac:dyDescent="0.25">
      <c r="A18" s="39">
        <v>1</v>
      </c>
      <c r="B18" s="40"/>
      <c r="C18" s="41" t="s">
        <v>25</v>
      </c>
      <c r="D18" s="42" t="s">
        <v>26</v>
      </c>
      <c r="E18" s="43">
        <v>45597</v>
      </c>
      <c r="F18" s="44" t="s">
        <v>27</v>
      </c>
      <c r="G18" s="45">
        <v>8</v>
      </c>
      <c r="H18" s="43"/>
      <c r="I18" s="43"/>
      <c r="J18" s="46">
        <f>600000/2</f>
        <v>300000</v>
      </c>
      <c r="K18" s="46">
        <v>3500</v>
      </c>
      <c r="L18" s="46">
        <v>6037.5</v>
      </c>
      <c r="M18" s="368"/>
      <c r="N18" s="46"/>
      <c r="O18" s="46">
        <f t="shared" ref="O18:O25" si="0">M18+N18</f>
        <v>0</v>
      </c>
      <c r="P18" s="47"/>
      <c r="Q18" s="3"/>
      <c r="R18" s="3"/>
      <c r="S18" s="3"/>
      <c r="T18" s="3"/>
      <c r="U18" s="3"/>
    </row>
    <row r="19" spans="1:22" s="55" customFormat="1" ht="85.5" customHeight="1" x14ac:dyDescent="0.25">
      <c r="A19" s="48">
        <v>1</v>
      </c>
      <c r="B19" s="49" t="s">
        <v>28</v>
      </c>
      <c r="C19" s="41" t="s">
        <v>29</v>
      </c>
      <c r="D19" s="50" t="s">
        <v>26</v>
      </c>
      <c r="E19" s="51" t="s">
        <v>30</v>
      </c>
      <c r="F19" s="51" t="s">
        <v>31</v>
      </c>
      <c r="G19" s="45">
        <v>8</v>
      </c>
      <c r="H19" s="52"/>
      <c r="I19" s="52"/>
      <c r="J19" s="53">
        <v>280000</v>
      </c>
      <c r="K19" s="53">
        <v>2600</v>
      </c>
      <c r="L19" s="53">
        <v>7303.21</v>
      </c>
      <c r="M19" s="368"/>
      <c r="N19" s="46">
        <v>11200</v>
      </c>
      <c r="O19" s="46">
        <f t="shared" si="0"/>
        <v>11200</v>
      </c>
      <c r="P19" s="54"/>
      <c r="Q19" s="13"/>
      <c r="R19" s="13"/>
      <c r="S19" s="13"/>
      <c r="T19" s="13"/>
      <c r="U19" s="13"/>
    </row>
    <row r="20" spans="1:22" s="55" customFormat="1" ht="63" x14ac:dyDescent="0.25">
      <c r="A20" s="48">
        <v>0</v>
      </c>
      <c r="B20" s="56"/>
      <c r="C20" s="41" t="s">
        <v>32</v>
      </c>
      <c r="D20" s="50" t="s">
        <v>26</v>
      </c>
      <c r="E20" s="51">
        <v>45604</v>
      </c>
      <c r="F20" s="50" t="s">
        <v>31</v>
      </c>
      <c r="G20" s="45">
        <v>8</v>
      </c>
      <c r="H20" s="52"/>
      <c r="I20" s="52"/>
      <c r="J20" s="57">
        <v>650000</v>
      </c>
      <c r="K20" s="53">
        <v>2600</v>
      </c>
      <c r="L20" s="53">
        <v>7303.21</v>
      </c>
      <c r="M20" s="368"/>
      <c r="N20" s="46"/>
      <c r="O20" s="46">
        <f t="shared" si="0"/>
        <v>0</v>
      </c>
      <c r="P20" s="54"/>
      <c r="Q20" s="13"/>
      <c r="R20" s="13"/>
      <c r="S20" s="13"/>
      <c r="T20" s="13"/>
      <c r="U20" s="13"/>
    </row>
    <row r="21" spans="1:22" s="55" customFormat="1" ht="94.5" x14ac:dyDescent="0.25">
      <c r="A21" s="48">
        <v>1</v>
      </c>
      <c r="B21" s="56"/>
      <c r="C21" s="41" t="s">
        <v>33</v>
      </c>
      <c r="D21" s="50" t="s">
        <v>26</v>
      </c>
      <c r="E21" s="58" t="s">
        <v>34</v>
      </c>
      <c r="F21" s="44" t="s">
        <v>27</v>
      </c>
      <c r="G21" s="59">
        <v>8</v>
      </c>
      <c r="H21" s="45"/>
      <c r="I21" s="52"/>
      <c r="J21" s="57"/>
      <c r="K21" s="60">
        <v>3500</v>
      </c>
      <c r="L21" s="60">
        <v>7087.5</v>
      </c>
      <c r="M21" s="369"/>
      <c r="N21" s="61"/>
      <c r="O21" s="46">
        <f t="shared" si="0"/>
        <v>0</v>
      </c>
      <c r="P21" s="54"/>
      <c r="Q21" s="13"/>
      <c r="R21" s="13"/>
      <c r="S21" s="13"/>
      <c r="T21" s="13"/>
      <c r="U21" s="13"/>
    </row>
    <row r="22" spans="1:22" s="55" customFormat="1" ht="110.25" x14ac:dyDescent="0.25">
      <c r="A22" s="62">
        <v>1</v>
      </c>
      <c r="B22" s="56" t="s">
        <v>35</v>
      </c>
      <c r="C22" s="63" t="s">
        <v>36</v>
      </c>
      <c r="D22" s="50" t="s">
        <v>26</v>
      </c>
      <c r="E22" s="51" t="s">
        <v>37</v>
      </c>
      <c r="F22" s="49" t="s">
        <v>38</v>
      </c>
      <c r="G22" s="45">
        <v>8</v>
      </c>
      <c r="H22" s="45"/>
      <c r="I22" s="52"/>
      <c r="J22" s="64"/>
      <c r="K22" s="65">
        <v>2600</v>
      </c>
      <c r="L22" s="65">
        <v>6250</v>
      </c>
      <c r="M22" s="370"/>
      <c r="N22" s="65">
        <v>10400</v>
      </c>
      <c r="O22" s="66">
        <f t="shared" si="0"/>
        <v>10400</v>
      </c>
      <c r="P22" s="54"/>
      <c r="Q22" s="13"/>
      <c r="R22" s="13"/>
      <c r="S22" s="13"/>
      <c r="T22" s="13"/>
      <c r="U22" s="13"/>
    </row>
    <row r="23" spans="1:22" s="55" customFormat="1" ht="94.5" x14ac:dyDescent="0.25">
      <c r="A23" s="62">
        <v>0</v>
      </c>
      <c r="B23" s="56" t="s">
        <v>39</v>
      </c>
      <c r="C23" s="63" t="s">
        <v>40</v>
      </c>
      <c r="D23" s="50" t="s">
        <v>26</v>
      </c>
      <c r="E23" s="67">
        <v>45617</v>
      </c>
      <c r="F23" s="68" t="s">
        <v>41</v>
      </c>
      <c r="G23" s="69">
        <v>8</v>
      </c>
      <c r="H23" s="45"/>
      <c r="I23" s="52"/>
      <c r="J23" s="64"/>
      <c r="K23" s="65">
        <v>2600</v>
      </c>
      <c r="L23" s="65">
        <v>6250</v>
      </c>
      <c r="M23" s="370"/>
      <c r="N23" s="65">
        <v>11200</v>
      </c>
      <c r="O23" s="66">
        <f t="shared" si="0"/>
        <v>11200</v>
      </c>
      <c r="P23" s="54"/>
      <c r="Q23" s="13"/>
      <c r="R23" s="13"/>
      <c r="S23" s="13"/>
      <c r="T23" s="13"/>
      <c r="U23" s="13"/>
    </row>
    <row r="24" spans="1:22" s="55" customFormat="1" ht="95.25" thickBot="1" x14ac:dyDescent="0.3">
      <c r="A24" s="62">
        <v>1</v>
      </c>
      <c r="B24" s="56" t="s">
        <v>42</v>
      </c>
      <c r="C24" s="63" t="s">
        <v>43</v>
      </c>
      <c r="D24" s="50" t="s">
        <v>26</v>
      </c>
      <c r="E24" s="70">
        <v>45618</v>
      </c>
      <c r="F24" s="44" t="s">
        <v>27</v>
      </c>
      <c r="G24" s="71">
        <v>8</v>
      </c>
      <c r="H24" s="45"/>
      <c r="I24" s="52"/>
      <c r="J24" s="57"/>
      <c r="K24" s="72">
        <v>3500</v>
      </c>
      <c r="L24" s="72">
        <v>2887.5</v>
      </c>
      <c r="M24" s="371"/>
      <c r="N24" s="73">
        <v>11200</v>
      </c>
      <c r="O24" s="46">
        <f t="shared" si="0"/>
        <v>11200</v>
      </c>
      <c r="P24" s="54"/>
      <c r="Q24" s="13"/>
      <c r="R24" s="13"/>
      <c r="S24" s="13"/>
      <c r="T24" s="13"/>
      <c r="U24" s="13"/>
    </row>
    <row r="25" spans="1:22" ht="32.25" hidden="1" thickBot="1" x14ac:dyDescent="0.3">
      <c r="A25" s="62">
        <v>0</v>
      </c>
      <c r="B25" s="56" t="s">
        <v>39</v>
      </c>
      <c r="C25" s="63"/>
      <c r="D25" s="50" t="s">
        <v>44</v>
      </c>
      <c r="E25" s="74"/>
      <c r="F25" s="50"/>
      <c r="G25" s="45"/>
      <c r="H25" s="52"/>
      <c r="I25" s="52"/>
      <c r="J25" s="57"/>
      <c r="K25" s="53"/>
      <c r="L25" s="53"/>
      <c r="M25" s="46"/>
      <c r="N25" s="46"/>
      <c r="O25" s="46">
        <f t="shared" si="0"/>
        <v>0</v>
      </c>
      <c r="P25" s="75"/>
      <c r="Q25" s="76"/>
      <c r="R25" s="75">
        <f>P25+Q25</f>
        <v>0</v>
      </c>
      <c r="S25" s="3"/>
      <c r="T25" s="3"/>
      <c r="U25" s="3"/>
    </row>
    <row r="26" spans="1:22" ht="15.75" customHeight="1" thickBot="1" x14ac:dyDescent="0.3">
      <c r="A26" s="77">
        <f>SUM(A18:A25)</f>
        <v>5</v>
      </c>
      <c r="B26" s="78" t="s">
        <v>45</v>
      </c>
      <c r="C26" s="78"/>
      <c r="D26" s="78"/>
      <c r="E26" s="78"/>
      <c r="F26" s="78"/>
      <c r="G26" s="79">
        <f t="shared" ref="G26:O26" si="1">SUM(G18:G25)</f>
        <v>56</v>
      </c>
      <c r="H26" s="80">
        <f>SUM(H18:H25)</f>
        <v>0</v>
      </c>
      <c r="I26" s="80">
        <f>SUM(I18:I25)</f>
        <v>0</v>
      </c>
      <c r="J26" s="80">
        <f t="shared" si="1"/>
        <v>1230000</v>
      </c>
      <c r="K26" s="80">
        <f t="shared" si="1"/>
        <v>20900</v>
      </c>
      <c r="L26" s="80">
        <f t="shared" si="1"/>
        <v>43118.92</v>
      </c>
      <c r="M26" s="80">
        <f t="shared" si="1"/>
        <v>0</v>
      </c>
      <c r="N26" s="79">
        <f t="shared" si="1"/>
        <v>44000</v>
      </c>
      <c r="O26" s="80">
        <f t="shared" si="1"/>
        <v>44000</v>
      </c>
      <c r="P26" s="2"/>
      <c r="Q26" s="3"/>
      <c r="R26" s="3"/>
      <c r="S26" s="3"/>
      <c r="T26" s="3"/>
      <c r="U26" s="3"/>
      <c r="V26" s="3"/>
    </row>
    <row r="27" spans="1:22" ht="16.5" thickBot="1" x14ac:dyDescent="0.3">
      <c r="A27" s="81" t="s">
        <v>46</v>
      </c>
      <c r="B27" s="82"/>
      <c r="C27" s="82"/>
      <c r="D27" s="82"/>
      <c r="E27" s="82"/>
      <c r="F27" s="82"/>
      <c r="G27" s="82"/>
      <c r="H27" s="83"/>
      <c r="I27" s="83"/>
      <c r="J27" s="84"/>
      <c r="K27" s="84"/>
      <c r="L27" s="84"/>
      <c r="M27" s="85">
        <v>0</v>
      </c>
      <c r="N27" s="86">
        <f>N26*-0.1</f>
        <v>-4400</v>
      </c>
      <c r="O27" s="85">
        <f>N27</f>
        <v>-4400</v>
      </c>
      <c r="P27" s="2"/>
      <c r="Q27" s="3"/>
      <c r="R27" s="3"/>
      <c r="S27" s="3"/>
      <c r="T27" s="3"/>
      <c r="U27" s="3"/>
      <c r="V27" s="3"/>
    </row>
    <row r="28" spans="1:22" ht="16.5" customHeight="1" thickBot="1" x14ac:dyDescent="0.3">
      <c r="A28" s="78" t="s">
        <v>47</v>
      </c>
      <c r="B28" s="78"/>
      <c r="C28" s="78"/>
      <c r="D28" s="78"/>
      <c r="E28" s="78"/>
      <c r="F28" s="78"/>
      <c r="G28" s="78"/>
      <c r="H28" s="87"/>
      <c r="I28" s="87"/>
      <c r="J28" s="88"/>
      <c r="K28" s="88"/>
      <c r="L28" s="88"/>
      <c r="M28" s="85">
        <f>+M26+M27</f>
        <v>0</v>
      </c>
      <c r="N28" s="86">
        <f>+N26+N27</f>
        <v>39600</v>
      </c>
      <c r="O28" s="85">
        <f>+O26+O27</f>
        <v>39600</v>
      </c>
      <c r="P28" s="2"/>
      <c r="Q28" s="3"/>
      <c r="R28" s="3"/>
      <c r="S28" s="3"/>
      <c r="T28" s="3"/>
      <c r="U28" s="3"/>
      <c r="V28" s="3"/>
    </row>
    <row r="29" spans="1:22" ht="23.25" customHeight="1" x14ac:dyDescent="0.25">
      <c r="A29" s="89"/>
      <c r="B29" s="89"/>
      <c r="C29" s="89"/>
      <c r="D29" s="89"/>
      <c r="E29" s="89"/>
      <c r="F29" s="89"/>
      <c r="G29" s="90"/>
      <c r="H29" s="91"/>
      <c r="I29" s="91"/>
      <c r="J29" s="92"/>
      <c r="K29" s="93"/>
      <c r="L29" s="93"/>
      <c r="M29" s="93"/>
      <c r="N29" s="94"/>
      <c r="O29" s="95"/>
      <c r="P29" s="2"/>
      <c r="Q29" s="96"/>
      <c r="R29" s="68"/>
      <c r="S29" s="3"/>
      <c r="T29" s="3"/>
      <c r="U29" s="3"/>
      <c r="V29" s="3"/>
    </row>
    <row r="30" spans="1:22" ht="26.25" customHeight="1" thickBot="1" x14ac:dyDescent="0.3">
      <c r="A30" s="97" t="s">
        <v>48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8"/>
      <c r="O30" s="99"/>
      <c r="P30" s="2"/>
      <c r="Q30" s="3"/>
      <c r="R30" s="3"/>
      <c r="S30" s="3"/>
      <c r="T30" s="3"/>
      <c r="U30" s="3"/>
      <c r="V30" s="3"/>
    </row>
    <row r="31" spans="1:22" ht="44.25" customHeight="1" thickBot="1" x14ac:dyDescent="0.3">
      <c r="A31" s="16" t="s">
        <v>7</v>
      </c>
      <c r="B31" s="17" t="s">
        <v>8</v>
      </c>
      <c r="C31" s="18"/>
      <c r="D31" s="19" t="s">
        <v>9</v>
      </c>
      <c r="E31" s="19" t="s">
        <v>10</v>
      </c>
      <c r="F31" s="19" t="s">
        <v>11</v>
      </c>
      <c r="G31" s="19" t="s">
        <v>49</v>
      </c>
      <c r="H31" s="17" t="s">
        <v>13</v>
      </c>
      <c r="I31" s="100"/>
      <c r="J31" s="19" t="s">
        <v>14</v>
      </c>
      <c r="K31" s="101" t="s">
        <v>23</v>
      </c>
      <c r="L31" s="102" t="s">
        <v>24</v>
      </c>
      <c r="M31" s="19" t="s">
        <v>15</v>
      </c>
      <c r="N31" s="19" t="s">
        <v>16</v>
      </c>
      <c r="O31" s="21" t="s">
        <v>17</v>
      </c>
      <c r="P31" s="2"/>
      <c r="Q31" s="3"/>
      <c r="R31" s="3"/>
      <c r="S31" s="3"/>
      <c r="T31" s="3"/>
      <c r="U31" s="3"/>
      <c r="V31" s="3"/>
    </row>
    <row r="32" spans="1:22" ht="5.25" customHeight="1" thickBot="1" x14ac:dyDescent="0.3">
      <c r="A32" s="22"/>
      <c r="B32" s="23"/>
      <c r="C32" s="24"/>
      <c r="D32" s="25"/>
      <c r="E32" s="25"/>
      <c r="F32" s="25"/>
      <c r="G32" s="26"/>
      <c r="H32" s="19" t="s">
        <v>22</v>
      </c>
      <c r="I32" s="17" t="s">
        <v>19</v>
      </c>
      <c r="J32" s="28"/>
      <c r="K32" s="103"/>
      <c r="L32" s="104"/>
      <c r="M32" s="28"/>
      <c r="N32" s="25"/>
      <c r="O32" s="30"/>
      <c r="P32" s="2"/>
      <c r="Q32" s="75"/>
      <c r="R32" s="3"/>
      <c r="S32" s="3"/>
      <c r="T32" s="3"/>
      <c r="U32" s="3"/>
      <c r="V32" s="3"/>
    </row>
    <row r="33" spans="1:22" ht="34.5" customHeight="1" thickBot="1" x14ac:dyDescent="0.3">
      <c r="A33" s="22"/>
      <c r="B33" s="105" t="s">
        <v>20</v>
      </c>
      <c r="C33" s="106" t="s">
        <v>21</v>
      </c>
      <c r="D33" s="107"/>
      <c r="E33" s="107"/>
      <c r="F33" s="107"/>
      <c r="G33" s="108"/>
      <c r="H33" s="25"/>
      <c r="I33" s="109"/>
      <c r="J33" s="28"/>
      <c r="K33" s="103"/>
      <c r="L33" s="104"/>
      <c r="M33" s="28"/>
      <c r="N33" s="107"/>
      <c r="O33" s="110"/>
      <c r="P33" s="2"/>
      <c r="Q33" s="47"/>
      <c r="R33" s="47"/>
      <c r="S33" s="47"/>
      <c r="T33" s="3"/>
      <c r="U33" s="3"/>
      <c r="V33" s="3"/>
    </row>
    <row r="34" spans="1:22" s="123" customFormat="1" ht="96.75" hidden="1" customHeight="1" x14ac:dyDescent="0.25">
      <c r="A34" s="111">
        <v>0</v>
      </c>
      <c r="B34" s="112" t="s">
        <v>50</v>
      </c>
      <c r="C34" s="113" t="s">
        <v>51</v>
      </c>
      <c r="D34" s="114" t="s">
        <v>52</v>
      </c>
      <c r="E34" s="114"/>
      <c r="F34" s="114" t="s">
        <v>53</v>
      </c>
      <c r="G34" s="115">
        <v>0</v>
      </c>
      <c r="H34" s="116"/>
      <c r="I34" s="116"/>
      <c r="J34" s="53">
        <v>650000</v>
      </c>
      <c r="K34" s="117"/>
      <c r="L34" s="118"/>
      <c r="M34" s="119"/>
      <c r="N34" s="120">
        <v>0</v>
      </c>
      <c r="O34" s="121">
        <f t="shared" ref="O34" si="2">SUM(M34:N34)</f>
        <v>0</v>
      </c>
      <c r="P34" s="76"/>
      <c r="Q34" s="122"/>
      <c r="R34" s="12"/>
      <c r="S34" s="12"/>
      <c r="T34" s="12"/>
      <c r="U34" s="12"/>
      <c r="V34" s="12"/>
    </row>
    <row r="35" spans="1:22" ht="132.75" customHeight="1" x14ac:dyDescent="0.25">
      <c r="A35" s="124">
        <v>1</v>
      </c>
      <c r="B35" s="125"/>
      <c r="C35" s="126" t="s">
        <v>54</v>
      </c>
      <c r="D35" s="42" t="s">
        <v>52</v>
      </c>
      <c r="E35" s="51" t="s">
        <v>55</v>
      </c>
      <c r="F35" s="50" t="s">
        <v>56</v>
      </c>
      <c r="G35" s="45">
        <v>8</v>
      </c>
      <c r="H35" s="45"/>
      <c r="I35" s="45"/>
      <c r="J35" s="46"/>
      <c r="K35" s="127">
        <f>5200*0.3</f>
        <v>1560</v>
      </c>
      <c r="L35" s="128">
        <f>+(17597.19+14250)*0.3</f>
        <v>9554.1569999999992</v>
      </c>
      <c r="M35" s="370">
        <v>0</v>
      </c>
      <c r="N35" s="128">
        <v>0</v>
      </c>
      <c r="O35" s="129">
        <f>SUM(M35:N35)</f>
        <v>0</v>
      </c>
      <c r="P35" s="2"/>
      <c r="Q35" s="3"/>
      <c r="R35" s="3"/>
      <c r="S35" s="3"/>
      <c r="T35" s="3"/>
      <c r="U35" s="3"/>
    </row>
    <row r="36" spans="1:22" ht="107.25" customHeight="1" x14ac:dyDescent="0.25">
      <c r="A36" s="124">
        <v>0</v>
      </c>
      <c r="B36" s="50"/>
      <c r="C36" s="126" t="s">
        <v>57</v>
      </c>
      <c r="D36" s="50" t="s">
        <v>52</v>
      </c>
      <c r="E36" s="50" t="s">
        <v>58</v>
      </c>
      <c r="F36" s="50" t="s">
        <v>59</v>
      </c>
      <c r="G36" s="45">
        <v>8</v>
      </c>
      <c r="H36" s="52"/>
      <c r="I36" s="52"/>
      <c r="J36" s="53"/>
      <c r="K36" s="130">
        <f t="shared" ref="K36" si="3">5200*0.3</f>
        <v>1560</v>
      </c>
      <c r="L36" s="131">
        <f>+(17597.19+14250)*0.3</f>
        <v>9554.1569999999992</v>
      </c>
      <c r="M36" s="372">
        <v>0</v>
      </c>
      <c r="N36" s="131">
        <v>0</v>
      </c>
      <c r="O36" s="129">
        <f>SUM(M36:N36)</f>
        <v>0</v>
      </c>
      <c r="P36" s="2"/>
      <c r="Q36" s="75"/>
      <c r="R36" s="3"/>
      <c r="S36" s="3"/>
      <c r="T36" s="3"/>
      <c r="U36" s="3"/>
    </row>
    <row r="37" spans="1:22" ht="129.75" customHeight="1" x14ac:dyDescent="0.25">
      <c r="A37" s="124">
        <v>0</v>
      </c>
      <c r="B37" s="42"/>
      <c r="C37" s="132" t="s">
        <v>60</v>
      </c>
      <c r="D37" s="50" t="s">
        <v>52</v>
      </c>
      <c r="E37" s="50" t="s">
        <v>61</v>
      </c>
      <c r="F37" s="50" t="s">
        <v>62</v>
      </c>
      <c r="G37" s="45">
        <v>8</v>
      </c>
      <c r="H37" s="52"/>
      <c r="I37" s="52"/>
      <c r="J37" s="53"/>
      <c r="K37" s="128">
        <f>5200*0.4</f>
        <v>2080</v>
      </c>
      <c r="L37" s="128">
        <f>+(17597.19+14250)*0.4</f>
        <v>12738.876</v>
      </c>
      <c r="M37" s="370">
        <v>0</v>
      </c>
      <c r="N37" s="128">
        <v>0</v>
      </c>
      <c r="O37" s="129">
        <f>SUM(M37:N37)</f>
        <v>0</v>
      </c>
      <c r="P37" s="2"/>
      <c r="Q37" s="75"/>
      <c r="R37" s="3"/>
      <c r="S37" s="3"/>
      <c r="T37" s="3"/>
      <c r="U37" s="3"/>
    </row>
    <row r="38" spans="1:22" ht="105.75" customHeight="1" x14ac:dyDescent="0.25">
      <c r="A38" s="124">
        <v>1</v>
      </c>
      <c r="B38" s="50"/>
      <c r="C38" s="126" t="s">
        <v>63</v>
      </c>
      <c r="D38" s="50" t="s">
        <v>52</v>
      </c>
      <c r="E38" s="51" t="s">
        <v>64</v>
      </c>
      <c r="F38" s="50" t="s">
        <v>59</v>
      </c>
      <c r="G38" s="45">
        <v>16</v>
      </c>
      <c r="H38" s="52"/>
      <c r="I38" s="52"/>
      <c r="J38" s="53"/>
      <c r="K38" s="128">
        <v>5200</v>
      </c>
      <c r="L38" s="128">
        <v>15400</v>
      </c>
      <c r="M38" s="370">
        <v>0</v>
      </c>
      <c r="N38" s="128">
        <v>0</v>
      </c>
      <c r="O38" s="129">
        <f>SUM(M38:N38)</f>
        <v>0</v>
      </c>
      <c r="P38" s="2"/>
      <c r="Q38" s="47"/>
      <c r="R38" s="47"/>
      <c r="S38" s="3"/>
      <c r="T38" s="3"/>
      <c r="U38" s="3"/>
    </row>
    <row r="39" spans="1:22" s="55" customFormat="1" ht="121.5" customHeight="1" x14ac:dyDescent="0.25">
      <c r="A39" s="124">
        <v>1</v>
      </c>
      <c r="B39" s="42"/>
      <c r="C39" s="126" t="s">
        <v>65</v>
      </c>
      <c r="D39" s="50" t="s">
        <v>52</v>
      </c>
      <c r="E39" s="51" t="s">
        <v>66</v>
      </c>
      <c r="F39" s="50" t="s">
        <v>56</v>
      </c>
      <c r="G39" s="45">
        <v>16</v>
      </c>
      <c r="H39" s="52"/>
      <c r="I39" s="52"/>
      <c r="J39" s="53">
        <v>1070000</v>
      </c>
      <c r="K39" s="127">
        <f>4200*0.5</f>
        <v>2100</v>
      </c>
      <c r="L39" s="128">
        <f>+(14250+11650)*0.5</f>
        <v>12950</v>
      </c>
      <c r="M39" s="370">
        <v>0</v>
      </c>
      <c r="N39" s="128">
        <v>0</v>
      </c>
      <c r="O39" s="129">
        <f t="shared" ref="O39" si="4">SUM(M39:N39)</f>
        <v>0</v>
      </c>
      <c r="P39" s="133"/>
      <c r="Q39" s="134"/>
      <c r="R39" s="134"/>
      <c r="S39" s="134"/>
      <c r="T39" s="13"/>
      <c r="U39" s="13"/>
      <c r="V39" s="13"/>
    </row>
    <row r="40" spans="1:22" s="55" customFormat="1" ht="115.5" customHeight="1" x14ac:dyDescent="0.25">
      <c r="A40" s="135">
        <v>0</v>
      </c>
      <c r="B40" s="136" t="s">
        <v>50</v>
      </c>
      <c r="C40" s="137" t="s">
        <v>67</v>
      </c>
      <c r="D40" s="136" t="s">
        <v>52</v>
      </c>
      <c r="E40" s="138" t="s">
        <v>68</v>
      </c>
      <c r="F40" s="136" t="s">
        <v>69</v>
      </c>
      <c r="G40" s="69">
        <v>8</v>
      </c>
      <c r="H40" s="69"/>
      <c r="I40" s="69"/>
      <c r="J40" s="73"/>
      <c r="K40" s="127">
        <f>4200*0.5</f>
        <v>2100</v>
      </c>
      <c r="L40" s="128">
        <f>+(14250+11650)*0.5</f>
        <v>12950</v>
      </c>
      <c r="M40" s="370">
        <v>0</v>
      </c>
      <c r="N40" s="128">
        <v>10400</v>
      </c>
      <c r="O40" s="139">
        <f>SUM(M40:N40)</f>
        <v>10400</v>
      </c>
      <c r="P40" s="133"/>
      <c r="Q40" s="134"/>
      <c r="R40" s="134"/>
      <c r="S40" s="134"/>
      <c r="T40" s="13"/>
      <c r="U40" s="13"/>
      <c r="V40" s="13"/>
    </row>
    <row r="41" spans="1:22" s="55" customFormat="1" ht="91.5" customHeight="1" x14ac:dyDescent="0.25">
      <c r="A41" s="124">
        <v>1</v>
      </c>
      <c r="B41" s="42"/>
      <c r="C41" s="126" t="s">
        <v>70</v>
      </c>
      <c r="D41" s="42" t="s">
        <v>52</v>
      </c>
      <c r="E41" s="43">
        <v>45623</v>
      </c>
      <c r="F41" s="42" t="s">
        <v>71</v>
      </c>
      <c r="G41" s="45">
        <v>8</v>
      </c>
      <c r="H41" s="45"/>
      <c r="I41" s="45"/>
      <c r="J41" s="46"/>
      <c r="K41" s="127">
        <v>5100</v>
      </c>
      <c r="L41" s="128">
        <f>8500+6900</f>
        <v>15400</v>
      </c>
      <c r="M41" s="370">
        <v>0</v>
      </c>
      <c r="N41" s="128">
        <v>0</v>
      </c>
      <c r="O41" s="128">
        <f>+M41+N41</f>
        <v>0</v>
      </c>
      <c r="P41" s="140"/>
      <c r="Q41" s="13"/>
      <c r="R41" s="13"/>
      <c r="S41" s="13"/>
      <c r="T41" s="13"/>
      <c r="U41" s="13"/>
      <c r="V41" s="13"/>
    </row>
    <row r="42" spans="1:22" x14ac:dyDescent="0.25">
      <c r="A42" s="141">
        <f>SUM(A34:A41)</f>
        <v>4</v>
      </c>
      <c r="B42" s="142" t="s">
        <v>45</v>
      </c>
      <c r="C42" s="142"/>
      <c r="D42" s="142"/>
      <c r="E42" s="142"/>
      <c r="F42" s="142"/>
      <c r="G42" s="143">
        <f t="shared" ref="G42:O42" si="5">SUM(G34:G41)</f>
        <v>72</v>
      </c>
      <c r="H42" s="144">
        <f t="shared" si="5"/>
        <v>0</v>
      </c>
      <c r="I42" s="144">
        <f t="shared" si="5"/>
        <v>0</v>
      </c>
      <c r="J42" s="145">
        <f t="shared" si="5"/>
        <v>1720000</v>
      </c>
      <c r="K42" s="145">
        <f t="shared" si="5"/>
        <v>19700</v>
      </c>
      <c r="L42" s="145">
        <f t="shared" si="5"/>
        <v>88547.19</v>
      </c>
      <c r="M42" s="145">
        <f t="shared" si="5"/>
        <v>0</v>
      </c>
      <c r="N42" s="146">
        <f t="shared" si="5"/>
        <v>10400</v>
      </c>
      <c r="O42" s="147">
        <f t="shared" si="5"/>
        <v>10400</v>
      </c>
      <c r="P42" s="2"/>
      <c r="Q42" s="75"/>
      <c r="R42" s="3"/>
      <c r="S42" s="3"/>
      <c r="T42" s="3"/>
      <c r="U42" s="3"/>
      <c r="V42" s="3"/>
    </row>
    <row r="43" spans="1:22" x14ac:dyDescent="0.25">
      <c r="A43" s="148" t="s">
        <v>46</v>
      </c>
      <c r="B43" s="149"/>
      <c r="C43" s="149"/>
      <c r="D43" s="149"/>
      <c r="E43" s="149"/>
      <c r="F43" s="149"/>
      <c r="G43" s="149"/>
      <c r="H43" s="150"/>
      <c r="I43" s="150"/>
      <c r="J43" s="151"/>
      <c r="K43" s="152"/>
      <c r="L43" s="152"/>
      <c r="M43" s="152">
        <v>0</v>
      </c>
      <c r="N43" s="153">
        <f>0.1*-N42</f>
        <v>-1040</v>
      </c>
      <c r="O43" s="154">
        <f>SUM(N43:N43)</f>
        <v>-1040</v>
      </c>
      <c r="P43" s="2"/>
      <c r="Q43" s="3"/>
      <c r="R43" s="3"/>
      <c r="S43" s="3"/>
      <c r="T43" s="3"/>
      <c r="U43" s="3"/>
      <c r="V43" s="3"/>
    </row>
    <row r="44" spans="1:22" ht="15.75" customHeight="1" thickBot="1" x14ac:dyDescent="0.3">
      <c r="A44" s="155" t="s">
        <v>72</v>
      </c>
      <c r="B44" s="156"/>
      <c r="C44" s="156"/>
      <c r="D44" s="156"/>
      <c r="E44" s="156"/>
      <c r="F44" s="156"/>
      <c r="G44" s="157"/>
      <c r="H44" s="158"/>
      <c r="I44" s="158"/>
      <c r="J44" s="159"/>
      <c r="K44" s="160"/>
      <c r="L44" s="160"/>
      <c r="M44" s="160">
        <f>SUM(M42:M43)</f>
        <v>0</v>
      </c>
      <c r="N44" s="161">
        <f>+N42+N43</f>
        <v>9360</v>
      </c>
      <c r="O44" s="162">
        <f>+O42+O43</f>
        <v>9360</v>
      </c>
      <c r="P44" s="2"/>
      <c r="Q44" s="3"/>
      <c r="R44" s="3"/>
      <c r="S44" s="3"/>
      <c r="T44" s="3"/>
      <c r="U44" s="3"/>
      <c r="V44" s="3"/>
    </row>
    <row r="45" spans="1:22" ht="29.25" customHeight="1" x14ac:dyDescent="0.25">
      <c r="A45" s="89"/>
      <c r="B45" s="89"/>
      <c r="C45" s="89"/>
      <c r="D45" s="89"/>
      <c r="E45" s="89"/>
      <c r="F45" s="89"/>
      <c r="G45" s="90"/>
      <c r="H45" s="91"/>
      <c r="I45" s="91"/>
      <c r="J45" s="92"/>
      <c r="K45" s="93"/>
      <c r="L45" s="93"/>
      <c r="M45" s="93"/>
      <c r="N45" s="94"/>
      <c r="O45" s="95"/>
      <c r="P45" s="2"/>
      <c r="Q45" s="96"/>
      <c r="R45" s="68"/>
      <c r="S45" s="3"/>
      <c r="T45" s="3"/>
      <c r="U45" s="3"/>
      <c r="V45" s="3"/>
    </row>
    <row r="46" spans="1:22" ht="14.25" customHeight="1" thickBot="1" x14ac:dyDescent="0.3">
      <c r="A46" s="97" t="s">
        <v>73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163"/>
      <c r="O46" s="164"/>
      <c r="P46" s="2"/>
      <c r="Q46" s="3"/>
      <c r="R46" s="3"/>
      <c r="S46" s="3"/>
      <c r="T46" s="3"/>
      <c r="U46" s="3"/>
      <c r="V46" s="3"/>
    </row>
    <row r="47" spans="1:22" ht="36.75" customHeight="1" thickBot="1" x14ac:dyDescent="0.3">
      <c r="A47" s="165" t="s">
        <v>7</v>
      </c>
      <c r="B47" s="166" t="s">
        <v>8</v>
      </c>
      <c r="C47" s="167"/>
      <c r="D47" s="168" t="s">
        <v>9</v>
      </c>
      <c r="E47" s="168" t="s">
        <v>10</v>
      </c>
      <c r="F47" s="168" t="s">
        <v>11</v>
      </c>
      <c r="G47" s="168" t="s">
        <v>49</v>
      </c>
      <c r="H47" s="166" t="s">
        <v>13</v>
      </c>
      <c r="I47" s="167"/>
      <c r="J47" s="168" t="s">
        <v>14</v>
      </c>
      <c r="K47" s="168" t="s">
        <v>23</v>
      </c>
      <c r="L47" s="168" t="s">
        <v>24</v>
      </c>
      <c r="M47" s="168" t="s">
        <v>15</v>
      </c>
      <c r="N47" s="168" t="s">
        <v>16</v>
      </c>
      <c r="O47" s="169" t="s">
        <v>17</v>
      </c>
      <c r="P47" s="2"/>
      <c r="Q47" s="3"/>
      <c r="R47" s="3"/>
      <c r="S47" s="3"/>
      <c r="T47" s="3"/>
      <c r="U47" s="3"/>
      <c r="V47" s="3"/>
    </row>
    <row r="48" spans="1:22" ht="30.75" customHeight="1" thickBot="1" x14ac:dyDescent="0.3">
      <c r="A48" s="170"/>
      <c r="B48" s="171"/>
      <c r="C48" s="172"/>
      <c r="D48" s="173"/>
      <c r="E48" s="173"/>
      <c r="F48" s="173"/>
      <c r="G48" s="173"/>
      <c r="H48" s="168" t="s">
        <v>22</v>
      </c>
      <c r="I48" s="168" t="s">
        <v>19</v>
      </c>
      <c r="J48" s="174"/>
      <c r="K48" s="175"/>
      <c r="L48" s="175"/>
      <c r="M48" s="174"/>
      <c r="N48" s="175"/>
      <c r="O48" s="176"/>
      <c r="P48" s="2"/>
      <c r="Q48" s="75"/>
      <c r="R48" s="2"/>
      <c r="S48" s="3"/>
      <c r="T48" s="3"/>
      <c r="U48" s="3"/>
      <c r="V48" s="3"/>
    </row>
    <row r="49" spans="1:22" s="184" customFormat="1" ht="14.25" hidden="1" customHeight="1" x14ac:dyDescent="0.25">
      <c r="A49" s="177"/>
      <c r="B49" s="178" t="s">
        <v>20</v>
      </c>
      <c r="C49" s="179" t="s">
        <v>21</v>
      </c>
      <c r="D49" s="173"/>
      <c r="E49" s="173"/>
      <c r="F49" s="173"/>
      <c r="G49" s="173"/>
      <c r="H49" s="175"/>
      <c r="I49" s="175"/>
      <c r="J49" s="174"/>
      <c r="K49" s="175"/>
      <c r="L49" s="175"/>
      <c r="M49" s="174"/>
      <c r="N49" s="175"/>
      <c r="O49" s="180"/>
      <c r="P49" s="181"/>
      <c r="Q49" s="182"/>
      <c r="R49" s="181"/>
      <c r="S49" s="183"/>
      <c r="T49" s="183"/>
      <c r="U49" s="183"/>
      <c r="V49" s="183"/>
    </row>
    <row r="50" spans="1:22" ht="83.25" customHeight="1" x14ac:dyDescent="0.25">
      <c r="A50" s="185">
        <v>1</v>
      </c>
      <c r="B50" s="186" t="s">
        <v>74</v>
      </c>
      <c r="C50" s="186" t="s">
        <v>75</v>
      </c>
      <c r="D50" s="187" t="s">
        <v>76</v>
      </c>
      <c r="E50" s="188">
        <v>45604</v>
      </c>
      <c r="F50" s="186" t="s">
        <v>77</v>
      </c>
      <c r="G50" s="186">
        <v>16</v>
      </c>
      <c r="H50" s="186">
        <v>0</v>
      </c>
      <c r="I50" s="186">
        <v>0</v>
      </c>
      <c r="J50" s="186"/>
      <c r="K50" s="186">
        <v>2900</v>
      </c>
      <c r="L50" s="186">
        <v>2750</v>
      </c>
      <c r="M50" s="373"/>
      <c r="N50" s="186">
        <v>19200</v>
      </c>
      <c r="O50" s="186">
        <f>SUM(M50:N50)</f>
        <v>19200</v>
      </c>
      <c r="P50" s="189"/>
      <c r="Q50" s="3"/>
      <c r="R50" s="3"/>
      <c r="S50" s="3"/>
      <c r="T50" s="3"/>
      <c r="U50" s="3"/>
      <c r="V50" s="3"/>
    </row>
    <row r="51" spans="1:22" ht="146.25" customHeight="1" x14ac:dyDescent="0.25">
      <c r="A51" s="62">
        <v>1</v>
      </c>
      <c r="B51" s="186" t="s">
        <v>78</v>
      </c>
      <c r="C51" s="186" t="s">
        <v>79</v>
      </c>
      <c r="D51" s="190" t="s">
        <v>76</v>
      </c>
      <c r="E51" s="191" t="s">
        <v>80</v>
      </c>
      <c r="F51" s="186" t="s">
        <v>77</v>
      </c>
      <c r="G51" s="192">
        <v>16</v>
      </c>
      <c r="H51" s="192">
        <v>0</v>
      </c>
      <c r="I51" s="192">
        <v>0</v>
      </c>
      <c r="J51" s="193">
        <v>370000</v>
      </c>
      <c r="K51" s="194">
        <v>2900</v>
      </c>
      <c r="L51" s="186">
        <v>2750</v>
      </c>
      <c r="M51" s="373"/>
      <c r="N51" s="186">
        <v>19200</v>
      </c>
      <c r="O51" s="195">
        <f>M51+N51</f>
        <v>19200</v>
      </c>
      <c r="P51" s="2"/>
      <c r="Q51" s="3"/>
      <c r="R51" s="3"/>
      <c r="S51" s="3"/>
      <c r="T51" s="3"/>
      <c r="U51" s="3"/>
      <c r="V51" s="3"/>
    </row>
    <row r="52" spans="1:22" ht="57.75" customHeight="1" x14ac:dyDescent="0.25">
      <c r="A52" s="196">
        <v>1</v>
      </c>
      <c r="B52" s="186" t="s">
        <v>81</v>
      </c>
      <c r="C52" s="186" t="s">
        <v>82</v>
      </c>
      <c r="D52" s="186" t="s">
        <v>76</v>
      </c>
      <c r="E52" s="197" t="s">
        <v>83</v>
      </c>
      <c r="F52" s="186" t="s">
        <v>84</v>
      </c>
      <c r="G52" s="198">
        <v>16</v>
      </c>
      <c r="H52" s="198">
        <v>0</v>
      </c>
      <c r="I52" s="198">
        <v>0</v>
      </c>
      <c r="J52" s="199"/>
      <c r="K52" s="200">
        <v>4600</v>
      </c>
      <c r="L52" s="200">
        <v>8500</v>
      </c>
      <c r="M52" s="374"/>
      <c r="N52" s="200">
        <v>21600</v>
      </c>
      <c r="O52" s="199">
        <f>M52+N52</f>
        <v>21600</v>
      </c>
      <c r="P52" s="201"/>
      <c r="Q52" s="202"/>
      <c r="R52" s="3"/>
      <c r="S52" s="3"/>
      <c r="T52" s="3"/>
      <c r="U52" s="3"/>
      <c r="V52" s="3"/>
    </row>
    <row r="53" spans="1:22" ht="78" customHeight="1" x14ac:dyDescent="0.25">
      <c r="A53" s="196">
        <v>1</v>
      </c>
      <c r="B53" s="186" t="s">
        <v>85</v>
      </c>
      <c r="C53" s="186" t="s">
        <v>86</v>
      </c>
      <c r="D53" s="186" t="s">
        <v>76</v>
      </c>
      <c r="E53" s="197" t="s">
        <v>87</v>
      </c>
      <c r="F53" s="186" t="s">
        <v>77</v>
      </c>
      <c r="G53" s="198">
        <v>8</v>
      </c>
      <c r="H53" s="198">
        <v>29</v>
      </c>
      <c r="I53" s="198">
        <v>6</v>
      </c>
      <c r="J53" s="199"/>
      <c r="K53" s="200">
        <v>2900</v>
      </c>
      <c r="L53" s="200">
        <v>2750</v>
      </c>
      <c r="M53" s="374"/>
      <c r="N53" s="200">
        <v>10400</v>
      </c>
      <c r="O53" s="199">
        <f>M53+N53</f>
        <v>10400</v>
      </c>
      <c r="P53" s="201"/>
      <c r="Q53" s="3"/>
      <c r="R53" s="3"/>
      <c r="S53" s="3"/>
      <c r="T53" s="3"/>
      <c r="U53" s="3"/>
      <c r="V53" s="3"/>
    </row>
    <row r="54" spans="1:22" ht="15.75" customHeight="1" thickBot="1" x14ac:dyDescent="0.3">
      <c r="A54" s="141">
        <f>SUM(A50:A53)</f>
        <v>4</v>
      </c>
      <c r="B54" s="203" t="s">
        <v>45</v>
      </c>
      <c r="C54" s="203"/>
      <c r="D54" s="203"/>
      <c r="E54" s="203"/>
      <c r="F54" s="203"/>
      <c r="G54" s="204">
        <f>SUM(G50:G53)</f>
        <v>56</v>
      </c>
      <c r="H54" s="205">
        <f>SUM(H50:H53)</f>
        <v>29</v>
      </c>
      <c r="I54" s="205">
        <f>SUM(I50:I53)</f>
        <v>6</v>
      </c>
      <c r="J54" s="205">
        <f t="shared" ref="J54" si="6">SUM(J51:J53)</f>
        <v>370000</v>
      </c>
      <c r="K54" s="205">
        <f>SUM(K50:K53)</f>
        <v>13300</v>
      </c>
      <c r="L54" s="205">
        <f>SUM(L50:L53)</f>
        <v>16750</v>
      </c>
      <c r="M54" s="205">
        <f>SUM(M50:M53)</f>
        <v>0</v>
      </c>
      <c r="N54" s="206">
        <f>SUM(N50:N53)</f>
        <v>70400</v>
      </c>
      <c r="O54" s="207">
        <f>SUM(O50:O53)</f>
        <v>70400</v>
      </c>
      <c r="P54" s="2"/>
      <c r="Q54" s="3"/>
      <c r="R54" s="3"/>
      <c r="S54" s="3"/>
      <c r="T54" s="3"/>
      <c r="U54" s="3"/>
      <c r="V54" s="3"/>
    </row>
    <row r="55" spans="1:22" ht="14.25" customHeight="1" x14ac:dyDescent="0.25">
      <c r="A55" s="148" t="s">
        <v>46</v>
      </c>
      <c r="B55" s="149"/>
      <c r="C55" s="149"/>
      <c r="D55" s="149"/>
      <c r="E55" s="149"/>
      <c r="F55" s="149"/>
      <c r="G55" s="149"/>
      <c r="H55" s="208"/>
      <c r="I55" s="208"/>
      <c r="J55" s="151"/>
      <c r="K55" s="209"/>
      <c r="L55" s="209"/>
      <c r="M55" s="152">
        <v>0</v>
      </c>
      <c r="N55" s="153">
        <f>-0.1*N54</f>
        <v>-7040</v>
      </c>
      <c r="O55" s="154">
        <f>SUM(N55:N55)</f>
        <v>-7040</v>
      </c>
      <c r="P55" s="2"/>
      <c r="Q55" s="3"/>
      <c r="R55" s="3"/>
      <c r="S55" s="3"/>
      <c r="T55" s="3"/>
      <c r="U55" s="3"/>
      <c r="V55" s="3"/>
    </row>
    <row r="56" spans="1:22" ht="16.5" thickBot="1" x14ac:dyDescent="0.3">
      <c r="A56" s="155" t="s">
        <v>72</v>
      </c>
      <c r="B56" s="156"/>
      <c r="C56" s="156"/>
      <c r="D56" s="156"/>
      <c r="E56" s="156"/>
      <c r="F56" s="156"/>
      <c r="G56" s="157"/>
      <c r="H56" s="210"/>
      <c r="I56" s="210"/>
      <c r="J56" s="159"/>
      <c r="K56" s="211"/>
      <c r="L56" s="211"/>
      <c r="M56" s="160">
        <f>SUM(M54:M55)</f>
        <v>0</v>
      </c>
      <c r="N56" s="161">
        <f>+N54+N55</f>
        <v>63360</v>
      </c>
      <c r="O56" s="162">
        <f>+O54+O55</f>
        <v>63360</v>
      </c>
      <c r="P56" s="2"/>
      <c r="Q56" s="3"/>
      <c r="R56" s="3"/>
      <c r="S56" s="3"/>
      <c r="T56" s="3"/>
      <c r="U56" s="3"/>
      <c r="V56" s="3"/>
    </row>
    <row r="57" spans="1:22" x14ac:dyDescent="0.25">
      <c r="A57" s="212"/>
      <c r="B57" s="212"/>
      <c r="C57" s="212"/>
      <c r="D57" s="212"/>
      <c r="E57" s="212"/>
      <c r="F57" s="212"/>
      <c r="G57" s="213"/>
      <c r="H57" s="91"/>
      <c r="I57" s="91"/>
      <c r="J57" s="92"/>
      <c r="K57" s="93"/>
      <c r="L57" s="93"/>
      <c r="M57" s="92"/>
      <c r="N57" s="214"/>
      <c r="O57" s="92"/>
      <c r="P57" s="2"/>
      <c r="Q57" s="3"/>
      <c r="R57" s="3"/>
      <c r="S57" s="3"/>
      <c r="T57" s="3"/>
      <c r="U57" s="3"/>
      <c r="V57" s="3"/>
    </row>
    <row r="58" spans="1:22" ht="24.75" customHeight="1" x14ac:dyDescent="0.25">
      <c r="A58" s="212"/>
      <c r="B58" s="212"/>
      <c r="C58" s="212"/>
      <c r="D58" s="212"/>
      <c r="E58" s="212"/>
      <c r="F58" s="212"/>
      <c r="G58" s="213"/>
      <c r="H58" s="215"/>
      <c r="I58" s="215"/>
      <c r="J58" s="92"/>
      <c r="K58" s="92"/>
      <c r="L58" s="92"/>
      <c r="M58" s="92"/>
      <c r="N58" s="214"/>
      <c r="O58" s="216"/>
      <c r="P58" s="2"/>
      <c r="Q58" s="96"/>
      <c r="R58" s="68"/>
      <c r="S58" s="3"/>
      <c r="T58" s="3"/>
      <c r="U58" s="3"/>
      <c r="V58" s="3"/>
    </row>
    <row r="59" spans="1:22" ht="30.75" customHeight="1" thickBot="1" x14ac:dyDescent="0.3">
      <c r="A59" s="15" t="s">
        <v>88</v>
      </c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2"/>
      <c r="Q59" s="3"/>
      <c r="R59" s="3"/>
      <c r="S59" s="3"/>
      <c r="T59" s="3"/>
      <c r="U59" s="3"/>
      <c r="V59" s="3"/>
    </row>
    <row r="60" spans="1:22" ht="39" customHeight="1" thickBot="1" x14ac:dyDescent="0.3">
      <c r="A60" s="16" t="s">
        <v>7</v>
      </c>
      <c r="B60" s="17" t="s">
        <v>8</v>
      </c>
      <c r="C60" s="18"/>
      <c r="D60" s="19" t="s">
        <v>9</v>
      </c>
      <c r="E60" s="19" t="s">
        <v>10</v>
      </c>
      <c r="F60" s="19" t="s">
        <v>11</v>
      </c>
      <c r="G60" s="19" t="s">
        <v>49</v>
      </c>
      <c r="H60" s="217" t="s">
        <v>13</v>
      </c>
      <c r="I60" s="218"/>
      <c r="J60" s="19" t="s">
        <v>14</v>
      </c>
      <c r="K60" s="168" t="s">
        <v>23</v>
      </c>
      <c r="L60" s="168" t="s">
        <v>24</v>
      </c>
      <c r="M60" s="19" t="s">
        <v>15</v>
      </c>
      <c r="N60" s="19" t="s">
        <v>16</v>
      </c>
      <c r="O60" s="21" t="s">
        <v>89</v>
      </c>
      <c r="P60" s="2"/>
      <c r="Q60" s="3"/>
      <c r="R60" s="3"/>
      <c r="S60" s="3"/>
      <c r="T60" s="3"/>
      <c r="U60" s="3"/>
      <c r="V60" s="3"/>
    </row>
    <row r="61" spans="1:22" ht="16.5" hidden="1" thickBot="1" x14ac:dyDescent="0.3">
      <c r="A61" s="22"/>
      <c r="B61" s="23"/>
      <c r="C61" s="24"/>
      <c r="D61" s="25"/>
      <c r="E61" s="25"/>
      <c r="F61" s="25"/>
      <c r="G61" s="26"/>
      <c r="H61" s="19" t="s">
        <v>22</v>
      </c>
      <c r="I61" s="19" t="s">
        <v>19</v>
      </c>
      <c r="J61" s="28"/>
      <c r="K61" s="175"/>
      <c r="L61" s="175"/>
      <c r="M61" s="28"/>
      <c r="N61" s="25"/>
      <c r="O61" s="30"/>
      <c r="P61" s="2"/>
      <c r="Q61" s="75"/>
      <c r="R61" s="3"/>
      <c r="S61" s="3"/>
      <c r="T61" s="3"/>
      <c r="U61" s="3"/>
      <c r="V61" s="3"/>
    </row>
    <row r="62" spans="1:22" ht="31.5" customHeight="1" thickBot="1" x14ac:dyDescent="0.3">
      <c r="A62" s="219"/>
      <c r="B62" s="20" t="s">
        <v>20</v>
      </c>
      <c r="C62" s="31" t="s">
        <v>21</v>
      </c>
      <c r="D62" s="25"/>
      <c r="E62" s="25"/>
      <c r="F62" s="25"/>
      <c r="G62" s="26"/>
      <c r="H62" s="25"/>
      <c r="I62" s="25"/>
      <c r="J62" s="28"/>
      <c r="K62" s="220"/>
      <c r="L62" s="220"/>
      <c r="M62" s="28"/>
      <c r="N62" s="25"/>
      <c r="O62" s="34"/>
      <c r="P62" s="2"/>
      <c r="Q62" s="75"/>
      <c r="R62" s="3"/>
      <c r="S62" s="3"/>
      <c r="T62" s="3"/>
      <c r="U62" s="3"/>
      <c r="V62" s="3"/>
    </row>
    <row r="63" spans="1:22" ht="111" thickBot="1" x14ac:dyDescent="0.3">
      <c r="A63" s="221">
        <v>1</v>
      </c>
      <c r="B63" s="50" t="s">
        <v>90</v>
      </c>
      <c r="C63" s="222" t="s">
        <v>91</v>
      </c>
      <c r="D63" s="50" t="s">
        <v>92</v>
      </c>
      <c r="E63" s="51">
        <v>45620</v>
      </c>
      <c r="F63" s="50" t="s">
        <v>93</v>
      </c>
      <c r="G63" s="45">
        <v>24</v>
      </c>
      <c r="H63" s="52">
        <v>0</v>
      </c>
      <c r="I63" s="52">
        <v>13</v>
      </c>
      <c r="J63" s="53">
        <v>250000</v>
      </c>
      <c r="K63" s="53">
        <v>5500</v>
      </c>
      <c r="L63" s="53">
        <v>20361.04</v>
      </c>
      <c r="M63" s="368">
        <v>45000</v>
      </c>
      <c r="N63" s="46">
        <v>39600</v>
      </c>
      <c r="O63" s="53">
        <f t="shared" ref="O63:O66" si="7">SUM(M63:N63)</f>
        <v>84600</v>
      </c>
      <c r="P63" s="2"/>
      <c r="Q63" s="75"/>
      <c r="R63" s="2"/>
      <c r="S63" s="3"/>
      <c r="T63" s="3"/>
      <c r="U63" s="3"/>
      <c r="V63" s="3"/>
    </row>
    <row r="64" spans="1:22" ht="79.5" hidden="1" thickBot="1" x14ac:dyDescent="0.3">
      <c r="A64" s="223"/>
      <c r="B64" s="224" t="s">
        <v>94</v>
      </c>
      <c r="C64" s="225" t="s">
        <v>95</v>
      </c>
      <c r="D64" s="224" t="s">
        <v>92</v>
      </c>
      <c r="E64" s="226" t="s">
        <v>96</v>
      </c>
      <c r="F64" s="224" t="s">
        <v>97</v>
      </c>
      <c r="G64" s="227"/>
      <c r="H64" s="116"/>
      <c r="I64" s="116"/>
      <c r="J64" s="53">
        <v>300000</v>
      </c>
      <c r="K64" s="119"/>
      <c r="L64" s="119"/>
      <c r="M64" s="119"/>
      <c r="N64" s="228"/>
      <c r="O64" s="229">
        <f t="shared" si="7"/>
        <v>0</v>
      </c>
      <c r="P64" s="2"/>
      <c r="Q64" s="3"/>
      <c r="R64" s="3"/>
      <c r="S64" s="3"/>
      <c r="T64" s="3"/>
      <c r="U64" s="3"/>
      <c r="V64" s="3"/>
    </row>
    <row r="65" spans="1:22" ht="69" hidden="1" customHeight="1" x14ac:dyDescent="0.25">
      <c r="A65" s="230">
        <v>0</v>
      </c>
      <c r="B65" s="231" t="s">
        <v>90</v>
      </c>
      <c r="C65" s="231" t="s">
        <v>98</v>
      </c>
      <c r="D65" s="231" t="s">
        <v>92</v>
      </c>
      <c r="E65" s="232" t="s">
        <v>99</v>
      </c>
      <c r="F65" s="224" t="s">
        <v>100</v>
      </c>
      <c r="G65" s="227">
        <v>0</v>
      </c>
      <c r="H65" s="116">
        <v>0</v>
      </c>
      <c r="I65" s="116">
        <v>0</v>
      </c>
      <c r="J65" s="53">
        <v>370000</v>
      </c>
      <c r="K65" s="119">
        <v>0</v>
      </c>
      <c r="L65" s="119">
        <v>0</v>
      </c>
      <c r="M65" s="119">
        <v>0</v>
      </c>
      <c r="N65" s="228">
        <v>0</v>
      </c>
      <c r="O65" s="229">
        <f t="shared" si="7"/>
        <v>0</v>
      </c>
      <c r="P65" s="233"/>
      <c r="Q65" s="233"/>
      <c r="R65" s="233"/>
      <c r="S65" s="3"/>
      <c r="T65" s="3"/>
      <c r="U65" s="3"/>
      <c r="V65" s="3"/>
    </row>
    <row r="66" spans="1:22" ht="67.5" hidden="1" customHeight="1" x14ac:dyDescent="0.25">
      <c r="A66" s="234">
        <v>0</v>
      </c>
      <c r="B66" s="224" t="s">
        <v>94</v>
      </c>
      <c r="C66" s="235" t="s">
        <v>101</v>
      </c>
      <c r="D66" s="224" t="s">
        <v>92</v>
      </c>
      <c r="E66" s="226"/>
      <c r="F66" s="224" t="s">
        <v>102</v>
      </c>
      <c r="G66" s="227"/>
      <c r="H66" s="116"/>
      <c r="I66" s="116"/>
      <c r="J66" s="53"/>
      <c r="K66" s="119"/>
      <c r="L66" s="119"/>
      <c r="M66" s="119"/>
      <c r="N66" s="228"/>
      <c r="O66" s="236">
        <f t="shared" si="7"/>
        <v>0</v>
      </c>
      <c r="P66" s="2"/>
      <c r="Q66" s="3"/>
      <c r="R66" s="3"/>
      <c r="S66" s="3"/>
      <c r="T66" s="3"/>
      <c r="U66" s="3"/>
      <c r="V66" s="3"/>
    </row>
    <row r="67" spans="1:22" ht="17.25" customHeight="1" thickBot="1" x14ac:dyDescent="0.3">
      <c r="A67" s="77">
        <f>SUM(A63:A66)</f>
        <v>1</v>
      </c>
      <c r="B67" s="203" t="s">
        <v>45</v>
      </c>
      <c r="C67" s="203"/>
      <c r="D67" s="203"/>
      <c r="E67" s="203"/>
      <c r="F67" s="203"/>
      <c r="G67" s="237">
        <f t="shared" ref="G67:J67" si="8">SUM(G63:G66)</f>
        <v>24</v>
      </c>
      <c r="H67" s="237">
        <f t="shared" si="8"/>
        <v>0</v>
      </c>
      <c r="I67" s="237">
        <f t="shared" si="8"/>
        <v>13</v>
      </c>
      <c r="J67" s="237">
        <f t="shared" si="8"/>
        <v>920000</v>
      </c>
      <c r="K67" s="237">
        <f>SUM(K63:K66)</f>
        <v>5500</v>
      </c>
      <c r="L67" s="237">
        <f t="shared" ref="L67:O67" si="9">SUM(L63:L66)</f>
        <v>20361.04</v>
      </c>
      <c r="M67" s="237">
        <f t="shared" si="9"/>
        <v>45000</v>
      </c>
      <c r="N67" s="237">
        <f t="shared" si="9"/>
        <v>39600</v>
      </c>
      <c r="O67" s="238">
        <f t="shared" si="9"/>
        <v>84600</v>
      </c>
      <c r="P67" s="2"/>
      <c r="Q67" s="3"/>
      <c r="R67" s="3"/>
      <c r="S67" s="3"/>
      <c r="T67" s="3"/>
      <c r="U67" s="3"/>
      <c r="V67" s="3"/>
    </row>
    <row r="68" spans="1:22" ht="17.25" customHeight="1" thickBot="1" x14ac:dyDescent="0.3">
      <c r="A68" s="81" t="s">
        <v>46</v>
      </c>
      <c r="B68" s="82"/>
      <c r="C68" s="82"/>
      <c r="D68" s="82"/>
      <c r="E68" s="82"/>
      <c r="F68" s="82"/>
      <c r="G68" s="82"/>
      <c r="H68" s="239"/>
      <c r="I68" s="239"/>
      <c r="J68" s="240"/>
      <c r="K68" s="241"/>
      <c r="L68" s="241"/>
      <c r="M68" s="242">
        <v>0</v>
      </c>
      <c r="N68" s="242">
        <f>N67*-0.1</f>
        <v>-3960</v>
      </c>
      <c r="O68" s="242">
        <f>N68</f>
        <v>-3960</v>
      </c>
      <c r="P68" s="2"/>
      <c r="Q68" s="3"/>
      <c r="R68" s="3"/>
      <c r="S68" s="3"/>
      <c r="T68" s="3"/>
      <c r="U68" s="3"/>
      <c r="V68" s="3"/>
    </row>
    <row r="69" spans="1:22" ht="17.25" customHeight="1" thickBot="1" x14ac:dyDescent="0.3">
      <c r="A69" s="78" t="s">
        <v>47</v>
      </c>
      <c r="B69" s="78"/>
      <c r="C69" s="78"/>
      <c r="D69" s="78"/>
      <c r="E69" s="78"/>
      <c r="F69" s="78"/>
      <c r="G69" s="78"/>
      <c r="H69" s="243"/>
      <c r="I69" s="243"/>
      <c r="J69" s="244"/>
      <c r="K69" s="245"/>
      <c r="L69" s="245"/>
      <c r="M69" s="242">
        <f>SUM(M67:M68)</f>
        <v>45000</v>
      </c>
      <c r="N69" s="242">
        <f>N67 +(N68)</f>
        <v>35640</v>
      </c>
      <c r="O69" s="242">
        <f>O68+O67</f>
        <v>80640</v>
      </c>
      <c r="P69" s="2"/>
      <c r="Q69" s="3"/>
      <c r="R69" s="3"/>
      <c r="S69" s="3"/>
      <c r="T69" s="3"/>
      <c r="U69" s="3"/>
      <c r="V69" s="3"/>
    </row>
    <row r="70" spans="1:22" ht="37.5" customHeight="1" thickBot="1" x14ac:dyDescent="0.3">
      <c r="A70" s="213"/>
      <c r="B70" s="213"/>
      <c r="C70" s="213"/>
      <c r="D70" s="213"/>
      <c r="E70" s="213"/>
      <c r="F70" s="213"/>
      <c r="G70" s="213"/>
      <c r="H70" s="246"/>
      <c r="I70" s="247"/>
      <c r="J70" s="248"/>
      <c r="K70" s="249"/>
      <c r="L70" s="249"/>
      <c r="M70" s="250"/>
      <c r="N70" s="250"/>
      <c r="O70" s="250"/>
      <c r="P70" s="251"/>
      <c r="Q70" s="252"/>
      <c r="R70" s="252"/>
      <c r="S70" s="252"/>
      <c r="T70" s="252"/>
      <c r="U70" s="252"/>
      <c r="V70" s="3"/>
    </row>
    <row r="71" spans="1:22" ht="18.75" customHeight="1" thickBot="1" x14ac:dyDescent="0.3">
      <c r="A71" s="31"/>
      <c r="B71" s="100" t="s">
        <v>103</v>
      </c>
      <c r="C71" s="100"/>
      <c r="D71" s="100"/>
      <c r="E71" s="100"/>
      <c r="F71" s="100"/>
      <c r="G71" s="18"/>
      <c r="H71" s="247"/>
      <c r="I71" s="253" t="s">
        <v>104</v>
      </c>
      <c r="J71" s="254"/>
      <c r="K71" s="254"/>
      <c r="L71" s="254"/>
      <c r="M71" s="254"/>
      <c r="N71" s="255"/>
      <c r="O71" s="250"/>
      <c r="P71" s="256" t="s">
        <v>105</v>
      </c>
      <c r="Q71" s="257"/>
      <c r="R71" s="257"/>
      <c r="S71" s="257"/>
      <c r="T71" s="257"/>
      <c r="U71" s="258"/>
      <c r="V71" s="3"/>
    </row>
    <row r="72" spans="1:22" ht="27.75" customHeight="1" thickBot="1" x14ac:dyDescent="0.3">
      <c r="A72" s="259"/>
      <c r="B72" s="260"/>
      <c r="C72" s="260"/>
      <c r="D72" s="260"/>
      <c r="E72" s="260"/>
      <c r="F72" s="260"/>
      <c r="G72" s="24"/>
      <c r="H72" s="247"/>
      <c r="I72" s="261" t="s">
        <v>106</v>
      </c>
      <c r="J72" s="262" t="s">
        <v>107</v>
      </c>
      <c r="K72" s="263" t="s">
        <v>108</v>
      </c>
      <c r="L72" s="263" t="s">
        <v>109</v>
      </c>
      <c r="M72" s="264" t="s">
        <v>110</v>
      </c>
      <c r="N72" s="265" t="s">
        <v>72</v>
      </c>
      <c r="O72" s="250"/>
      <c r="P72" s="266" t="s">
        <v>106</v>
      </c>
      <c r="Q72" s="262" t="s">
        <v>107</v>
      </c>
      <c r="R72" s="263" t="s">
        <v>108</v>
      </c>
      <c r="S72" s="263" t="s">
        <v>109</v>
      </c>
      <c r="T72" s="264" t="s">
        <v>110</v>
      </c>
      <c r="U72" s="265" t="s">
        <v>72</v>
      </c>
      <c r="V72" s="3"/>
    </row>
    <row r="73" spans="1:22" ht="31.5" customHeight="1" thickBot="1" x14ac:dyDescent="0.3">
      <c r="A73" s="107" t="s">
        <v>111</v>
      </c>
      <c r="B73" s="107"/>
      <c r="C73" s="107"/>
      <c r="D73" s="107" t="s">
        <v>112</v>
      </c>
      <c r="E73" s="107"/>
      <c r="F73" s="107" t="s">
        <v>113</v>
      </c>
      <c r="G73" s="107"/>
      <c r="H73" s="247"/>
      <c r="I73" s="267" t="s">
        <v>24</v>
      </c>
      <c r="J73" s="268">
        <f>L26</f>
        <v>43118.92</v>
      </c>
      <c r="K73" s="268">
        <f>L54</f>
        <v>16750</v>
      </c>
      <c r="L73" s="268">
        <f>L42</f>
        <v>88547.19</v>
      </c>
      <c r="M73" s="269">
        <f>L67</f>
        <v>20361.04</v>
      </c>
      <c r="N73" s="270">
        <f>SUM(J73:M73)</f>
        <v>168777.15</v>
      </c>
      <c r="O73" s="271"/>
      <c r="P73" s="272" t="s">
        <v>24</v>
      </c>
      <c r="Q73" s="268">
        <v>37500</v>
      </c>
      <c r="R73" s="268">
        <v>23000</v>
      </c>
      <c r="S73" s="268">
        <v>69300</v>
      </c>
      <c r="T73" s="269">
        <v>36194.22</v>
      </c>
      <c r="U73" s="270">
        <v>165994.22</v>
      </c>
      <c r="V73" s="3"/>
    </row>
    <row r="74" spans="1:22" ht="31.5" customHeight="1" thickBot="1" x14ac:dyDescent="0.3">
      <c r="A74" s="273" t="s">
        <v>114</v>
      </c>
      <c r="B74" s="273"/>
      <c r="C74" s="273"/>
      <c r="D74" s="274">
        <v>481236.83400000003</v>
      </c>
      <c r="E74" s="275"/>
      <c r="F74" s="276">
        <f>F82</f>
        <v>192960</v>
      </c>
      <c r="G74" s="276"/>
      <c r="H74" s="277"/>
      <c r="I74" s="278" t="s">
        <v>115</v>
      </c>
      <c r="J74" s="279">
        <f>K26</f>
        <v>20900</v>
      </c>
      <c r="K74" s="268">
        <f>K54</f>
        <v>13300</v>
      </c>
      <c r="L74" s="279">
        <f>K42</f>
        <v>19700</v>
      </c>
      <c r="M74" s="280">
        <f>K67</f>
        <v>5500</v>
      </c>
      <c r="N74" s="281">
        <f>SUM(J74:M74)</f>
        <v>59400</v>
      </c>
      <c r="O74" s="271"/>
      <c r="P74" s="282" t="s">
        <v>115</v>
      </c>
      <c r="Q74" s="279">
        <v>16500</v>
      </c>
      <c r="R74" s="268">
        <v>15900</v>
      </c>
      <c r="S74" s="279">
        <v>22200</v>
      </c>
      <c r="T74" s="280">
        <v>4500</v>
      </c>
      <c r="U74" s="281">
        <v>59100</v>
      </c>
      <c r="V74" s="3"/>
    </row>
    <row r="75" spans="1:22" ht="20.100000000000001" customHeight="1" thickBot="1" x14ac:dyDescent="0.3">
      <c r="A75" s="273" t="s">
        <v>116</v>
      </c>
      <c r="B75" s="273"/>
      <c r="C75" s="273"/>
      <c r="D75" s="283">
        <v>4</v>
      </c>
      <c r="E75" s="284"/>
      <c r="F75" s="78">
        <f>A63+A53</f>
        <v>2</v>
      </c>
      <c r="G75" s="78"/>
      <c r="H75" s="277"/>
      <c r="I75" s="285" t="s">
        <v>117</v>
      </c>
      <c r="J75" s="279">
        <f>O28</f>
        <v>39600</v>
      </c>
      <c r="K75" s="279">
        <f>O56</f>
        <v>63360</v>
      </c>
      <c r="L75" s="279">
        <f>O44</f>
        <v>9360</v>
      </c>
      <c r="M75" s="280">
        <f>O69</f>
        <v>80640</v>
      </c>
      <c r="N75" s="286">
        <f>SUM(J75:M75)</f>
        <v>192960</v>
      </c>
      <c r="O75" s="271"/>
      <c r="P75" s="287" t="s">
        <v>117</v>
      </c>
      <c r="Q75" s="279">
        <v>239499</v>
      </c>
      <c r="R75" s="279">
        <v>107560</v>
      </c>
      <c r="S75" s="279">
        <v>41040</v>
      </c>
      <c r="T75" s="280">
        <v>93137.834000000003</v>
      </c>
      <c r="U75" s="288">
        <v>481236.83400000003</v>
      </c>
      <c r="V75" s="3"/>
    </row>
    <row r="76" spans="1:22" ht="20.100000000000001" customHeight="1" thickBot="1" x14ac:dyDescent="0.3">
      <c r="A76" s="289" t="s">
        <v>118</v>
      </c>
      <c r="B76" s="290"/>
      <c r="C76" s="291"/>
      <c r="D76" s="283">
        <v>13</v>
      </c>
      <c r="E76" s="284"/>
      <c r="F76" s="78">
        <f>(A67+A54+A42+A26)</f>
        <v>14</v>
      </c>
      <c r="G76" s="78"/>
      <c r="H76" s="277"/>
      <c r="I76" s="261" t="s">
        <v>72</v>
      </c>
      <c r="J76" s="292">
        <f>SUM(J73:J75)</f>
        <v>103618.92</v>
      </c>
      <c r="K76" s="292">
        <f t="shared" ref="K76:M76" si="10">SUM(K73:K75)</f>
        <v>93410</v>
      </c>
      <c r="L76" s="292">
        <f>SUM(L73:L75)</f>
        <v>117607.19</v>
      </c>
      <c r="M76" s="293">
        <f t="shared" si="10"/>
        <v>106501.04000000001</v>
      </c>
      <c r="N76" s="294">
        <f>SUM(J76:M76)</f>
        <v>421137.15</v>
      </c>
      <c r="O76" s="216"/>
      <c r="P76" s="266" t="s">
        <v>72</v>
      </c>
      <c r="Q76" s="292">
        <v>293499</v>
      </c>
      <c r="R76" s="292">
        <v>146460</v>
      </c>
      <c r="S76" s="292">
        <v>132540</v>
      </c>
      <c r="T76" s="295">
        <v>133832.054</v>
      </c>
      <c r="U76" s="296">
        <v>706331.054</v>
      </c>
      <c r="V76" s="3"/>
    </row>
    <row r="77" spans="1:22" ht="24.75" customHeight="1" thickBot="1" x14ac:dyDescent="0.3">
      <c r="A77" s="273" t="s">
        <v>119</v>
      </c>
      <c r="B77" s="273"/>
      <c r="C77" s="273"/>
      <c r="D77" s="297">
        <v>78</v>
      </c>
      <c r="E77" s="298"/>
      <c r="F77" s="299">
        <f>(H67+I67+H54+I54+H42+I42+H26+I26)</f>
        <v>48</v>
      </c>
      <c r="G77" s="78"/>
      <c r="H77" s="277"/>
      <c r="I77" s="300"/>
      <c r="J77" s="92"/>
      <c r="K77" s="92"/>
      <c r="L77" s="92"/>
      <c r="M77" s="92"/>
      <c r="N77" s="250"/>
      <c r="O77" s="301"/>
      <c r="P77" s="301"/>
      <c r="Q77" s="301"/>
      <c r="R77" s="301"/>
      <c r="S77" s="301"/>
      <c r="T77" s="301"/>
      <c r="U77" s="252"/>
      <c r="V77" s="3"/>
    </row>
    <row r="78" spans="1:22" ht="30" customHeight="1" thickBot="1" x14ac:dyDescent="0.3">
      <c r="A78" s="273" t="s">
        <v>120</v>
      </c>
      <c r="B78" s="273"/>
      <c r="C78" s="273"/>
      <c r="D78" s="297">
        <v>216</v>
      </c>
      <c r="E78" s="298"/>
      <c r="F78" s="302">
        <f>G26+G42+G54+G67</f>
        <v>208</v>
      </c>
      <c r="G78" s="78"/>
      <c r="H78" s="277"/>
      <c r="I78" s="253" t="s">
        <v>121</v>
      </c>
      <c r="J78" s="254"/>
      <c r="K78" s="254"/>
      <c r="L78" s="254"/>
      <c r="M78" s="254"/>
      <c r="N78" s="255"/>
      <c r="O78" s="216"/>
      <c r="P78" s="303" t="s">
        <v>122</v>
      </c>
      <c r="Q78" s="304"/>
      <c r="R78" s="304"/>
      <c r="S78" s="304"/>
      <c r="T78" s="304"/>
      <c r="U78" s="305"/>
      <c r="V78" s="3"/>
    </row>
    <row r="79" spans="1:22" ht="33.75" customHeight="1" thickBot="1" x14ac:dyDescent="0.3">
      <c r="A79" s="306" t="s">
        <v>123</v>
      </c>
      <c r="B79" s="306"/>
      <c r="C79" s="306"/>
      <c r="D79" s="274">
        <v>267699</v>
      </c>
      <c r="E79" s="275"/>
      <c r="F79" s="307">
        <f>M67+M54+M42+M26</f>
        <v>45000</v>
      </c>
      <c r="G79" s="307"/>
      <c r="H79" s="277"/>
      <c r="I79" s="261" t="s">
        <v>106</v>
      </c>
      <c r="J79" s="262" t="s">
        <v>107</v>
      </c>
      <c r="K79" s="263" t="s">
        <v>108</v>
      </c>
      <c r="L79" s="263" t="s">
        <v>124</v>
      </c>
      <c r="M79" s="308" t="s">
        <v>110</v>
      </c>
      <c r="N79" s="265" t="s">
        <v>72</v>
      </c>
      <c r="O79" s="216"/>
      <c r="P79" s="266" t="s">
        <v>106</v>
      </c>
      <c r="Q79" s="262" t="s">
        <v>107</v>
      </c>
      <c r="R79" s="263" t="s">
        <v>108</v>
      </c>
      <c r="S79" s="263" t="s">
        <v>109</v>
      </c>
      <c r="T79" s="264" t="s">
        <v>110</v>
      </c>
      <c r="U79" s="265" t="s">
        <v>72</v>
      </c>
      <c r="V79" s="3"/>
    </row>
    <row r="80" spans="1:22" ht="20.100000000000001" customHeight="1" thickBot="1" x14ac:dyDescent="0.3">
      <c r="A80" s="306" t="s">
        <v>125</v>
      </c>
      <c r="B80" s="306"/>
      <c r="C80" s="306"/>
      <c r="D80" s="274">
        <v>237264.26</v>
      </c>
      <c r="E80" s="275"/>
      <c r="F80" s="307">
        <f>N67+N54+N42+N26</f>
        <v>164400</v>
      </c>
      <c r="G80" s="307"/>
      <c r="H80" s="277"/>
      <c r="I80" s="267" t="s">
        <v>24</v>
      </c>
      <c r="J80" s="309">
        <f t="shared" ref="J80:N83" si="11">J73/Q73</f>
        <v>1.1498378666666667</v>
      </c>
      <c r="K80" s="309">
        <f t="shared" si="11"/>
        <v>0.72826086956521741</v>
      </c>
      <c r="L80" s="309">
        <f t="shared" si="11"/>
        <v>1.2777372294372296</v>
      </c>
      <c r="M80" s="310">
        <f t="shared" si="11"/>
        <v>0.56254948994618481</v>
      </c>
      <c r="N80" s="311">
        <f t="shared" si="11"/>
        <v>1.0167652223071382</v>
      </c>
      <c r="O80" s="216"/>
      <c r="P80" s="312" t="s">
        <v>116</v>
      </c>
      <c r="Q80" s="313">
        <v>3</v>
      </c>
      <c r="R80" s="314">
        <v>1</v>
      </c>
      <c r="S80" s="314">
        <v>0</v>
      </c>
      <c r="T80" s="315">
        <v>0</v>
      </c>
      <c r="U80" s="316">
        <v>4</v>
      </c>
      <c r="V80" s="3"/>
    </row>
    <row r="81" spans="1:22" ht="20.100000000000001" customHeight="1" thickBot="1" x14ac:dyDescent="0.3">
      <c r="A81" s="306" t="s">
        <v>126</v>
      </c>
      <c r="B81" s="306"/>
      <c r="C81" s="306"/>
      <c r="D81" s="274">
        <v>-23726.425999999999</v>
      </c>
      <c r="E81" s="275"/>
      <c r="F81" s="307">
        <f>(N68+N55+N43+N27)</f>
        <v>-16440</v>
      </c>
      <c r="G81" s="307"/>
      <c r="H81" s="277"/>
      <c r="I81" s="317" t="s">
        <v>115</v>
      </c>
      <c r="J81" s="309">
        <f t="shared" si="11"/>
        <v>1.2666666666666666</v>
      </c>
      <c r="K81" s="309">
        <f t="shared" si="11"/>
        <v>0.83647798742138368</v>
      </c>
      <c r="L81" s="309">
        <f t="shared" si="11"/>
        <v>0.88738738738738743</v>
      </c>
      <c r="M81" s="310">
        <f t="shared" si="11"/>
        <v>1.2222222222222223</v>
      </c>
      <c r="N81" s="311">
        <f t="shared" si="11"/>
        <v>1.0050761421319796</v>
      </c>
      <c r="O81" s="216"/>
      <c r="P81" s="318" t="s">
        <v>127</v>
      </c>
      <c r="Q81" s="319">
        <v>3</v>
      </c>
      <c r="R81" s="314">
        <v>4</v>
      </c>
      <c r="S81" s="320">
        <v>5</v>
      </c>
      <c r="T81" s="321">
        <v>1</v>
      </c>
      <c r="U81" s="316">
        <v>13</v>
      </c>
      <c r="V81" s="3"/>
    </row>
    <row r="82" spans="1:22" ht="16.5" thickBot="1" x14ac:dyDescent="0.3">
      <c r="A82" s="322" t="s">
        <v>128</v>
      </c>
      <c r="B82" s="322"/>
      <c r="C82" s="322"/>
      <c r="D82" s="323">
        <f>SUM(D79:E81)</f>
        <v>481236.83400000003</v>
      </c>
      <c r="E82" s="324"/>
      <c r="F82" s="325">
        <f>F79+F80+F81</f>
        <v>192960</v>
      </c>
      <c r="G82" s="325"/>
      <c r="H82" s="277"/>
      <c r="I82" s="326" t="s">
        <v>117</v>
      </c>
      <c r="J82" s="309">
        <f t="shared" si="11"/>
        <v>0.16534515801736124</v>
      </c>
      <c r="K82" s="309">
        <f t="shared" si="11"/>
        <v>0.58906656749721087</v>
      </c>
      <c r="L82" s="309">
        <f t="shared" si="11"/>
        <v>0.22807017543859648</v>
      </c>
      <c r="M82" s="309">
        <f t="shared" si="11"/>
        <v>0.86581356401309484</v>
      </c>
      <c r="N82" s="311">
        <f>N75/U75</f>
        <v>0.40096681377469123</v>
      </c>
      <c r="O82" s="13"/>
      <c r="P82" s="327" t="s">
        <v>129</v>
      </c>
      <c r="Q82" s="319">
        <v>28</v>
      </c>
      <c r="R82" s="314">
        <v>30</v>
      </c>
      <c r="S82" s="320">
        <v>0</v>
      </c>
      <c r="T82" s="321">
        <v>20</v>
      </c>
      <c r="U82" s="316">
        <v>78</v>
      </c>
      <c r="V82" s="3"/>
    </row>
    <row r="83" spans="1:22" ht="16.5" thickBot="1" x14ac:dyDescent="0.3">
      <c r="A83" s="13"/>
      <c r="B83" s="13"/>
      <c r="C83" s="13"/>
      <c r="D83" s="13"/>
      <c r="E83" s="13"/>
      <c r="F83" s="13"/>
      <c r="G83" s="328"/>
      <c r="H83" s="328"/>
      <c r="I83" s="329" t="s">
        <v>72</v>
      </c>
      <c r="J83" s="330">
        <f t="shared" si="11"/>
        <v>0.35304692690605421</v>
      </c>
      <c r="K83" s="330">
        <f t="shared" si="11"/>
        <v>0.63778506076744501</v>
      </c>
      <c r="L83" s="330">
        <f t="shared" si="11"/>
        <v>0.88733355968009664</v>
      </c>
      <c r="M83" s="331">
        <f t="shared" si="11"/>
        <v>0.7957812558118551</v>
      </c>
      <c r="N83" s="332">
        <f>N76/U76</f>
        <v>0.59623196179054028</v>
      </c>
      <c r="O83" s="13"/>
      <c r="P83" s="327" t="s">
        <v>130</v>
      </c>
      <c r="Q83" s="319">
        <v>24</v>
      </c>
      <c r="R83" s="314">
        <v>48</v>
      </c>
      <c r="S83" s="320">
        <v>80</v>
      </c>
      <c r="T83" s="321">
        <v>64</v>
      </c>
      <c r="U83" s="316">
        <v>216</v>
      </c>
      <c r="V83" s="3"/>
    </row>
    <row r="84" spans="1:22" ht="16.5" thickBot="1" x14ac:dyDescent="0.3">
      <c r="A84" s="13"/>
      <c r="B84" s="333"/>
      <c r="C84" s="333"/>
      <c r="D84" s="333"/>
      <c r="E84" s="334"/>
      <c r="F84" s="334"/>
      <c r="G84" s="334"/>
      <c r="H84" s="3"/>
      <c r="I84" s="13"/>
      <c r="J84" s="13"/>
      <c r="K84" s="13"/>
      <c r="L84" s="13"/>
      <c r="M84" s="13"/>
      <c r="N84" s="13"/>
      <c r="O84" s="13"/>
      <c r="P84" s="327" t="s">
        <v>131</v>
      </c>
      <c r="Q84" s="335">
        <v>210699</v>
      </c>
      <c r="R84" s="314">
        <v>37000</v>
      </c>
      <c r="S84" s="320">
        <v>0</v>
      </c>
      <c r="T84" s="280">
        <v>20000</v>
      </c>
      <c r="U84" s="316">
        <v>267699</v>
      </c>
      <c r="V84" s="3"/>
    </row>
    <row r="85" spans="1:22" ht="16.5" thickBot="1" x14ac:dyDescent="0.3">
      <c r="A85" s="13"/>
      <c r="B85" s="3"/>
      <c r="C85" s="3"/>
      <c r="D85" s="3"/>
      <c r="E85" s="336"/>
      <c r="F85" s="3"/>
      <c r="G85" s="337"/>
      <c r="H85" s="3"/>
      <c r="I85" s="338" t="s">
        <v>132</v>
      </c>
      <c r="J85" s="339"/>
      <c r="K85" s="339"/>
      <c r="L85" s="339"/>
      <c r="M85" s="339"/>
      <c r="N85" s="340"/>
      <c r="O85" s="13"/>
      <c r="P85" s="327" t="s">
        <v>133</v>
      </c>
      <c r="Q85" s="341">
        <v>28800</v>
      </c>
      <c r="R85" s="342">
        <v>70560</v>
      </c>
      <c r="S85" s="342">
        <v>41040</v>
      </c>
      <c r="T85" s="343">
        <v>73137.834000000003</v>
      </c>
      <c r="U85" s="316">
        <v>213537.834</v>
      </c>
      <c r="V85" s="3"/>
    </row>
    <row r="86" spans="1:22" ht="32.25" thickBot="1" x14ac:dyDescent="0.3">
      <c r="A86" s="13"/>
      <c r="B86" s="3"/>
      <c r="C86" s="3"/>
      <c r="D86" s="3"/>
      <c r="E86" s="336"/>
      <c r="F86" s="3"/>
      <c r="G86" s="337"/>
      <c r="H86" s="3"/>
      <c r="I86" s="261" t="s">
        <v>106</v>
      </c>
      <c r="J86" s="262" t="s">
        <v>107</v>
      </c>
      <c r="K86" s="263" t="s">
        <v>108</v>
      </c>
      <c r="L86" s="263" t="s">
        <v>124</v>
      </c>
      <c r="M86" s="264" t="s">
        <v>110</v>
      </c>
      <c r="N86" s="265" t="s">
        <v>72</v>
      </c>
      <c r="O86" s="13"/>
      <c r="P86" s="344" t="s">
        <v>72</v>
      </c>
      <c r="Q86" s="345">
        <v>239499</v>
      </c>
      <c r="R86" s="345">
        <v>107560</v>
      </c>
      <c r="S86" s="345">
        <v>41040</v>
      </c>
      <c r="T86" s="345">
        <v>93137.834000000003</v>
      </c>
      <c r="U86" s="346">
        <v>481236.83400000003</v>
      </c>
      <c r="V86" s="3"/>
    </row>
    <row r="87" spans="1:22" x14ac:dyDescent="0.25">
      <c r="A87" s="13"/>
      <c r="B87" s="347"/>
      <c r="C87" s="347"/>
      <c r="D87" s="347"/>
      <c r="E87" s="348"/>
      <c r="F87" s="348"/>
      <c r="G87" s="348"/>
      <c r="H87" s="301"/>
      <c r="I87" s="349" t="s">
        <v>116</v>
      </c>
      <c r="J87" s="309">
        <f>0/Q80</f>
        <v>0</v>
      </c>
      <c r="K87" s="350">
        <f>1/R80</f>
        <v>1</v>
      </c>
      <c r="L87" s="314" t="e">
        <f>0/S80</f>
        <v>#DIV/0!</v>
      </c>
      <c r="M87" s="310" t="e">
        <f>0/T80</f>
        <v>#DIV/0!</v>
      </c>
      <c r="N87" s="351">
        <f>F75/D75</f>
        <v>0.5</v>
      </c>
      <c r="O87" s="13"/>
      <c r="P87" s="2"/>
      <c r="Q87" s="3"/>
      <c r="R87" s="3"/>
      <c r="S87" s="3"/>
      <c r="T87" s="3"/>
      <c r="U87" s="3"/>
      <c r="V87" s="3"/>
    </row>
    <row r="88" spans="1:22" ht="15" customHeight="1" x14ac:dyDescent="0.25">
      <c r="A88" s="13"/>
      <c r="B88" s="352"/>
      <c r="C88" s="352"/>
      <c r="D88" s="352"/>
      <c r="E88" s="353"/>
      <c r="F88" s="353"/>
      <c r="G88" s="353"/>
      <c r="H88" s="3"/>
      <c r="I88" s="354" t="s">
        <v>127</v>
      </c>
      <c r="J88" s="355">
        <f>A26/Q81</f>
        <v>1.6666666666666667</v>
      </c>
      <c r="K88" s="309">
        <f>A54/R81</f>
        <v>1</v>
      </c>
      <c r="L88" s="356">
        <f>A42/S81</f>
        <v>0.8</v>
      </c>
      <c r="M88" s="357">
        <f>A67/T81</f>
        <v>1</v>
      </c>
      <c r="N88" s="358">
        <f>D76/F76</f>
        <v>0.9285714285714286</v>
      </c>
      <c r="O88" s="13"/>
      <c r="P88" s="2"/>
      <c r="Q88" s="3"/>
      <c r="R88" s="3"/>
      <c r="S88" s="359"/>
      <c r="T88" s="359"/>
      <c r="U88" s="3"/>
      <c r="V88" s="3"/>
    </row>
    <row r="89" spans="1:22" x14ac:dyDescent="0.25">
      <c r="A89" s="13"/>
      <c r="B89" s="13"/>
      <c r="C89" s="13"/>
      <c r="D89" s="13"/>
      <c r="E89" s="13"/>
      <c r="F89" s="13"/>
      <c r="G89" s="13"/>
      <c r="H89" s="13"/>
      <c r="I89" s="360" t="s">
        <v>129</v>
      </c>
      <c r="J89" s="355">
        <f>(H26+I26)/Q82</f>
        <v>0</v>
      </c>
      <c r="K89" s="350">
        <f>(H54+I54)/R82</f>
        <v>1.1666666666666667</v>
      </c>
      <c r="L89" s="361" t="e">
        <f>(H42+I42)/S82</f>
        <v>#DIV/0!</v>
      </c>
      <c r="M89" s="357">
        <f>(H67+I67)/T82</f>
        <v>0.65</v>
      </c>
      <c r="N89" s="362">
        <f>D77/F77</f>
        <v>1.625</v>
      </c>
      <c r="O89" s="13"/>
      <c r="P89" s="2"/>
      <c r="Q89" s="3"/>
      <c r="R89" s="3"/>
      <c r="S89" s="3"/>
      <c r="T89" s="3"/>
      <c r="U89" s="3"/>
      <c r="V89" s="3"/>
    </row>
    <row r="90" spans="1:22" ht="15" customHeight="1" x14ac:dyDescent="0.25">
      <c r="A90" s="13"/>
      <c r="B90" s="13"/>
      <c r="C90" s="13"/>
      <c r="D90" s="13"/>
      <c r="E90" s="13"/>
      <c r="F90" s="13"/>
      <c r="G90" s="13"/>
      <c r="H90" s="13"/>
      <c r="I90" s="326" t="s">
        <v>130</v>
      </c>
      <c r="J90" s="355">
        <f>G26/Q83</f>
        <v>2.3333333333333335</v>
      </c>
      <c r="K90" s="309">
        <f>G54/R83</f>
        <v>1.1666666666666667</v>
      </c>
      <c r="L90" s="356">
        <f>G42/S83</f>
        <v>0.9</v>
      </c>
      <c r="M90" s="357">
        <f>G67/T83</f>
        <v>0.375</v>
      </c>
      <c r="N90" s="362">
        <f>D78/F78</f>
        <v>1.0384615384615385</v>
      </c>
      <c r="O90" s="13"/>
      <c r="P90" s="2"/>
      <c r="Q90" s="3"/>
      <c r="R90" s="3"/>
      <c r="S90" s="3"/>
      <c r="T90" s="3"/>
      <c r="U90" s="3"/>
      <c r="V90" s="3"/>
    </row>
    <row r="91" spans="1:22" x14ac:dyDescent="0.25">
      <c r="A91" s="13"/>
      <c r="B91" s="13"/>
      <c r="C91" s="13"/>
      <c r="D91" s="13"/>
      <c r="E91" s="13"/>
      <c r="F91" s="13"/>
      <c r="G91" s="13"/>
      <c r="H91" s="13"/>
      <c r="I91" s="326" t="s">
        <v>131</v>
      </c>
      <c r="J91" s="355">
        <f>M26/Q84</f>
        <v>0</v>
      </c>
      <c r="K91" s="309">
        <f>M55/R84</f>
        <v>0</v>
      </c>
      <c r="L91" s="363" t="e">
        <f>M42/S84</f>
        <v>#DIV/0!</v>
      </c>
      <c r="M91" s="357">
        <f>M67/T84</f>
        <v>2.25</v>
      </c>
      <c r="N91" s="362">
        <f>D79/F79</f>
        <v>5.9488666666666665</v>
      </c>
      <c r="O91" s="13"/>
      <c r="P91" s="2"/>
      <c r="Q91" s="3"/>
      <c r="R91" s="3"/>
      <c r="S91" s="3"/>
      <c r="T91" s="3"/>
      <c r="U91" s="3"/>
      <c r="V91" s="3"/>
    </row>
    <row r="92" spans="1:22" x14ac:dyDescent="0.25">
      <c r="A92" s="13"/>
      <c r="B92" s="336" t="s">
        <v>134</v>
      </c>
      <c r="C92" s="336"/>
      <c r="D92" s="336"/>
      <c r="E92" s="334" t="s">
        <v>135</v>
      </c>
      <c r="F92" s="13"/>
      <c r="G92" s="13"/>
      <c r="H92" s="13"/>
      <c r="I92" s="364" t="s">
        <v>136</v>
      </c>
      <c r="J92" s="355">
        <f>N28/Q85</f>
        <v>1.375</v>
      </c>
      <c r="K92" s="356">
        <f>K75/R85</f>
        <v>0.89795918367346939</v>
      </c>
      <c r="L92" s="356">
        <f>L75/S85</f>
        <v>0.22807017543859648</v>
      </c>
      <c r="M92" s="365">
        <f>N69/T85</f>
        <v>0.4872990906457525</v>
      </c>
      <c r="N92" s="362">
        <f>D80/F80</f>
        <v>1.4432132603406327</v>
      </c>
      <c r="O92" s="13"/>
      <c r="P92" s="2"/>
      <c r="Q92" s="3"/>
      <c r="R92" s="3"/>
      <c r="S92" s="3"/>
      <c r="T92" s="3"/>
      <c r="U92" s="3"/>
      <c r="V92" s="3"/>
    </row>
    <row r="93" spans="1:22" ht="16.5" thickBot="1" x14ac:dyDescent="0.3">
      <c r="A93" s="13"/>
      <c r="B93" s="3"/>
      <c r="C93" s="3"/>
      <c r="D93" s="3"/>
      <c r="E93" s="336"/>
      <c r="F93" s="334"/>
      <c r="G93" s="13"/>
      <c r="H93" s="13"/>
      <c r="I93" s="329" t="s">
        <v>72</v>
      </c>
      <c r="J93" s="330">
        <f>J75/Q75</f>
        <v>0.16534515801736124</v>
      </c>
      <c r="K93" s="330">
        <f>K75/R75</f>
        <v>0.58906656749721087</v>
      </c>
      <c r="L93" s="330">
        <f>L75/S75</f>
        <v>0.22807017543859648</v>
      </c>
      <c r="M93" s="330">
        <f>M75/T75</f>
        <v>0.86581356401309484</v>
      </c>
      <c r="N93" s="330">
        <f>N75/U75</f>
        <v>0.40096681377469123</v>
      </c>
      <c r="O93" s="13"/>
      <c r="P93" s="2"/>
      <c r="Q93" s="3"/>
      <c r="R93" s="3"/>
      <c r="S93" s="3"/>
      <c r="T93" s="3"/>
      <c r="U93" s="3"/>
      <c r="V93" s="3"/>
    </row>
    <row r="94" spans="1:22" x14ac:dyDescent="0.25">
      <c r="A94" s="13"/>
      <c r="B94" s="3"/>
      <c r="C94" s="3"/>
      <c r="D94" s="3"/>
      <c r="E94" s="336"/>
      <c r="F94" s="3"/>
      <c r="G94" s="13"/>
      <c r="H94" s="13"/>
      <c r="I94" s="13"/>
      <c r="J94" s="13"/>
      <c r="K94" s="13"/>
      <c r="L94" s="13"/>
      <c r="M94" s="13"/>
      <c r="N94" s="13"/>
      <c r="O94" s="13"/>
      <c r="P94" s="2"/>
      <c r="Q94" s="3"/>
      <c r="R94" s="3"/>
      <c r="S94" s="3"/>
      <c r="T94" s="3"/>
      <c r="U94" s="3"/>
      <c r="V94" s="3"/>
    </row>
    <row r="95" spans="1:22" x14ac:dyDescent="0.25">
      <c r="A95" s="13"/>
      <c r="B95" s="3"/>
      <c r="C95" s="3"/>
      <c r="D95" s="3"/>
      <c r="E95" s="336"/>
      <c r="F95" s="3"/>
      <c r="G95" s="13"/>
      <c r="H95" s="13"/>
      <c r="I95" s="12"/>
      <c r="J95" s="13"/>
      <c r="K95" s="12"/>
      <c r="L95" s="12"/>
      <c r="M95" s="12"/>
      <c r="N95" s="12"/>
      <c r="O95" s="13"/>
      <c r="P95" s="2"/>
      <c r="Q95" s="3"/>
      <c r="R95" s="3"/>
      <c r="S95" s="3"/>
      <c r="T95" s="3"/>
      <c r="U95" s="3"/>
      <c r="V95" s="3"/>
    </row>
    <row r="96" spans="1:22" x14ac:dyDescent="0.25">
      <c r="A96" s="13"/>
      <c r="B96" s="3"/>
      <c r="C96" s="3"/>
      <c r="D96" s="3"/>
      <c r="E96" s="336"/>
      <c r="F96" s="3"/>
      <c r="G96" s="13"/>
      <c r="H96" s="13"/>
      <c r="I96" s="12"/>
      <c r="J96" s="13"/>
      <c r="K96" s="12"/>
      <c r="L96" s="12"/>
      <c r="M96" s="12"/>
      <c r="N96" s="12"/>
      <c r="O96" s="13"/>
      <c r="P96" s="2"/>
      <c r="Q96" s="3"/>
      <c r="R96" s="3"/>
      <c r="S96" s="3"/>
      <c r="T96" s="3"/>
      <c r="U96" s="3"/>
      <c r="V96" s="3"/>
    </row>
    <row r="97" spans="1:22" x14ac:dyDescent="0.25">
      <c r="A97" s="13"/>
      <c r="B97" s="366" t="s">
        <v>137</v>
      </c>
      <c r="C97" s="366"/>
      <c r="D97" s="366"/>
      <c r="E97" s="252" t="s">
        <v>138</v>
      </c>
      <c r="F97" s="3"/>
      <c r="G97" s="13"/>
      <c r="H97" s="13"/>
      <c r="I97" s="12"/>
      <c r="J97" s="13"/>
      <c r="K97" s="12"/>
      <c r="L97" s="12"/>
      <c r="M97" s="12"/>
      <c r="N97" s="12"/>
      <c r="O97" s="13"/>
      <c r="P97" s="2"/>
      <c r="Q97" s="3"/>
      <c r="R97" s="3"/>
      <c r="S97" s="3"/>
      <c r="T97" s="3"/>
      <c r="U97" s="3"/>
      <c r="V97" s="3"/>
    </row>
    <row r="98" spans="1:22" x14ac:dyDescent="0.25">
      <c r="A98" s="13"/>
      <c r="B98" s="3" t="s">
        <v>139</v>
      </c>
      <c r="C98" s="3"/>
      <c r="D98" s="3"/>
      <c r="E98" s="334" t="s">
        <v>140</v>
      </c>
      <c r="F98" s="252"/>
      <c r="G98" s="13"/>
      <c r="H98" s="13"/>
      <c r="I98" s="12"/>
      <c r="J98" s="13"/>
      <c r="K98" s="12"/>
      <c r="L98" s="12"/>
      <c r="M98" s="12"/>
      <c r="N98" s="12"/>
      <c r="O98" s="13"/>
      <c r="P98" s="2"/>
      <c r="Q98" s="3"/>
      <c r="R98" s="3"/>
      <c r="S98" s="3"/>
      <c r="T98" s="3"/>
      <c r="U98" s="3"/>
      <c r="V98" s="3"/>
    </row>
    <row r="99" spans="1:22" x14ac:dyDescent="0.25">
      <c r="A99" s="13"/>
      <c r="B99" s="13"/>
      <c r="C99" s="13"/>
      <c r="D99" s="13"/>
      <c r="E99" s="13"/>
      <c r="F99" s="13"/>
      <c r="G99" s="13"/>
      <c r="H99" s="13"/>
      <c r="I99" s="12"/>
      <c r="J99" s="13"/>
      <c r="K99" s="12"/>
      <c r="L99" s="12"/>
      <c r="M99" s="12"/>
      <c r="N99" s="12"/>
      <c r="O99" s="13"/>
      <c r="P99" s="2"/>
      <c r="Q99" s="3"/>
      <c r="R99" s="3"/>
      <c r="S99" s="3"/>
      <c r="T99" s="3"/>
      <c r="U99" s="3"/>
      <c r="V99" s="3"/>
    </row>
    <row r="100" spans="1:22" x14ac:dyDescent="0.25">
      <c r="A100" s="13"/>
      <c r="B100" s="12"/>
      <c r="C100" s="12"/>
      <c r="D100" s="12"/>
      <c r="E100" s="12"/>
      <c r="F100" s="12"/>
      <c r="G100" s="13"/>
      <c r="H100" s="13"/>
      <c r="I100" s="12"/>
      <c r="J100" s="13"/>
      <c r="K100" s="12"/>
      <c r="L100" s="12"/>
      <c r="M100" s="12"/>
      <c r="N100" s="12"/>
      <c r="O100" s="13"/>
      <c r="P100" s="2"/>
      <c r="Q100" s="3"/>
      <c r="R100" s="3"/>
      <c r="S100" s="3"/>
      <c r="T100" s="3"/>
      <c r="U100" s="3"/>
      <c r="V100" s="3"/>
    </row>
    <row r="101" spans="1:22" x14ac:dyDescent="0.25">
      <c r="A101" s="13"/>
      <c r="B101" s="12"/>
      <c r="C101" s="12"/>
      <c r="D101" s="12"/>
      <c r="E101" s="12"/>
      <c r="F101" s="12"/>
      <c r="G101" s="13"/>
      <c r="H101" s="13"/>
      <c r="I101" s="12"/>
      <c r="J101" s="13"/>
      <c r="K101" s="12"/>
      <c r="L101" s="12"/>
      <c r="M101" s="12"/>
      <c r="N101" s="12"/>
      <c r="O101" s="13"/>
      <c r="P101" s="2"/>
      <c r="Q101" s="3"/>
      <c r="R101" s="3"/>
      <c r="S101" s="3"/>
      <c r="T101" s="3"/>
      <c r="U101" s="3"/>
      <c r="V101" s="3"/>
    </row>
    <row r="102" spans="1:22" x14ac:dyDescent="0.25">
      <c r="A102" s="13"/>
      <c r="B102" s="13"/>
      <c r="C102" s="13"/>
      <c r="D102" s="13"/>
      <c r="E102" s="13"/>
      <c r="F102" s="13"/>
      <c r="G102" s="13"/>
      <c r="H102" s="13"/>
      <c r="I102" s="12"/>
      <c r="J102" s="13"/>
      <c r="K102" s="12"/>
      <c r="L102" s="12"/>
      <c r="M102" s="12"/>
      <c r="N102" s="12"/>
      <c r="O102" s="13"/>
      <c r="P102" s="2"/>
      <c r="Q102" s="3"/>
      <c r="R102" s="3"/>
      <c r="S102" s="3"/>
      <c r="T102" s="3"/>
      <c r="U102" s="3"/>
      <c r="V102" s="3"/>
    </row>
    <row r="103" spans="1:22" x14ac:dyDescent="0.25">
      <c r="A103" s="13"/>
      <c r="B103" s="13"/>
      <c r="C103" s="13"/>
      <c r="D103" s="13"/>
      <c r="E103" s="13"/>
      <c r="F103" s="13"/>
      <c r="G103" s="13"/>
      <c r="H103" s="13"/>
      <c r="I103" s="12"/>
      <c r="J103" s="13"/>
      <c r="K103" s="12"/>
      <c r="L103" s="12"/>
      <c r="M103" s="12"/>
      <c r="N103" s="12"/>
      <c r="O103" s="12"/>
      <c r="P103" s="2"/>
      <c r="Q103" s="3"/>
      <c r="R103" s="3"/>
      <c r="S103" s="3"/>
      <c r="T103" s="3"/>
      <c r="U103" s="3"/>
      <c r="V103" s="3"/>
    </row>
    <row r="104" spans="1:22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3"/>
      <c r="K104" s="12"/>
      <c r="L104" s="12"/>
      <c r="M104" s="12"/>
      <c r="N104" s="12"/>
      <c r="O104" s="12"/>
      <c r="P104" s="2"/>
      <c r="Q104" s="3"/>
      <c r="R104" s="3"/>
      <c r="S104" s="3"/>
      <c r="T104" s="3"/>
      <c r="U104" s="3"/>
      <c r="V104" s="3"/>
    </row>
    <row r="105" spans="1:22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3"/>
      <c r="K105" s="12"/>
      <c r="L105" s="12"/>
      <c r="M105" s="12"/>
      <c r="N105" s="12"/>
      <c r="O105" s="12"/>
      <c r="P105" s="2"/>
      <c r="Q105" s="3"/>
      <c r="R105" s="3"/>
      <c r="S105" s="3"/>
      <c r="T105" s="3"/>
      <c r="U105" s="3"/>
      <c r="V105" s="3"/>
    </row>
    <row r="106" spans="1:22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3"/>
      <c r="K106" s="12"/>
      <c r="L106" s="12"/>
      <c r="M106" s="12"/>
      <c r="N106" s="12"/>
      <c r="O106" s="12"/>
      <c r="P106" s="2"/>
      <c r="Q106" s="3"/>
      <c r="R106" s="3"/>
      <c r="S106" s="3"/>
      <c r="T106" s="3"/>
      <c r="U106" s="3"/>
      <c r="V106" s="3"/>
    </row>
    <row r="107" spans="1:22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3"/>
      <c r="K107" s="12"/>
      <c r="L107" s="12"/>
      <c r="M107" s="12"/>
      <c r="N107" s="12"/>
      <c r="O107" s="12"/>
      <c r="P107" s="2"/>
      <c r="Q107" s="3"/>
      <c r="R107" s="3"/>
      <c r="S107" s="3"/>
      <c r="T107" s="3"/>
      <c r="U107" s="3"/>
      <c r="V107" s="3"/>
    </row>
    <row r="108" spans="1:22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3"/>
      <c r="K108" s="12"/>
      <c r="L108" s="12"/>
      <c r="M108" s="12"/>
      <c r="N108" s="12"/>
      <c r="O108" s="12"/>
      <c r="P108" s="2"/>
      <c r="Q108" s="3"/>
      <c r="R108" s="3"/>
      <c r="S108" s="3"/>
      <c r="T108" s="3"/>
      <c r="U108" s="3"/>
    </row>
    <row r="109" spans="1:22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3"/>
      <c r="K109" s="12"/>
      <c r="L109" s="12"/>
      <c r="M109" s="12"/>
      <c r="N109" s="12"/>
      <c r="O109" s="12"/>
      <c r="P109" s="2"/>
      <c r="Q109" s="3"/>
      <c r="R109" s="3"/>
      <c r="S109" s="3"/>
      <c r="T109" s="3"/>
      <c r="U109" s="3"/>
    </row>
    <row r="110" spans="1:22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3"/>
      <c r="K110" s="12"/>
      <c r="L110" s="12"/>
      <c r="M110" s="12"/>
      <c r="N110" s="12"/>
      <c r="O110" s="12"/>
    </row>
    <row r="111" spans="1:22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3"/>
      <c r="K111" s="12"/>
      <c r="L111" s="12"/>
      <c r="M111" s="12"/>
      <c r="N111" s="12"/>
      <c r="O111" s="12"/>
    </row>
    <row r="112" spans="1:22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3"/>
      <c r="K112" s="12"/>
      <c r="L112" s="12"/>
      <c r="M112" s="12"/>
      <c r="N112" s="12"/>
      <c r="O112" s="12"/>
    </row>
    <row r="113" spans="1:15" x14ac:dyDescent="0.25">
      <c r="A113" s="12"/>
      <c r="B113" s="12"/>
      <c r="C113" s="12"/>
      <c r="D113" s="12"/>
      <c r="E113" s="12"/>
      <c r="F113" s="12"/>
      <c r="G113" s="12"/>
      <c r="H113" s="12"/>
      <c r="I113" s="123"/>
      <c r="K113" s="123"/>
      <c r="L113" s="123"/>
      <c r="M113" s="123"/>
      <c r="N113" s="123"/>
      <c r="O113" s="12"/>
    </row>
    <row r="114" spans="1:15" x14ac:dyDescent="0.25">
      <c r="A114" s="12"/>
      <c r="B114" s="12"/>
      <c r="C114" s="12"/>
      <c r="D114" s="12"/>
      <c r="E114" s="12"/>
      <c r="F114" s="12"/>
      <c r="G114" s="12"/>
      <c r="H114" s="12"/>
      <c r="I114" s="123"/>
      <c r="K114" s="123"/>
      <c r="L114" s="123"/>
      <c r="M114" s="123"/>
      <c r="N114" s="123"/>
      <c r="O114" s="12"/>
    </row>
    <row r="115" spans="1:15" x14ac:dyDescent="0.25">
      <c r="A115" s="12"/>
      <c r="B115" s="12"/>
      <c r="C115" s="12"/>
      <c r="D115" s="12"/>
      <c r="E115" s="12"/>
      <c r="F115" s="12"/>
      <c r="G115" s="12"/>
      <c r="H115" s="12"/>
      <c r="I115" s="123"/>
      <c r="K115" s="123"/>
      <c r="L115" s="123"/>
      <c r="M115" s="123"/>
      <c r="N115" s="123"/>
      <c r="O115" s="12"/>
    </row>
    <row r="116" spans="1:15" x14ac:dyDescent="0.25">
      <c r="A116" s="12"/>
      <c r="B116" s="12"/>
      <c r="C116" s="12"/>
      <c r="D116" s="12"/>
      <c r="E116" s="12"/>
      <c r="F116" s="12"/>
      <c r="G116" s="12"/>
      <c r="H116" s="12"/>
      <c r="I116" s="123"/>
      <c r="K116" s="123"/>
      <c r="L116" s="123"/>
      <c r="M116" s="123"/>
      <c r="N116" s="123"/>
      <c r="O116" s="12"/>
    </row>
    <row r="117" spans="1:15" x14ac:dyDescent="0.25">
      <c r="A117" s="12"/>
      <c r="B117" s="12"/>
      <c r="C117" s="12"/>
      <c r="D117" s="12"/>
      <c r="E117" s="12"/>
      <c r="F117" s="12"/>
      <c r="G117" s="12"/>
      <c r="H117" s="12"/>
      <c r="O117" s="12"/>
    </row>
    <row r="118" spans="1:15" x14ac:dyDescent="0.25">
      <c r="A118" s="12"/>
      <c r="B118" s="12"/>
      <c r="C118" s="12"/>
      <c r="D118" s="12"/>
      <c r="E118" s="12"/>
      <c r="F118" s="12"/>
      <c r="G118" s="12"/>
      <c r="H118" s="12"/>
      <c r="O118" s="12"/>
    </row>
    <row r="119" spans="1:15" x14ac:dyDescent="0.25">
      <c r="A119" s="12"/>
      <c r="B119" s="12"/>
      <c r="C119" s="12"/>
      <c r="D119" s="12"/>
      <c r="E119" s="12"/>
      <c r="F119" s="12"/>
      <c r="G119" s="12"/>
      <c r="H119" s="12"/>
      <c r="O119" s="12"/>
    </row>
    <row r="120" spans="1:15" x14ac:dyDescent="0.25">
      <c r="A120" s="12"/>
      <c r="B120" s="12"/>
      <c r="C120" s="12"/>
      <c r="D120" s="12"/>
      <c r="E120" s="12"/>
      <c r="F120" s="12"/>
      <c r="G120" s="12"/>
      <c r="H120" s="12"/>
      <c r="O120" s="12"/>
    </row>
    <row r="121" spans="1:15" x14ac:dyDescent="0.25">
      <c r="A121" s="12"/>
      <c r="B121" s="12"/>
      <c r="C121" s="12"/>
      <c r="D121" s="12"/>
      <c r="E121" s="12"/>
      <c r="F121" s="12"/>
      <c r="G121" s="12"/>
      <c r="H121" s="12"/>
      <c r="O121" s="12"/>
    </row>
    <row r="122" spans="1:15" x14ac:dyDescent="0.25">
      <c r="A122" s="12"/>
      <c r="B122" s="12"/>
      <c r="C122" s="12"/>
      <c r="D122" s="12"/>
      <c r="E122" s="12"/>
      <c r="F122" s="12"/>
      <c r="G122" s="12"/>
      <c r="H122" s="12"/>
      <c r="O122" s="12"/>
    </row>
    <row r="123" spans="1:15" x14ac:dyDescent="0.25">
      <c r="A123" s="12"/>
      <c r="B123" s="12"/>
      <c r="C123" s="12"/>
      <c r="D123" s="12"/>
      <c r="E123" s="12"/>
      <c r="F123" s="12"/>
      <c r="G123" s="12"/>
      <c r="H123" s="12"/>
      <c r="O123" s="12"/>
    </row>
    <row r="124" spans="1:15" x14ac:dyDescent="0.25">
      <c r="A124" s="12"/>
      <c r="B124" s="12"/>
      <c r="C124" s="12"/>
      <c r="D124" s="12"/>
      <c r="E124" s="12"/>
      <c r="F124" s="12"/>
      <c r="G124" s="12"/>
      <c r="H124" s="12"/>
      <c r="O124" s="12"/>
    </row>
    <row r="125" spans="1:15" x14ac:dyDescent="0.25">
      <c r="A125" s="12"/>
      <c r="B125" s="12"/>
      <c r="C125" s="12"/>
      <c r="D125" s="12"/>
      <c r="E125" s="12"/>
      <c r="F125" s="12"/>
      <c r="G125" s="12"/>
      <c r="H125" s="12"/>
      <c r="O125" s="12"/>
    </row>
    <row r="126" spans="1:15" x14ac:dyDescent="0.25">
      <c r="A126" s="12"/>
      <c r="B126" s="12"/>
      <c r="C126" s="12"/>
      <c r="D126" s="12"/>
      <c r="E126" s="12"/>
      <c r="F126" s="12"/>
      <c r="G126" s="12"/>
      <c r="H126" s="12"/>
      <c r="O126" s="12"/>
    </row>
    <row r="127" spans="1:15" x14ac:dyDescent="0.25">
      <c r="A127" s="12"/>
      <c r="B127" s="12"/>
      <c r="C127" s="12"/>
      <c r="D127" s="12"/>
      <c r="E127" s="12"/>
      <c r="F127" s="12"/>
      <c r="G127" s="12"/>
      <c r="H127" s="12"/>
      <c r="O127" s="12"/>
    </row>
    <row r="128" spans="1:15" x14ac:dyDescent="0.25">
      <c r="A128" s="12"/>
      <c r="B128" s="12"/>
      <c r="C128" s="12"/>
      <c r="D128" s="12"/>
      <c r="E128" s="12"/>
      <c r="F128" s="12"/>
      <c r="G128" s="12"/>
      <c r="H128" s="12"/>
      <c r="O128" s="12"/>
    </row>
    <row r="129" spans="1:15" x14ac:dyDescent="0.25">
      <c r="A129" s="12"/>
      <c r="B129" s="12"/>
      <c r="C129" s="12"/>
      <c r="D129" s="12"/>
      <c r="E129" s="12"/>
      <c r="F129" s="12"/>
      <c r="G129" s="12"/>
      <c r="H129" s="12"/>
      <c r="O129" s="12"/>
    </row>
    <row r="130" spans="1:15" x14ac:dyDescent="0.25">
      <c r="A130" s="12"/>
      <c r="B130" s="12"/>
      <c r="C130" s="12"/>
      <c r="D130" s="12"/>
      <c r="E130" s="12"/>
      <c r="F130" s="12"/>
      <c r="G130" s="12"/>
      <c r="H130" s="12"/>
      <c r="O130" s="12"/>
    </row>
    <row r="131" spans="1:15" x14ac:dyDescent="0.25">
      <c r="A131" s="12"/>
      <c r="B131" s="12"/>
      <c r="C131" s="12"/>
      <c r="D131" s="12"/>
      <c r="E131" s="12"/>
      <c r="F131" s="12"/>
      <c r="G131" s="12"/>
      <c r="H131" s="12"/>
      <c r="O131" s="12"/>
    </row>
    <row r="132" spans="1:15" x14ac:dyDescent="0.25">
      <c r="A132" s="12"/>
      <c r="B132" s="12"/>
      <c r="C132" s="12"/>
      <c r="D132" s="12"/>
      <c r="E132" s="12"/>
      <c r="F132" s="12"/>
      <c r="G132" s="12"/>
      <c r="H132" s="12"/>
      <c r="O132" s="12"/>
    </row>
    <row r="133" spans="1:15" x14ac:dyDescent="0.25">
      <c r="A133" s="12"/>
      <c r="B133" s="12"/>
      <c r="C133" s="12"/>
      <c r="D133" s="12"/>
      <c r="E133" s="12"/>
      <c r="F133" s="12"/>
      <c r="G133" s="12"/>
      <c r="H133" s="12"/>
      <c r="O133" s="12"/>
    </row>
    <row r="134" spans="1:15" x14ac:dyDescent="0.25">
      <c r="A134" s="12"/>
      <c r="B134" s="12"/>
      <c r="C134" s="12"/>
      <c r="D134" s="12"/>
      <c r="E134" s="12"/>
      <c r="F134" s="12"/>
      <c r="G134" s="12"/>
      <c r="H134" s="12"/>
      <c r="O134" s="12"/>
    </row>
    <row r="135" spans="1:15" x14ac:dyDescent="0.25">
      <c r="A135" s="12"/>
      <c r="B135" s="12"/>
      <c r="C135" s="12"/>
      <c r="D135" s="12"/>
      <c r="E135" s="12"/>
      <c r="F135" s="12"/>
      <c r="G135" s="12"/>
      <c r="H135" s="12"/>
      <c r="O135" s="12"/>
    </row>
    <row r="136" spans="1:15" x14ac:dyDescent="0.25">
      <c r="A136" s="12"/>
      <c r="B136" s="12"/>
      <c r="C136" s="12"/>
      <c r="D136" s="12"/>
      <c r="E136" s="12"/>
      <c r="F136" s="12"/>
      <c r="G136" s="12"/>
      <c r="H136" s="12"/>
      <c r="O136" s="12"/>
    </row>
    <row r="137" spans="1:15" x14ac:dyDescent="0.25">
      <c r="A137" s="12"/>
      <c r="B137" s="12"/>
      <c r="C137" s="12"/>
      <c r="D137" s="12"/>
      <c r="E137" s="12"/>
      <c r="F137" s="12"/>
      <c r="G137" s="12"/>
      <c r="H137" s="12"/>
      <c r="O137" s="12"/>
    </row>
    <row r="138" spans="1:15" x14ac:dyDescent="0.25">
      <c r="A138" s="12"/>
      <c r="B138" s="12"/>
      <c r="C138" s="12"/>
      <c r="D138" s="12"/>
      <c r="E138" s="12"/>
      <c r="F138" s="12"/>
      <c r="G138" s="12"/>
      <c r="H138" s="12"/>
      <c r="O138" s="12"/>
    </row>
    <row r="139" spans="1:15" x14ac:dyDescent="0.25">
      <c r="A139" s="12"/>
      <c r="B139" s="12"/>
      <c r="C139" s="12"/>
      <c r="D139" s="12"/>
      <c r="E139" s="12"/>
      <c r="F139" s="12"/>
      <c r="G139" s="12"/>
      <c r="H139" s="12"/>
      <c r="O139" s="12"/>
    </row>
    <row r="140" spans="1:15" x14ac:dyDescent="0.25">
      <c r="A140" s="12"/>
      <c r="B140" s="12"/>
      <c r="C140" s="12"/>
      <c r="D140" s="12"/>
      <c r="E140" s="12"/>
      <c r="F140" s="12"/>
      <c r="G140" s="12"/>
      <c r="H140" s="12"/>
      <c r="O140" s="12"/>
    </row>
    <row r="141" spans="1:15" x14ac:dyDescent="0.25">
      <c r="A141" s="12"/>
      <c r="B141" s="12"/>
      <c r="C141" s="12"/>
      <c r="D141" s="12"/>
      <c r="E141" s="12"/>
      <c r="F141" s="12"/>
      <c r="G141" s="12"/>
      <c r="H141" s="12"/>
      <c r="O141" s="12"/>
    </row>
    <row r="142" spans="1:15" x14ac:dyDescent="0.25">
      <c r="A142" s="12"/>
      <c r="B142" s="12"/>
      <c r="C142" s="12"/>
      <c r="D142" s="12"/>
      <c r="E142" s="12"/>
      <c r="F142" s="12"/>
      <c r="G142" s="12"/>
      <c r="H142" s="12"/>
      <c r="O142" s="12"/>
    </row>
    <row r="143" spans="1:15" x14ac:dyDescent="0.25">
      <c r="A143" s="12"/>
      <c r="B143" s="12"/>
      <c r="C143" s="12"/>
      <c r="D143" s="12"/>
      <c r="E143" s="12"/>
      <c r="F143" s="12"/>
      <c r="G143" s="12"/>
      <c r="H143" s="12"/>
      <c r="O143" s="12"/>
    </row>
    <row r="144" spans="1:15" x14ac:dyDescent="0.25">
      <c r="A144" s="12"/>
      <c r="B144" s="12"/>
      <c r="C144" s="12"/>
      <c r="D144" s="12"/>
      <c r="E144" s="12"/>
      <c r="F144" s="12"/>
      <c r="G144" s="12"/>
      <c r="H144" s="12"/>
      <c r="O144" s="123"/>
    </row>
    <row r="145" spans="1:15" x14ac:dyDescent="0.25">
      <c r="A145" s="123"/>
      <c r="B145" s="123"/>
      <c r="C145" s="123"/>
      <c r="D145" s="123"/>
      <c r="E145" s="123"/>
      <c r="F145" s="123"/>
      <c r="G145" s="123"/>
      <c r="H145" s="123"/>
      <c r="O145" s="123"/>
    </row>
    <row r="146" spans="1:15" x14ac:dyDescent="0.25">
      <c r="A146" s="123"/>
      <c r="B146" s="123"/>
      <c r="C146" s="123"/>
      <c r="D146" s="123"/>
      <c r="E146" s="123"/>
      <c r="F146" s="123"/>
      <c r="G146" s="123"/>
      <c r="H146" s="123"/>
      <c r="O146" s="123"/>
    </row>
    <row r="147" spans="1:15" x14ac:dyDescent="0.25">
      <c r="A147" s="123"/>
      <c r="B147" s="123"/>
      <c r="C147" s="123"/>
      <c r="D147" s="123"/>
      <c r="E147" s="123"/>
      <c r="F147" s="123"/>
      <c r="G147" s="123"/>
      <c r="H147" s="123"/>
      <c r="O147" s="123"/>
    </row>
    <row r="148" spans="1:15" x14ac:dyDescent="0.25">
      <c r="A148" s="123"/>
      <c r="B148" s="123"/>
      <c r="C148" s="123"/>
      <c r="D148" s="123"/>
      <c r="E148" s="123"/>
      <c r="F148" s="123"/>
      <c r="G148" s="123"/>
      <c r="H148" s="123"/>
    </row>
  </sheetData>
  <mergeCells count="119">
    <mergeCell ref="B88:D88"/>
    <mergeCell ref="E88:G88"/>
    <mergeCell ref="S88:T88"/>
    <mergeCell ref="A82:C82"/>
    <mergeCell ref="D82:E82"/>
    <mergeCell ref="F82:G82"/>
    <mergeCell ref="B84:D84"/>
    <mergeCell ref="I85:N85"/>
    <mergeCell ref="B87:D87"/>
    <mergeCell ref="E87:G87"/>
    <mergeCell ref="A80:C80"/>
    <mergeCell ref="D80:E80"/>
    <mergeCell ref="F80:G80"/>
    <mergeCell ref="A81:C81"/>
    <mergeCell ref="D81:E81"/>
    <mergeCell ref="F81:G81"/>
    <mergeCell ref="A78:C78"/>
    <mergeCell ref="D78:E78"/>
    <mergeCell ref="F78:G78"/>
    <mergeCell ref="I78:N78"/>
    <mergeCell ref="P78:U78"/>
    <mergeCell ref="A79:C79"/>
    <mergeCell ref="D79:E79"/>
    <mergeCell ref="F79:G79"/>
    <mergeCell ref="A76:C76"/>
    <mergeCell ref="D76:E76"/>
    <mergeCell ref="F76:G76"/>
    <mergeCell ref="A77:C77"/>
    <mergeCell ref="D77:E77"/>
    <mergeCell ref="F77:G77"/>
    <mergeCell ref="A74:C74"/>
    <mergeCell ref="D74:E74"/>
    <mergeCell ref="F74:G74"/>
    <mergeCell ref="A75:C75"/>
    <mergeCell ref="D75:E75"/>
    <mergeCell ref="F75:G75"/>
    <mergeCell ref="B71:G72"/>
    <mergeCell ref="I71:N71"/>
    <mergeCell ref="P71:U71"/>
    <mergeCell ref="A73:C73"/>
    <mergeCell ref="D73:E73"/>
    <mergeCell ref="F73:G73"/>
    <mergeCell ref="O60:O62"/>
    <mergeCell ref="H61:H62"/>
    <mergeCell ref="I61:I62"/>
    <mergeCell ref="B67:F67"/>
    <mergeCell ref="A68:G68"/>
    <mergeCell ref="A69:G69"/>
    <mergeCell ref="H60:I60"/>
    <mergeCell ref="J60:J62"/>
    <mergeCell ref="K60:K62"/>
    <mergeCell ref="L60:L62"/>
    <mergeCell ref="M60:M62"/>
    <mergeCell ref="N60:N62"/>
    <mergeCell ref="B54:F54"/>
    <mergeCell ref="A55:G55"/>
    <mergeCell ref="A56:G56"/>
    <mergeCell ref="A59:O59"/>
    <mergeCell ref="A60:A62"/>
    <mergeCell ref="B60:C61"/>
    <mergeCell ref="D60:D62"/>
    <mergeCell ref="E60:E62"/>
    <mergeCell ref="F60:F62"/>
    <mergeCell ref="G60:G62"/>
    <mergeCell ref="K47:K49"/>
    <mergeCell ref="L47:L49"/>
    <mergeCell ref="M47:M49"/>
    <mergeCell ref="N47:N49"/>
    <mergeCell ref="O47:O49"/>
    <mergeCell ref="H48:H49"/>
    <mergeCell ref="I48:I49"/>
    <mergeCell ref="A44:G44"/>
    <mergeCell ref="A46:M46"/>
    <mergeCell ref="A47:A49"/>
    <mergeCell ref="B47:C48"/>
    <mergeCell ref="D47:D49"/>
    <mergeCell ref="E47:E49"/>
    <mergeCell ref="F47:F49"/>
    <mergeCell ref="G47:G49"/>
    <mergeCell ref="H47:I47"/>
    <mergeCell ref="J47:J49"/>
    <mergeCell ref="N31:N33"/>
    <mergeCell ref="O31:O33"/>
    <mergeCell ref="H32:H33"/>
    <mergeCell ref="I32:I33"/>
    <mergeCell ref="B42:F42"/>
    <mergeCell ref="A43:G43"/>
    <mergeCell ref="A30:M30"/>
    <mergeCell ref="A31:A33"/>
    <mergeCell ref="B31:C32"/>
    <mergeCell ref="D31:D33"/>
    <mergeCell ref="E31:E33"/>
    <mergeCell ref="F31:F33"/>
    <mergeCell ref="G31:G33"/>
    <mergeCell ref="H31:I31"/>
    <mergeCell ref="J31:J33"/>
    <mergeCell ref="M31:M33"/>
    <mergeCell ref="N15:N17"/>
    <mergeCell ref="O15:O17"/>
    <mergeCell ref="I16:I17"/>
    <mergeCell ref="B26:F26"/>
    <mergeCell ref="A27:G27"/>
    <mergeCell ref="A28:G28"/>
    <mergeCell ref="A14:O14"/>
    <mergeCell ref="A15:A17"/>
    <mergeCell ref="B15:C16"/>
    <mergeCell ref="D15:D17"/>
    <mergeCell ref="E15:E17"/>
    <mergeCell ref="F15:F17"/>
    <mergeCell ref="G15:G17"/>
    <mergeCell ref="H15:I15"/>
    <mergeCell ref="J15:J17"/>
    <mergeCell ref="M15:M17"/>
    <mergeCell ref="A1:O1"/>
    <mergeCell ref="A3:O3"/>
    <mergeCell ref="A4:O4"/>
    <mergeCell ref="A6:O6"/>
    <mergeCell ref="A8:N9"/>
    <mergeCell ref="A11:O11"/>
  </mergeCells>
  <conditionalFormatting sqref="J73:M75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{D82AA476-53AF-43B5-B4BB-C0E349D8F16B}</x14:id>
        </ext>
      </extLst>
    </cfRule>
  </conditionalFormatting>
  <conditionalFormatting sqref="J80:M82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{AB0406D6-1581-4A2C-8758-4E357DF0DB1B}</x14:id>
        </ext>
      </extLst>
    </cfRule>
  </conditionalFormatting>
  <conditionalFormatting sqref="J87:M92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{1D787EEC-4B4A-463A-895B-0DCC78A8F46F}</x14:id>
        </ext>
      </extLst>
    </cfRule>
  </conditionalFormatting>
  <conditionalFormatting sqref="J73:N75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{BF49C93A-1330-40DD-9487-A41C493A9BF9}</x14:id>
        </ext>
      </extLst>
    </cfRule>
    <cfRule type="colorScale" priority="6">
      <colorScale>
        <cfvo type="min"/>
        <cfvo type="max"/>
        <color rgb="FFFCFCFF"/>
        <color rgb="FF63BE7B"/>
      </colorScale>
    </cfRule>
    <cfRule type="top10" dxfId="0" priority="7" rank="5"/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87:N92">
    <cfRule type="colorScale" priority="5">
      <colorScale>
        <cfvo type="min"/>
        <cfvo type="max"/>
        <color rgb="FFFCFCFF"/>
        <color rgb="FF63BE7B"/>
      </colorScale>
    </cfRule>
  </conditionalFormatting>
  <conditionalFormatting sqref="K74">
    <cfRule type="dataBar" priority="8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{F8AAC414-2E62-4DA4-999C-1EAE8D7CF8DD}</x14:id>
        </ext>
      </extLst>
    </cfRule>
  </conditionalFormatting>
  <conditionalFormatting sqref="N80:N8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{DA16936B-B0C5-4AD1-AE28-7BAB7155830A}</x14:id>
        </ext>
      </extLst>
    </cfRule>
  </conditionalFormatting>
  <conditionalFormatting sqref="Q73:T75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{8EAA0B94-2DD8-4ADD-82FD-02A5BB5FF7F8}</x14:id>
        </ext>
      </extLst>
    </cfRule>
  </conditionalFormatting>
  <conditionalFormatting sqref="Q80:T85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{859AB2C4-BDD4-41EF-ACA4-D7005C797F9A}</x14:id>
        </ext>
      </extLst>
    </cfRule>
  </conditionalFormatting>
  <conditionalFormatting sqref="Q86:U8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82AA476-53AF-43B5-B4BB-C0E349D8F1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J73:M75</xm:sqref>
        </x14:conditionalFormatting>
        <x14:conditionalFormatting xmlns:xm="http://schemas.microsoft.com/office/excel/2006/main">
          <x14:cfRule type="dataBar" id="{AB0406D6-1581-4A2C-8758-4E357DF0DB1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J80:M82</xm:sqref>
        </x14:conditionalFormatting>
        <x14:conditionalFormatting xmlns:xm="http://schemas.microsoft.com/office/excel/2006/main">
          <x14:cfRule type="dataBar" id="{1D787EEC-4B4A-463A-895B-0DCC78A8F46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J87:M92</xm:sqref>
        </x14:conditionalFormatting>
        <x14:conditionalFormatting xmlns:xm="http://schemas.microsoft.com/office/excel/2006/main">
          <x14:cfRule type="dataBar" id="{BF49C93A-1330-40DD-9487-A41C493A9B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J73:N75</xm:sqref>
        </x14:conditionalFormatting>
        <x14:conditionalFormatting xmlns:xm="http://schemas.microsoft.com/office/excel/2006/main">
          <x14:cfRule type="dataBar" id="{F8AAC414-2E62-4DA4-999C-1EAE8D7CF8DD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K74</xm:sqref>
        </x14:conditionalFormatting>
        <x14:conditionalFormatting xmlns:xm="http://schemas.microsoft.com/office/excel/2006/main">
          <x14:cfRule type="dataBar" id="{DA16936B-B0C5-4AD1-AE28-7BAB715583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N80:N82</xm:sqref>
        </x14:conditionalFormatting>
        <x14:conditionalFormatting xmlns:xm="http://schemas.microsoft.com/office/excel/2006/main">
          <x14:cfRule type="dataBar" id="{8EAA0B94-2DD8-4ADD-82FD-02A5BB5FF7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Q73:T75</xm:sqref>
        </x14:conditionalFormatting>
        <x14:conditionalFormatting xmlns:xm="http://schemas.microsoft.com/office/excel/2006/main">
          <x14:cfRule type="dataBar" id="{859AB2C4-BDD4-41EF-ACA4-D7005C797F9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Q80:T85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Terina Feliz</dc:creator>
  <cp:lastModifiedBy>Terina Feliz</cp:lastModifiedBy>
  <dcterms:created xsi:type="dcterms:W3CDTF">2024-12-13T14:39:26Z</dcterms:created>
  <dcterms:modified xsi:type="dcterms:W3CDTF">2024-12-13T14:40:15Z</dcterms:modified>
</cp:coreProperties>
</file>