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iaf-my.sharepoint.com/personal/tfeliz_coniaf_gob_do/Documents/Escritorio/TRANSPARENCIA 2024/OCTUBRE/"/>
    </mc:Choice>
  </mc:AlternateContent>
  <xr:revisionPtr revIDLastSave="0" documentId="8_{4812B031-33B9-402A-9C25-7C679C02C32A}" xr6:coauthVersionLast="47" xr6:coauthVersionMax="47" xr10:uidLastSave="{00000000-0000-0000-0000-000000000000}"/>
  <bookViews>
    <workbookView xWindow="-120" yWindow="-120" windowWidth="29040" windowHeight="15720" xr2:uid="{12305897-36EC-49C8-A5E5-090DD057CB1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0" i="1" l="1"/>
  <c r="L90" i="1"/>
  <c r="K90" i="1"/>
  <c r="J90" i="1"/>
  <c r="D85" i="1"/>
  <c r="J83" i="1"/>
  <c r="T80" i="1"/>
  <c r="S80" i="1"/>
  <c r="R80" i="1"/>
  <c r="Q80" i="1"/>
  <c r="U80" i="1" s="1"/>
  <c r="U79" i="1"/>
  <c r="U78" i="1"/>
  <c r="M78" i="1"/>
  <c r="M84" i="1" s="1"/>
  <c r="F78" i="1"/>
  <c r="N90" i="1" s="1"/>
  <c r="U77" i="1"/>
  <c r="J77" i="1"/>
  <c r="M72" i="1"/>
  <c r="M94" i="1" s="1"/>
  <c r="N70" i="1"/>
  <c r="M70" i="1"/>
  <c r="L70" i="1"/>
  <c r="M77" i="1" s="1"/>
  <c r="K70" i="1"/>
  <c r="J70" i="1"/>
  <c r="I70" i="1"/>
  <c r="H70" i="1"/>
  <c r="M92" i="1" s="1"/>
  <c r="G70" i="1"/>
  <c r="M93" i="1" s="1"/>
  <c r="A70" i="1"/>
  <c r="M91" i="1" s="1"/>
  <c r="O69" i="1"/>
  <c r="O68" i="1"/>
  <c r="O67" i="1"/>
  <c r="O66" i="1"/>
  <c r="O70" i="1" s="1"/>
  <c r="O65" i="1"/>
  <c r="L56" i="1"/>
  <c r="K77" i="1" s="1"/>
  <c r="K56" i="1"/>
  <c r="K78" i="1" s="1"/>
  <c r="K84" i="1" s="1"/>
  <c r="J56" i="1"/>
  <c r="I56" i="1"/>
  <c r="H56" i="1"/>
  <c r="K92" i="1" s="1"/>
  <c r="G56" i="1"/>
  <c r="K93" i="1" s="1"/>
  <c r="A56" i="1"/>
  <c r="K91" i="1" s="1"/>
  <c r="M55" i="1"/>
  <c r="M56" i="1" s="1"/>
  <c r="N54" i="1"/>
  <c r="O54" i="1" s="1"/>
  <c r="O53" i="1"/>
  <c r="N52" i="1"/>
  <c r="N56" i="1" s="1"/>
  <c r="N44" i="1"/>
  <c r="J44" i="1"/>
  <c r="I44" i="1"/>
  <c r="H44" i="1"/>
  <c r="L92" i="1" s="1"/>
  <c r="G44" i="1"/>
  <c r="L93" i="1" s="1"/>
  <c r="A44" i="1"/>
  <c r="L91" i="1" s="1"/>
  <c r="O43" i="1"/>
  <c r="O42" i="1"/>
  <c r="L42" i="1"/>
  <c r="O41" i="1"/>
  <c r="L41" i="1"/>
  <c r="O40" i="1"/>
  <c r="L40" i="1"/>
  <c r="K40" i="1"/>
  <c r="O39" i="1"/>
  <c r="L39" i="1"/>
  <c r="K39" i="1"/>
  <c r="M38" i="1"/>
  <c r="M44" i="1" s="1"/>
  <c r="L38" i="1"/>
  <c r="L44" i="1" s="1"/>
  <c r="L77" i="1" s="1"/>
  <c r="K38" i="1"/>
  <c r="K44" i="1" s="1"/>
  <c r="L78" i="1" s="1"/>
  <c r="L84" i="1" s="1"/>
  <c r="O37" i="1"/>
  <c r="L37" i="1"/>
  <c r="O36" i="1"/>
  <c r="O35" i="1"/>
  <c r="O34" i="1"/>
  <c r="O33" i="1"/>
  <c r="O32" i="1"/>
  <c r="N25" i="1"/>
  <c r="N26" i="1" s="1"/>
  <c r="J95" i="1" s="1"/>
  <c r="N24" i="1"/>
  <c r="L24" i="1"/>
  <c r="K24" i="1"/>
  <c r="J78" i="1" s="1"/>
  <c r="J24" i="1"/>
  <c r="I24" i="1"/>
  <c r="F80" i="1" s="1"/>
  <c r="N92" i="1" s="1"/>
  <c r="H24" i="1"/>
  <c r="J92" i="1" s="1"/>
  <c r="G24" i="1"/>
  <c r="F81" i="1" s="1"/>
  <c r="N93" i="1" s="1"/>
  <c r="A24" i="1"/>
  <c r="J91" i="1" s="1"/>
  <c r="M23" i="1"/>
  <c r="O23" i="1" s="1"/>
  <c r="O22" i="1"/>
  <c r="O21" i="1"/>
  <c r="O20" i="1"/>
  <c r="M19" i="1"/>
  <c r="M24" i="1" s="1"/>
  <c r="O18" i="1"/>
  <c r="J94" i="1" l="1"/>
  <c r="M26" i="1"/>
  <c r="O44" i="1"/>
  <c r="O46" i="1" s="1"/>
  <c r="L79" i="1" s="1"/>
  <c r="K94" i="1"/>
  <c r="M58" i="1"/>
  <c r="K83" i="1"/>
  <c r="N77" i="1"/>
  <c r="N83" i="1" s="1"/>
  <c r="M83" i="1"/>
  <c r="N78" i="1"/>
  <c r="N84" i="1" s="1"/>
  <c r="J84" i="1"/>
  <c r="L83" i="1"/>
  <c r="N46" i="1"/>
  <c r="L95" i="1" s="1"/>
  <c r="L94" i="1"/>
  <c r="M46" i="1"/>
  <c r="N57" i="1"/>
  <c r="O57" i="1" s="1"/>
  <c r="F83" i="1"/>
  <c r="N95" i="1" s="1"/>
  <c r="F82" i="1"/>
  <c r="O55" i="1"/>
  <c r="O25" i="1"/>
  <c r="N45" i="1"/>
  <c r="O45" i="1" s="1"/>
  <c r="O52" i="1"/>
  <c r="N71" i="1"/>
  <c r="O19" i="1"/>
  <c r="O24" i="1" s="1"/>
  <c r="O26" i="1" s="1"/>
  <c r="J79" i="1" s="1"/>
  <c r="F79" i="1"/>
  <c r="N91" i="1" s="1"/>
  <c r="O38" i="1"/>
  <c r="J93" i="1"/>
  <c r="J96" i="1" l="1"/>
  <c r="J85" i="1"/>
  <c r="N94" i="1"/>
  <c r="F85" i="1"/>
  <c r="F77" i="1" s="1"/>
  <c r="L85" i="1"/>
  <c r="L96" i="1"/>
  <c r="F84" i="1"/>
  <c r="O71" i="1"/>
  <c r="O72" i="1" s="1"/>
  <c r="M79" i="1" s="1"/>
  <c r="L80" i="1"/>
  <c r="L86" i="1" s="1"/>
  <c r="J80" i="1"/>
  <c r="O56" i="1"/>
  <c r="O58" i="1" s="1"/>
  <c r="K79" i="1" s="1"/>
  <c r="N72" i="1"/>
  <c r="M95" i="1" s="1"/>
  <c r="N58" i="1"/>
  <c r="K95" i="1" s="1"/>
  <c r="M96" i="1" l="1"/>
  <c r="M85" i="1"/>
  <c r="M80" i="1"/>
  <c r="M86" i="1" s="1"/>
  <c r="N79" i="1"/>
  <c r="K85" i="1"/>
  <c r="K96" i="1"/>
  <c r="K80" i="1"/>
  <c r="K86" i="1" s="1"/>
  <c r="J86" i="1"/>
  <c r="N96" i="1" l="1"/>
  <c r="N85" i="1"/>
  <c r="N80" i="1"/>
  <c r="N8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tc={D0545611-2A9C-4DC0-A328-FF43155378EC}</author>
  </authors>
  <commentList>
    <comment ref="C18" authorId="0" shapeId="0" xr:uid="{D0545611-2A9C-4DC0-A328-FF43155378E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Debes dar el detalle, si fue una visita de seguimiento y si el técnico le compaño, sus recomendaciones de seguimiento, de acuerdo a la justificación de la solicitud del viatico y pago a facilitador.</t>
      </text>
    </comment>
  </commentList>
</comments>
</file>

<file path=xl/sharedStrings.xml><?xml version="1.0" encoding="utf-8"?>
<sst xmlns="http://schemas.openxmlformats.org/spreadsheetml/2006/main" count="282" uniqueCount="141">
  <si>
    <t>CONSEJO NACIONAL DE INVESTIGACIONES AGROPECUARIAS Y FORESTALES (CONIAF)</t>
  </si>
  <si>
    <t>DIRECCIÓN EJECUTIVA</t>
  </si>
  <si>
    <t>DIVISIÓN DE PLANIFICACIÓN  Y  DESARROLLO</t>
  </si>
  <si>
    <t xml:space="preserve"> EJECUCION MESUAL DE ACTIVIDADES Y PROGRAMA DE TRANSFERENCIA  PROYECTOS DE INVERSIÓN PÚBLICA</t>
  </si>
  <si>
    <t>ACTUALIZACIÓN PARA LA INNOVACIÓN TECNOLÓGICA Y COMPETITIVIDAD AGROALIMENTARIA Y  DE FOMENTO A LA EXPORTACIÓN EN LA REPÚBLICA DOMINICANA</t>
  </si>
  <si>
    <t>MES: OCTUBRE 2024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</si>
  <si>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</si>
  <si>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</si>
  <si>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</si>
  <si>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</si>
  <si>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</si>
  <si>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</si>
  <si>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>HORAS de ACTIVIDADES</t>
  </si>
  <si>
    <t>TÉCNICOS BENEFICIADOS</t>
  </si>
  <si>
    <t>PRESUPUESTO TOTAL 2024 (RD$)</t>
  </si>
  <si>
    <t xml:space="preserve">COSTO LOGÍSTICO       </t>
  </si>
  <si>
    <t xml:space="preserve">COSTO FACILITADORES  </t>
  </si>
  <si>
    <t xml:space="preserve">COSTO TOTAL </t>
  </si>
  <si>
    <t xml:space="preserve"> </t>
  </si>
  <si>
    <t>MUJERES</t>
  </si>
  <si>
    <t xml:space="preserve"> FACILITADORES</t>
  </si>
  <si>
    <t>NOMBRE DE LA ACTIVIDAD</t>
  </si>
  <si>
    <t>HOMBRES</t>
  </si>
  <si>
    <t>COMBUSTIBLE</t>
  </si>
  <si>
    <t>VIATICOS</t>
  </si>
  <si>
    <t>Miguel Angel Rodriguez</t>
  </si>
  <si>
    <r>
      <t xml:space="preserve">Visita de seguimiento en la parcela de </t>
    </r>
    <r>
      <rPr>
        <b/>
        <sz val="12"/>
        <rFont val="Cambria"/>
        <family val="1"/>
      </rPr>
      <t>plátano</t>
    </r>
    <r>
      <rPr>
        <sz val="12"/>
        <rFont val="Cambria"/>
        <family val="1"/>
      </rPr>
      <t xml:space="preserve"> para la supervisión de las actividades de fumigación y aplicación de abono orgánico al tronco de la plantación.</t>
    </r>
  </si>
  <si>
    <t>Victor Payano y Maldané Cuello</t>
  </si>
  <si>
    <t>14-16/10/2024</t>
  </si>
  <si>
    <t>Tamayo, provincia Bahoruco</t>
  </si>
  <si>
    <t>Salomon Sosa</t>
  </si>
  <si>
    <r>
      <t xml:space="preserve">Se realizó una visita a la parcela de </t>
    </r>
    <r>
      <rPr>
        <b/>
        <sz val="12"/>
        <rFont val="Cambria"/>
        <family val="1"/>
      </rPr>
      <t>aguacate</t>
    </r>
    <r>
      <rPr>
        <sz val="12"/>
        <rFont val="Cambria"/>
        <family val="1"/>
      </rPr>
      <t>, donde se supervisó las actividades que se realizaron.</t>
    </r>
  </si>
  <si>
    <t>Hondo Valle, Provincia Elías Piña</t>
  </si>
  <si>
    <r>
      <t xml:space="preserve">Pago de obreros en el cultivo de </t>
    </r>
    <r>
      <rPr>
        <b/>
        <sz val="12"/>
        <rFont val="Cambria"/>
        <family val="1"/>
      </rPr>
      <t xml:space="preserve">café </t>
    </r>
  </si>
  <si>
    <t>Barahona, polo</t>
  </si>
  <si>
    <r>
      <t xml:space="preserve">Se realizó una visita  con el propósito de coordinar a logística de la gira tecnica de </t>
    </r>
    <r>
      <rPr>
        <b/>
        <sz val="11"/>
        <rFont val="Cambria"/>
        <family val="1"/>
      </rPr>
      <t>plátano</t>
    </r>
    <r>
      <rPr>
        <sz val="11"/>
        <rFont val="Cambria"/>
        <family val="1"/>
      </rPr>
      <t xml:space="preserve">  y se revisó la presentación realizada por el investigador.</t>
    </r>
  </si>
  <si>
    <t>23-25/10/2024</t>
  </si>
  <si>
    <t>Barahona</t>
  </si>
  <si>
    <t>Victpor Landa</t>
  </si>
  <si>
    <r>
      <t xml:space="preserve">Se preparo el terreno donde se va a instalar la parcela de transferencia de tecnologías de </t>
    </r>
    <r>
      <rPr>
        <b/>
        <sz val="11"/>
        <rFont val="Cambria"/>
        <family val="1"/>
      </rPr>
      <t>batata.</t>
    </r>
  </si>
  <si>
    <t>28-29/10/2024</t>
  </si>
  <si>
    <t>Higuey, La Altagracia</t>
  </si>
  <si>
    <r>
      <t xml:space="preserve">Transferencia de tecnologias en el cultivo de </t>
    </r>
    <r>
      <rPr>
        <b/>
        <sz val="12"/>
        <color theme="1"/>
        <rFont val="Cambria"/>
        <family val="1"/>
      </rPr>
      <t>plátano</t>
    </r>
    <r>
      <rPr>
        <sz val="12"/>
        <color theme="1"/>
        <rFont val="Cambria"/>
        <family val="1"/>
      </rPr>
      <t xml:space="preserve"> donde participaron  técnicos que asistieron a la Regional Sur del Ministerio de Agricultura, así como algunos productores lideres de la zona baja del Yaque y de la Costa de Barahona. </t>
    </r>
  </si>
  <si>
    <t>30-31/10/2024</t>
  </si>
  <si>
    <t xml:space="preserve"> Tamayo, Bahoruco</t>
  </si>
  <si>
    <t>SUB-TOTAL</t>
  </si>
  <si>
    <t>Legislación  ISR (10% sobre costo  facilitadores)</t>
  </si>
  <si>
    <t xml:space="preserve">TOTAL </t>
  </si>
  <si>
    <t xml:space="preserve">DEPARTAMENTO DE REDUCCIÓN DE LA POBREZA RURAL </t>
  </si>
  <si>
    <t xml:space="preserve">HORAS </t>
  </si>
  <si>
    <t xml:space="preserve"> César Montero y Bienvenido Carvajal</t>
  </si>
  <si>
    <t>Julio De Oleo</t>
  </si>
  <si>
    <r>
      <t>Visita de seguimiento en parcela de validación y transferencia (parcela de</t>
    </r>
    <r>
      <rPr>
        <b/>
        <sz val="11"/>
        <rFont val="Cambria"/>
        <family val="1"/>
      </rPr>
      <t xml:space="preserve"> pasto</t>
    </r>
    <r>
      <rPr>
        <sz val="11"/>
        <rFont val="Cambria"/>
        <family val="1"/>
      </rPr>
      <t>) donde se seleccionó el área para la instalación de la parcela.</t>
    </r>
  </si>
  <si>
    <t>2-3/10/2024</t>
  </si>
  <si>
    <t>Santiago Rodríguez</t>
  </si>
  <si>
    <r>
      <t xml:space="preserve">Visita de seguimiento a (parcela de </t>
    </r>
    <r>
      <rPr>
        <b/>
        <sz val="11"/>
        <rFont val="Times New Roman"/>
        <family val="1"/>
      </rPr>
      <t>pasto</t>
    </r>
    <r>
      <rPr>
        <sz val="11"/>
        <rFont val="Times New Roman"/>
        <family val="1"/>
      </rPr>
      <t>), para observar el estado de los animales, estos en sentido general se observan en muy buenas condiciones y con un elevado porcentaje de preñez.</t>
    </r>
  </si>
  <si>
    <t>9-11/10/2024</t>
  </si>
  <si>
    <t>Neiba (Batey 4)</t>
  </si>
  <si>
    <t>Visita técnica en el cultivo de Mango, se realizó la poda de las plantas, y se programó para los próximos quince días la primera aplicación del madurador de los brotes (Etephon)</t>
  </si>
  <si>
    <t>Neiba (el Tanque)</t>
  </si>
  <si>
    <t>Visita de seguimiento a (parcela de pasto).  El cultivo de guásima se observa con muy buen desarrollo y se espera dar el primer corte a partir del sexto mes que es entre enero y febrero del 2025.</t>
  </si>
  <si>
    <t>Las Matas de Farfan</t>
  </si>
  <si>
    <t>Se realizó una visita de seguimiento a la parcela de Mango. Se le entrego el producto para la aplicación del madurador de brote (Etephon).</t>
  </si>
  <si>
    <t>21-22/10/2024</t>
  </si>
  <si>
    <t>Manuel Atiles Peguero</t>
  </si>
  <si>
    <t xml:space="preserve">Visita técnica de seguimiento a (parcela de pasto). Se culminó la instalación de la parcela con la siembra de las plantas de guásima. 
</t>
  </si>
  <si>
    <t>24-25/2024</t>
  </si>
  <si>
    <t>Atiles Peguero</t>
  </si>
  <si>
    <r>
      <t xml:space="preserve">Transferencia tecnológica en la parcela demostrativa de </t>
    </r>
    <r>
      <rPr>
        <b/>
        <sz val="11"/>
        <color theme="1"/>
        <rFont val="Cambria"/>
        <family val="1"/>
      </rPr>
      <t>leche y carne</t>
    </r>
    <r>
      <rPr>
        <sz val="11"/>
        <color theme="1"/>
        <rFont val="Cambria"/>
        <family val="1"/>
      </rPr>
      <t xml:space="preserve"> (parcela de Sanidad). Se realizo la primera desparasitación de los animales con noramectina.</t>
    </r>
  </si>
  <si>
    <t>Neiba</t>
  </si>
  <si>
    <t>TOTAL</t>
  </si>
  <si>
    <t>DEPARTAMENTO DE ACCESO A LAS CIENCIAS MODERNAS</t>
  </si>
  <si>
    <t>Johuan Santos y Mauricio Lopez</t>
  </si>
  <si>
    <t>Viaje de seguimiento en la parcela demostrativa de ají picante. Se hizo un recorrido para evaluar presencia de plagas o enfermedades en la parcela además se llevaron muestras de suelos  con fines de estudios de laboratorio al CENTA/IDIAF.</t>
  </si>
  <si>
    <t>Jose Cepeda</t>
  </si>
  <si>
    <t>La vega</t>
  </si>
  <si>
    <t>Ana Mateo y Juan Cedano</t>
  </si>
  <si>
    <r>
      <t xml:space="preserve">Se realizo la primera cosecha en la parcela demostrativa de </t>
    </r>
    <r>
      <rPr>
        <b/>
        <sz val="11"/>
        <rFont val="Cambria"/>
        <family val="1"/>
      </rPr>
      <t>aji picante.</t>
    </r>
  </si>
  <si>
    <t xml:space="preserve">San Juan </t>
  </si>
  <si>
    <r>
      <t xml:space="preserve">Visita de seguimiento para las parcelas de </t>
    </r>
    <r>
      <rPr>
        <b/>
        <sz val="11"/>
        <color theme="1"/>
        <rFont val="Cambria"/>
        <family val="1"/>
      </rPr>
      <t>habichuela</t>
    </r>
    <r>
      <rPr>
        <sz val="11"/>
        <color theme="1"/>
        <rFont val="Cambria"/>
        <family val="1"/>
      </rPr>
      <t xml:space="preserve"> en San Juan. Nos reunimos con los técnicos Ana Mateo y Juan Ramon Cedano en la Estación Experimental Arroyo Loro. </t>
    </r>
  </si>
  <si>
    <r>
      <t>Viaje de seguimiento en San Juan. Con finalidad de culminar la fase de cotizaciones y avanzar con los preparativos para la siembra de las 4 parcelas de</t>
    </r>
    <r>
      <rPr>
        <b/>
        <sz val="11"/>
        <rFont val="Cambria"/>
        <family val="1"/>
      </rPr>
      <t xml:space="preserve"> habichuelas.</t>
    </r>
  </si>
  <si>
    <t xml:space="preserve">DEPARTAMENTO DE MEDIO AMBIENTE Y RECURSOS NATURALES         </t>
  </si>
  <si>
    <t>HORAS TRANSFE-RENCIA</t>
  </si>
  <si>
    <t>COSTO TOTAL</t>
  </si>
  <si>
    <t>Elpio Avilès/Angel Adames.</t>
  </si>
  <si>
    <r>
      <t>Visita coordinaciòn  Instalacion Parcela de</t>
    </r>
    <r>
      <rPr>
        <b/>
        <sz val="11"/>
        <rFont val="Cambria"/>
        <family val="1"/>
      </rPr>
      <t xml:space="preserve"> Arroz </t>
    </r>
    <r>
      <rPr>
        <sz val="11"/>
        <rFont val="Cambria"/>
        <family val="1"/>
      </rPr>
      <t>.</t>
    </r>
  </si>
  <si>
    <t>José A. Nova</t>
  </si>
  <si>
    <t>5-6/01/24</t>
  </si>
  <si>
    <t>Nisibon, Higuey .</t>
  </si>
  <si>
    <t>Juan Valdez</t>
  </si>
  <si>
    <r>
      <t>Visita técnica de seguimiento fitosanitario y realización de la 1ra fertilización de parcela demostrativa y validación de tecnologías, para el control del Piogàn de la</t>
    </r>
    <r>
      <rPr>
        <b/>
        <sz val="11"/>
        <color theme="1"/>
        <rFont val="Cambria"/>
        <family val="1"/>
      </rPr>
      <t xml:space="preserve"> batata, c</t>
    </r>
    <r>
      <rPr>
        <sz val="11"/>
        <color theme="1"/>
        <rFont val="Cambria"/>
        <family val="1"/>
      </rPr>
      <t>on el uso de feromona y Beauveria bassiana.</t>
    </r>
  </si>
  <si>
    <t>10-11/01/24</t>
  </si>
  <si>
    <t>San Rafel del Yuma(Batey Baiguà), Higuey</t>
  </si>
  <si>
    <t>Alejandro Maria Nuñez</t>
  </si>
  <si>
    <r>
      <t xml:space="preserve">Visita para coordinar el montaje y desarrollo de un “Curso sobre tecnologías de </t>
    </r>
    <r>
      <rPr>
        <b/>
        <sz val="11"/>
        <rFont val="Cambria"/>
        <family val="1"/>
      </rPr>
      <t>cacao</t>
    </r>
    <r>
      <rPr>
        <sz val="11"/>
        <rFont val="Cambria"/>
        <family val="1"/>
      </rPr>
      <t xml:space="preserve"> para Alejandro Maria Nuñezla innovación y competitividad</t>
    </r>
  </si>
  <si>
    <t>23-24/01/2024</t>
  </si>
  <si>
    <t>Hato mayor del Rey</t>
  </si>
  <si>
    <r>
      <t xml:space="preserve">Transferencia de tecnologías en el cultivo de cuatro variedades de </t>
    </r>
    <r>
      <rPr>
        <b/>
        <sz val="11"/>
        <rFont val="Cambria"/>
        <family val="1"/>
      </rPr>
      <t>batata:</t>
    </r>
    <r>
      <rPr>
        <sz val="11"/>
        <rFont val="Cambria"/>
        <family val="1"/>
      </rPr>
      <t xml:space="preserve"> Canó Amarilla, Yasentá, Hamada y Montecarlo. Estas variedades fueron cosechadas a los 186 días después de plantadas (ddp). </t>
    </r>
  </si>
  <si>
    <t>24-26/10/2024</t>
  </si>
  <si>
    <t>San Rafael del Yuma, provincia La Altagracia</t>
  </si>
  <si>
    <r>
      <t xml:space="preserve">Visita para la plantación de una parcela demostrativa de tecnologías en el cultivo de </t>
    </r>
    <r>
      <rPr>
        <b/>
        <sz val="11"/>
        <rFont val="Cambria"/>
        <family val="1"/>
      </rPr>
      <t xml:space="preserve">batata </t>
    </r>
  </si>
  <si>
    <t>22-23/04/2024</t>
  </si>
  <si>
    <t xml:space="preserve">PROGRAMACION INDICADORES </t>
  </si>
  <si>
    <t>EJECUCION EN VALORES $RD.  NETO</t>
  </si>
  <si>
    <t>PROGRAMACION OCTUBRE 2024</t>
  </si>
  <si>
    <t xml:space="preserve">RESUMEN PROGRAMACIÓN </t>
  </si>
  <si>
    <t>PRESUPUESTO OCTUBRE 2024</t>
  </si>
  <si>
    <t>EJECUCION OCTUBRE</t>
  </si>
  <si>
    <t>DPTO</t>
  </si>
  <si>
    <t>Agric. Competitiva</t>
  </si>
  <si>
    <t>Ciencias Modernas</t>
  </si>
  <si>
    <t>Podresza Rural</t>
  </si>
  <si>
    <t>Medio Amb. Y Rec. Nat.</t>
  </si>
  <si>
    <t>PRESUPUESTO TOTAL</t>
  </si>
  <si>
    <t>TRANSFERENCIAS</t>
  </si>
  <si>
    <t>COMBUST.</t>
  </si>
  <si>
    <t>INSTALACIÓN Y VISITAS A PARCELAS DE VALIDACIÓN</t>
  </si>
  <si>
    <t>PROYECTOS</t>
  </si>
  <si>
    <t>TECNICOS BENEFICIADOS</t>
  </si>
  <si>
    <t>HORAS DE ACTIVIDAD</t>
  </si>
  <si>
    <t xml:space="preserve">EJECUCION PORCENTUAL </t>
  </si>
  <si>
    <t>PROGRAMACION  INDICADORES OCTUBRE 2024</t>
  </si>
  <si>
    <t xml:space="preserve">COSTO LOGÍSTICO         (RD$) </t>
  </si>
  <si>
    <t xml:space="preserve">COSTO FACILITADORES (RD$) </t>
  </si>
  <si>
    <t xml:space="preserve"> -   </t>
  </si>
  <si>
    <t>OTROS COSTOS (Ley ISR)</t>
  </si>
  <si>
    <t>SEGUIMIENTO</t>
  </si>
  <si>
    <t xml:space="preserve">COSTO TOTAL      (RD$) </t>
  </si>
  <si>
    <t>BENEFICIARIOS</t>
  </si>
  <si>
    <t>HORAS/ACTV.</t>
  </si>
  <si>
    <t>COSTO LOG.</t>
  </si>
  <si>
    <t>EJECUCION %  INDICADORES POR DEPARTAMENTOS</t>
  </si>
  <si>
    <t xml:space="preserve"> COSTOFACIL.</t>
  </si>
  <si>
    <t>Pobreza Rural</t>
  </si>
  <si>
    <t>Preparado por:</t>
  </si>
  <si>
    <t>Aprobado por:</t>
  </si>
  <si>
    <t>Ing. Carlos Ml. Sanquintin Beras</t>
  </si>
  <si>
    <t>Dra. Ana Maria Barcelo Larocca</t>
  </si>
  <si>
    <t>FACILITADORES</t>
  </si>
  <si>
    <t>Enc. Div. de Planificacion y Desarrollo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</si>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</sst>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\ _€_-;\-* #,##0.00\ _€_-;_-* &quot;-&quot;??\ _€_-;_-@_-"/>
    <numFmt numFmtId="166" formatCode="_-* #,##0_-;\-* #,##0_-;_-* &quot;-&quot;??_-;_-@_-"/>
    <numFmt numFmtId="167" formatCode="_(* #,##0_);_(* \(#,##0\);_(* &quot;-&quot;??_);_(@_)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sz val="11"/>
      <color rgb="FFFF0000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2"/>
      <name val="Cambria"/>
      <family val="1"/>
    </font>
    <font>
      <sz val="12"/>
      <name val="Times New Roman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u/>
      <sz val="11"/>
      <name val="Cambria"/>
      <family val="1"/>
    </font>
    <font>
      <b/>
      <sz val="11"/>
      <color rgb="FFFF0000"/>
      <name val="Cambria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u/>
      <sz val="11"/>
      <color rgb="FFFF0000"/>
      <name val="Cambria"/>
      <family val="1"/>
    </font>
    <font>
      <b/>
      <sz val="11"/>
      <color theme="3"/>
      <name val="Cambria"/>
      <family val="1"/>
    </font>
    <font>
      <sz val="8"/>
      <color theme="1"/>
      <name val="Cambria"/>
      <family val="1"/>
    </font>
    <font>
      <b/>
      <sz val="11"/>
      <color rgb="FFFF0000"/>
      <name val="Aptos Narrow"/>
      <family val="2"/>
      <scheme val="minor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left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 vertical="center" wrapText="1"/>
    </xf>
    <xf numFmtId="14" fontId="13" fillId="0" borderId="14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0" fillId="0" borderId="0" xfId="0" applyNumberFormat="1"/>
    <xf numFmtId="0" fontId="12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" fontId="11" fillId="0" borderId="14" xfId="0" quotePrefix="1" applyNumberFormat="1" applyFont="1" applyBorder="1" applyAlignment="1">
      <alignment horizontal="center" vertical="center"/>
    </xf>
    <xf numFmtId="0" fontId="14" fillId="0" borderId="15" xfId="0" applyFont="1" applyBorder="1" applyAlignment="1">
      <alignment wrapText="1"/>
    </xf>
    <xf numFmtId="0" fontId="9" fillId="3" borderId="18" xfId="0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43" fontId="9" fillId="4" borderId="18" xfId="1" applyFont="1" applyFill="1" applyBorder="1" applyAlignment="1">
      <alignment horizontal="center"/>
    </xf>
    <xf numFmtId="165" fontId="0" fillId="0" borderId="0" xfId="0" applyNumberFormat="1"/>
    <xf numFmtId="9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43" fontId="16" fillId="0" borderId="2" xfId="1" applyFont="1" applyBorder="1" applyAlignment="1">
      <alignment horizontal="right" vertical="center" wrapText="1"/>
    </xf>
    <xf numFmtId="43" fontId="9" fillId="0" borderId="2" xfId="1" applyFont="1" applyBorder="1" applyAlignment="1">
      <alignment horizontal="right" wrapText="1"/>
    </xf>
    <xf numFmtId="43" fontId="10" fillId="0" borderId="2" xfId="1" applyFont="1" applyBorder="1" applyAlignment="1">
      <alignment horizontal="right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3" fontId="8" fillId="0" borderId="2" xfId="1" applyFont="1" applyBorder="1" applyAlignment="1">
      <alignment horizontal="right" wrapText="1"/>
    </xf>
    <xf numFmtId="0" fontId="1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wrapText="1"/>
    </xf>
    <xf numFmtId="4" fontId="17" fillId="4" borderId="0" xfId="0" applyNumberFormat="1" applyFont="1" applyFill="1" applyAlignment="1">
      <alignment horizontal="right" vertical="center" wrapText="1"/>
    </xf>
    <xf numFmtId="43" fontId="17" fillId="4" borderId="0" xfId="0" applyNumberFormat="1" applyFont="1" applyFill="1" applyAlignment="1">
      <alignment horizontal="right"/>
    </xf>
    <xf numFmtId="0" fontId="9" fillId="4" borderId="1" xfId="0" applyFont="1" applyFill="1" applyBorder="1" applyAlignment="1">
      <alignment horizontal="left" wrapText="1"/>
    </xf>
    <xf numFmtId="0" fontId="17" fillId="4" borderId="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14" fontId="11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43" fontId="8" fillId="0" borderId="14" xfId="2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justify" vertical="justify" wrapText="1"/>
    </xf>
    <xf numFmtId="14" fontId="8" fillId="0" borderId="21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wrapText="1"/>
    </xf>
    <xf numFmtId="14" fontId="8" fillId="0" borderId="16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vertical="center" wrapText="1"/>
    </xf>
    <xf numFmtId="4" fontId="11" fillId="0" borderId="20" xfId="0" applyNumberFormat="1" applyFont="1" applyBorder="1" applyAlignment="1">
      <alignment horizontal="center" vertical="center"/>
    </xf>
    <xf numFmtId="43" fontId="11" fillId="0" borderId="0" xfId="2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4" fontId="0" fillId="0" borderId="0" xfId="0" applyNumberFormat="1" applyAlignment="1">
      <alignment vertical="center"/>
    </xf>
    <xf numFmtId="0" fontId="20" fillId="0" borderId="0" xfId="0" applyFont="1" applyAlignment="1">
      <alignment wrapText="1"/>
    </xf>
    <xf numFmtId="4" fontId="11" fillId="0" borderId="14" xfId="0" applyNumberFormat="1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43" fontId="9" fillId="4" borderId="14" xfId="1" applyFont="1" applyFill="1" applyBorder="1" applyAlignment="1">
      <alignment horizontal="center" vertical="center" wrapText="1"/>
    </xf>
    <xf numFmtId="43" fontId="9" fillId="4" borderId="24" xfId="1" applyFont="1" applyFill="1" applyBorder="1" applyAlignment="1">
      <alignment horizontal="center" vertical="center" wrapText="1"/>
    </xf>
    <xf numFmtId="9" fontId="9" fillId="4" borderId="23" xfId="0" applyNumberFormat="1" applyFont="1" applyFill="1" applyBorder="1" applyAlignment="1">
      <alignment horizontal="center" vertical="center" wrapText="1"/>
    </xf>
    <xf numFmtId="9" fontId="9" fillId="4" borderId="14" xfId="0" applyNumberFormat="1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right" vertical="center" wrapText="1"/>
    </xf>
    <xf numFmtId="43" fontId="9" fillId="4" borderId="14" xfId="1" applyFont="1" applyFill="1" applyBorder="1" applyAlignment="1">
      <alignment horizontal="right" vertical="center" wrapText="1"/>
    </xf>
    <xf numFmtId="43" fontId="9" fillId="4" borderId="24" xfId="1" applyFont="1" applyFill="1" applyBorder="1" applyAlignment="1">
      <alignment horizontal="right"/>
    </xf>
    <xf numFmtId="0" fontId="9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wrapText="1"/>
    </xf>
    <xf numFmtId="4" fontId="9" fillId="4" borderId="18" xfId="0" applyNumberFormat="1" applyFont="1" applyFill="1" applyBorder="1" applyAlignment="1">
      <alignment horizontal="right" vertical="center" wrapText="1"/>
    </xf>
    <xf numFmtId="43" fontId="9" fillId="4" borderId="18" xfId="1" applyFont="1" applyFill="1" applyBorder="1" applyAlignment="1">
      <alignment horizontal="right" vertical="center" wrapText="1"/>
    </xf>
    <xf numFmtId="43" fontId="9" fillId="0" borderId="18" xfId="1" applyFont="1" applyBorder="1" applyAlignment="1">
      <alignment horizontal="right" wrapText="1"/>
    </xf>
    <xf numFmtId="0" fontId="9" fillId="4" borderId="1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top" wrapText="1"/>
    </xf>
    <xf numFmtId="3" fontId="9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4" fontId="10" fillId="0" borderId="14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166" fontId="9" fillId="4" borderId="14" xfId="1" applyNumberFormat="1" applyFont="1" applyFill="1" applyBorder="1" applyAlignment="1">
      <alignment horizontal="center" vertical="center"/>
    </xf>
    <xf numFmtId="43" fontId="9" fillId="4" borderId="14" xfId="1" applyFont="1" applyFill="1" applyBorder="1" applyAlignment="1">
      <alignment horizontal="center" vertical="center"/>
    </xf>
    <xf numFmtId="43" fontId="9" fillId="4" borderId="20" xfId="1" applyFont="1" applyFill="1" applyBorder="1" applyAlignment="1">
      <alignment horizontal="center" vertical="center"/>
    </xf>
    <xf numFmtId="43" fontId="9" fillId="4" borderId="25" xfId="1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4" fontId="17" fillId="4" borderId="14" xfId="0" applyNumberFormat="1" applyFont="1" applyFill="1" applyBorder="1" applyAlignment="1">
      <alignment horizontal="right" vertical="center" wrapText="1"/>
    </xf>
    <xf numFmtId="43" fontId="17" fillId="4" borderId="14" xfId="1" applyFont="1" applyFill="1" applyBorder="1" applyAlignment="1">
      <alignment horizontal="right" vertical="center" wrapText="1"/>
    </xf>
    <xf numFmtId="0" fontId="7" fillId="4" borderId="18" xfId="0" applyFont="1" applyFill="1" applyBorder="1" applyAlignment="1">
      <alignment wrapText="1"/>
    </xf>
    <xf numFmtId="4" fontId="17" fillId="4" borderId="18" xfId="0" applyNumberFormat="1" applyFont="1" applyFill="1" applyBorder="1" applyAlignment="1">
      <alignment horizontal="right" vertical="center" wrapText="1"/>
    </xf>
    <xf numFmtId="43" fontId="17" fillId="4" borderId="18" xfId="1" applyFont="1" applyFill="1" applyBorder="1" applyAlignment="1">
      <alignment horizontal="right" vertical="center" wrapText="1"/>
    </xf>
    <xf numFmtId="0" fontId="9" fillId="4" borderId="0" xfId="0" applyFont="1" applyFill="1" applyAlignment="1">
      <alignment horizontal="center" vertical="center" wrapText="1"/>
    </xf>
    <xf numFmtId="4" fontId="9" fillId="4" borderId="0" xfId="0" applyNumberFormat="1" applyFont="1" applyFill="1" applyAlignment="1">
      <alignment horizontal="right" vertical="center" wrapText="1"/>
    </xf>
    <xf numFmtId="0" fontId="8" fillId="4" borderId="0" xfId="0" applyFont="1" applyFill="1" applyAlignment="1">
      <alignment wrapText="1"/>
    </xf>
    <xf numFmtId="43" fontId="9" fillId="4" borderId="0" xfId="0" applyNumberFormat="1" applyFont="1" applyFill="1" applyAlignment="1">
      <alignment horizontal="right"/>
    </xf>
    <xf numFmtId="0" fontId="9" fillId="3" borderId="26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4" fontId="8" fillId="4" borderId="14" xfId="0" applyNumberFormat="1" applyFont="1" applyFill="1" applyBorder="1" applyAlignment="1">
      <alignment horizontal="center" vertical="center"/>
    </xf>
    <xf numFmtId="4" fontId="8" fillId="4" borderId="24" xfId="0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wrapText="1"/>
    </xf>
    <xf numFmtId="14" fontId="8" fillId="4" borderId="14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4" fontId="8" fillId="0" borderId="24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right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wrapText="1"/>
    </xf>
    <xf numFmtId="0" fontId="5" fillId="3" borderId="30" xfId="0" applyFont="1" applyFill="1" applyBorder="1" applyAlignment="1">
      <alignment horizontal="left" wrapText="1"/>
    </xf>
    <xf numFmtId="0" fontId="5" fillId="3" borderId="30" xfId="0" applyFont="1" applyFill="1" applyBorder="1" applyAlignment="1">
      <alignment wrapText="1"/>
    </xf>
    <xf numFmtId="4" fontId="5" fillId="3" borderId="31" xfId="0" applyNumberFormat="1" applyFont="1" applyFill="1" applyBorder="1" applyAlignment="1">
      <alignment horizontal="left" wrapText="1"/>
    </xf>
    <xf numFmtId="4" fontId="9" fillId="3" borderId="2" xfId="0" applyNumberFormat="1" applyFont="1" applyFill="1" applyBorder="1" applyAlignment="1">
      <alignment horizontal="left" wrapText="1"/>
    </xf>
    <xf numFmtId="0" fontId="9" fillId="3" borderId="32" xfId="0" applyFont="1" applyFill="1" applyBorder="1" applyAlignment="1">
      <alignment wrapText="1"/>
    </xf>
    <xf numFmtId="0" fontId="5" fillId="3" borderId="33" xfId="0" applyFont="1" applyFill="1" applyBorder="1" applyAlignment="1">
      <alignment horizontal="left" wrapText="1"/>
    </xf>
    <xf numFmtId="0" fontId="5" fillId="3" borderId="33" xfId="0" applyFont="1" applyFill="1" applyBorder="1" applyAlignment="1">
      <alignment wrapText="1"/>
    </xf>
    <xf numFmtId="4" fontId="5" fillId="3" borderId="34" xfId="0" applyNumberFormat="1" applyFont="1" applyFill="1" applyBorder="1" applyAlignment="1">
      <alignment horizontal="left" wrapText="1"/>
    </xf>
    <xf numFmtId="4" fontId="9" fillId="3" borderId="18" xfId="0" applyNumberFormat="1" applyFont="1" applyFill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4" fontId="9" fillId="0" borderId="26" xfId="0" applyNumberFormat="1" applyFont="1" applyBorder="1" applyAlignment="1">
      <alignment horizontal="center" wrapText="1"/>
    </xf>
    <xf numFmtId="4" fontId="9" fillId="0" borderId="28" xfId="0" applyNumberFormat="1" applyFont="1" applyBorder="1" applyAlignment="1">
      <alignment horizontal="center" wrapText="1"/>
    </xf>
    <xf numFmtId="0" fontId="9" fillId="3" borderId="35" xfId="0" applyFont="1" applyFill="1" applyBorder="1" applyAlignment="1">
      <alignment wrapText="1"/>
    </xf>
    <xf numFmtId="43" fontId="8" fillId="0" borderId="20" xfId="0" applyNumberFormat="1" applyFont="1" applyBorder="1" applyAlignment="1">
      <alignment horizontal="right" wrapText="1"/>
    </xf>
    <xf numFmtId="4" fontId="8" fillId="0" borderId="36" xfId="0" applyNumberFormat="1" applyFont="1" applyBorder="1" applyAlignment="1">
      <alignment horizontal="right" wrapText="1"/>
    </xf>
    <xf numFmtId="4" fontId="9" fillId="0" borderId="25" xfId="0" applyNumberFormat="1" applyFont="1" applyBorder="1" applyAlignment="1">
      <alignment horizontal="right" wrapText="1"/>
    </xf>
    <xf numFmtId="9" fontId="9" fillId="0" borderId="0" xfId="0" applyNumberFormat="1" applyFont="1" applyAlignment="1">
      <alignment horizontal="right" wrapText="1"/>
    </xf>
    <xf numFmtId="0" fontId="9" fillId="0" borderId="2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0" fontId="8" fillId="4" borderId="0" xfId="0" applyNumberFormat="1" applyFont="1" applyFill="1" applyAlignment="1">
      <alignment wrapText="1"/>
    </xf>
    <xf numFmtId="0" fontId="9" fillId="3" borderId="37" xfId="0" applyFont="1" applyFill="1" applyBorder="1" applyAlignment="1">
      <alignment horizontal="center" wrapText="1"/>
    </xf>
    <xf numFmtId="4" fontId="8" fillId="4" borderId="22" xfId="0" applyNumberFormat="1" applyFont="1" applyFill="1" applyBorder="1" applyAlignment="1">
      <alignment horizontal="right" vertical="center" wrapText="1"/>
    </xf>
    <xf numFmtId="4" fontId="8" fillId="4" borderId="38" xfId="0" applyNumberFormat="1" applyFont="1" applyFill="1" applyBorder="1" applyAlignment="1">
      <alignment horizontal="right" vertical="center" wrapText="1"/>
    </xf>
    <xf numFmtId="4" fontId="9" fillId="0" borderId="24" xfId="0" applyNumberFormat="1" applyFont="1" applyBorder="1" applyAlignment="1">
      <alignment horizontal="right" wrapText="1"/>
    </xf>
    <xf numFmtId="0" fontId="9" fillId="0" borderId="26" xfId="0" applyFont="1" applyBorder="1" applyAlignment="1">
      <alignment horizontal="left" wrapText="1"/>
    </xf>
    <xf numFmtId="0" fontId="9" fillId="0" borderId="27" xfId="0" applyFont="1" applyBorder="1" applyAlignment="1">
      <alignment horizontal="left" wrapText="1"/>
    </xf>
    <xf numFmtId="0" fontId="9" fillId="0" borderId="28" xfId="0" applyFont="1" applyBorder="1" applyAlignment="1">
      <alignment horizontal="left" wrapText="1"/>
    </xf>
    <xf numFmtId="0" fontId="9" fillId="0" borderId="26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9" fillId="3" borderId="23" xfId="0" applyFont="1" applyFill="1" applyBorder="1" applyAlignment="1">
      <alignment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8" fillId="4" borderId="16" xfId="0" applyNumberFormat="1" applyFont="1" applyFill="1" applyBorder="1" applyAlignment="1">
      <alignment horizontal="right" vertical="center" wrapText="1"/>
    </xf>
    <xf numFmtId="4" fontId="9" fillId="5" borderId="24" xfId="0" applyNumberFormat="1" applyFont="1" applyFill="1" applyBorder="1" applyAlignment="1">
      <alignment horizontal="right" wrapText="1"/>
    </xf>
    <xf numFmtId="167" fontId="9" fillId="0" borderId="26" xfId="0" applyNumberFormat="1" applyFont="1" applyBorder="1" applyAlignment="1">
      <alignment horizontal="center" vertical="top" wrapText="1"/>
    </xf>
    <xf numFmtId="167" fontId="9" fillId="0" borderId="28" xfId="0" applyNumberFormat="1" applyFont="1" applyBorder="1" applyAlignment="1">
      <alignment horizontal="center" vertical="top" wrapText="1"/>
    </xf>
    <xf numFmtId="0" fontId="9" fillId="3" borderId="39" xfId="0" applyFont="1" applyFill="1" applyBorder="1" applyAlignment="1">
      <alignment wrapText="1"/>
    </xf>
    <xf numFmtId="4" fontId="9" fillId="3" borderId="40" xfId="0" applyNumberFormat="1" applyFont="1" applyFill="1" applyBorder="1" applyAlignment="1">
      <alignment horizontal="right" vertical="center" wrapText="1"/>
    </xf>
    <xf numFmtId="4" fontId="9" fillId="3" borderId="41" xfId="0" applyNumberFormat="1" applyFont="1" applyFill="1" applyBorder="1" applyAlignment="1">
      <alignment horizontal="right" vertical="center" wrapText="1"/>
    </xf>
    <xf numFmtId="4" fontId="9" fillId="3" borderId="42" xfId="0" applyNumberFormat="1" applyFont="1" applyFill="1" applyBorder="1" applyAlignment="1">
      <alignment horizontal="right" wrapText="1"/>
    </xf>
    <xf numFmtId="43" fontId="9" fillId="0" borderId="0" xfId="0" applyNumberFormat="1" applyFont="1" applyAlignment="1">
      <alignment horizontal="right"/>
    </xf>
    <xf numFmtId="3" fontId="9" fillId="0" borderId="26" xfId="0" applyNumberFormat="1" applyFont="1" applyBorder="1" applyAlignment="1">
      <alignment horizontal="center" wrapText="1"/>
    </xf>
    <xf numFmtId="3" fontId="9" fillId="0" borderId="28" xfId="0" applyNumberFormat="1" applyFont="1" applyBorder="1" applyAlignment="1">
      <alignment horizontal="center" wrapText="1"/>
    </xf>
    <xf numFmtId="3" fontId="9" fillId="0" borderId="26" xfId="0" applyNumberFormat="1" applyFont="1" applyBorder="1" applyAlignment="1">
      <alignment horizontal="center" vertical="center" wrapText="1"/>
    </xf>
    <xf numFmtId="3" fontId="9" fillId="0" borderId="28" xfId="0" applyNumberFormat="1" applyFont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wrapText="1"/>
    </xf>
    <xf numFmtId="4" fontId="3" fillId="0" borderId="26" xfId="0" applyNumberFormat="1" applyFont="1" applyBorder="1" applyAlignment="1">
      <alignment horizontal="center"/>
    </xf>
    <xf numFmtId="4" fontId="3" fillId="0" borderId="27" xfId="0" applyNumberFormat="1" applyFont="1" applyBorder="1" applyAlignment="1">
      <alignment horizontal="center"/>
    </xf>
    <xf numFmtId="4" fontId="3" fillId="0" borderId="28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4" fontId="9" fillId="0" borderId="26" xfId="0" applyNumberFormat="1" applyFont="1" applyBorder="1" applyAlignment="1">
      <alignment horizontal="center" vertical="center" wrapText="1"/>
    </xf>
    <xf numFmtId="4" fontId="9" fillId="0" borderId="28" xfId="0" applyNumberFormat="1" applyFont="1" applyBorder="1" applyAlignment="1">
      <alignment horizontal="center" vertical="center" wrapText="1"/>
    </xf>
    <xf numFmtId="0" fontId="5" fillId="3" borderId="30" xfId="0" applyFont="1" applyFill="1" applyBorder="1"/>
    <xf numFmtId="4" fontId="5" fillId="3" borderId="31" xfId="0" applyNumberFormat="1" applyFont="1" applyFill="1" applyBorder="1" applyAlignment="1">
      <alignment horizontal="left"/>
    </xf>
    <xf numFmtId="9" fontId="8" fillId="0" borderId="20" xfId="0" applyNumberFormat="1" applyFont="1" applyBorder="1" applyAlignment="1">
      <alignment horizontal="right" wrapText="1"/>
    </xf>
    <xf numFmtId="9" fontId="9" fillId="0" borderId="20" xfId="0" applyNumberFormat="1" applyFont="1" applyBorder="1" applyAlignment="1">
      <alignment horizontal="right" wrapText="1"/>
    </xf>
    <xf numFmtId="0" fontId="9" fillId="3" borderId="35" xfId="0" applyFont="1" applyFill="1" applyBorder="1"/>
    <xf numFmtId="0" fontId="8" fillId="0" borderId="20" xfId="0" applyFont="1" applyBorder="1" applyAlignment="1">
      <alignment horizontal="right" wrapText="1"/>
    </xf>
    <xf numFmtId="167" fontId="8" fillId="0" borderId="20" xfId="0" applyNumberFormat="1" applyFont="1" applyBorder="1" applyAlignment="1">
      <alignment horizontal="right" wrapText="1"/>
    </xf>
    <xf numFmtId="3" fontId="8" fillId="0" borderId="36" xfId="0" applyNumberFormat="1" applyFont="1" applyBorder="1" applyAlignment="1">
      <alignment horizontal="right" wrapText="1"/>
    </xf>
    <xf numFmtId="3" fontId="9" fillId="0" borderId="25" xfId="0" applyNumberFormat="1" applyFont="1" applyBorder="1" applyAlignment="1">
      <alignment horizontal="right" wrapText="1"/>
    </xf>
    <xf numFmtId="0" fontId="9" fillId="3" borderId="37" xfId="0" applyFont="1" applyFill="1" applyBorder="1" applyAlignment="1">
      <alignment horizontal="left"/>
    </xf>
    <xf numFmtId="0" fontId="8" fillId="0" borderId="22" xfId="0" applyFont="1" applyBorder="1" applyAlignment="1">
      <alignment horizontal="right" vertical="center" wrapText="1"/>
    </xf>
    <xf numFmtId="167" fontId="8" fillId="0" borderId="22" xfId="0" applyNumberFormat="1" applyFont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0" fontId="9" fillId="3" borderId="2" xfId="0" applyFont="1" applyFill="1" applyBorder="1" applyAlignment="1">
      <alignment horizontal="left" vertical="center" wrapText="1"/>
    </xf>
    <xf numFmtId="4" fontId="9" fillId="3" borderId="26" xfId="0" applyNumberFormat="1" applyFont="1" applyFill="1" applyBorder="1" applyAlignment="1">
      <alignment horizontal="center" wrapText="1"/>
    </xf>
    <xf numFmtId="4" fontId="9" fillId="3" borderId="28" xfId="0" applyNumberFormat="1" applyFont="1" applyFill="1" applyBorder="1" applyAlignment="1">
      <alignment horizontal="center" wrapText="1"/>
    </xf>
    <xf numFmtId="4" fontId="9" fillId="5" borderId="2" xfId="0" applyNumberFormat="1" applyFont="1" applyFill="1" applyBorder="1" applyAlignment="1">
      <alignment horizontal="center" wrapText="1"/>
    </xf>
    <xf numFmtId="10" fontId="8" fillId="0" borderId="0" xfId="0" applyNumberFormat="1" applyFont="1"/>
    <xf numFmtId="0" fontId="8" fillId="0" borderId="0" xfId="0" applyFont="1"/>
    <xf numFmtId="9" fontId="9" fillId="3" borderId="40" xfId="0" applyNumberFormat="1" applyFont="1" applyFill="1" applyBorder="1" applyAlignment="1">
      <alignment horizontal="right" vertical="center" wrapText="1"/>
    </xf>
    <xf numFmtId="9" fontId="9" fillId="3" borderId="41" xfId="0" applyNumberFormat="1" applyFont="1" applyFill="1" applyBorder="1" applyAlignment="1">
      <alignment horizontal="right" vertical="center" wrapText="1"/>
    </xf>
    <xf numFmtId="9" fontId="9" fillId="3" borderId="42" xfId="0" applyNumberFormat="1" applyFont="1" applyFill="1" applyBorder="1" applyAlignment="1">
      <alignment horizontal="right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" fontId="20" fillId="0" borderId="0" xfId="0" applyNumberFormat="1" applyFont="1" applyAlignment="1">
      <alignment horizontal="center"/>
    </xf>
    <xf numFmtId="43" fontId="8" fillId="0" borderId="22" xfId="1" applyFont="1" applyFill="1" applyBorder="1" applyAlignment="1">
      <alignment horizontal="right" vertical="center" wrapText="1"/>
    </xf>
    <xf numFmtId="4" fontId="8" fillId="0" borderId="38" xfId="0" applyNumberFormat="1" applyFont="1" applyBorder="1" applyAlignment="1">
      <alignment horizontal="right" vertical="center" wrapText="1"/>
    </xf>
    <xf numFmtId="0" fontId="20" fillId="0" borderId="0" xfId="0" applyFont="1"/>
    <xf numFmtId="0" fontId="24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43" fontId="8" fillId="0" borderId="14" xfId="1" applyFont="1" applyFill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4" fontId="8" fillId="0" borderId="16" xfId="0" applyNumberFormat="1" applyFont="1" applyBorder="1" applyAlignment="1">
      <alignment horizontal="right" vertical="center" wrapText="1"/>
    </xf>
    <xf numFmtId="0" fontId="2" fillId="0" borderId="0" xfId="0" applyFont="1"/>
    <xf numFmtId="3" fontId="9" fillId="3" borderId="40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left"/>
    </xf>
    <xf numFmtId="0" fontId="21" fillId="0" borderId="0" xfId="0" applyFont="1"/>
    <xf numFmtId="10" fontId="8" fillId="0" borderId="20" xfId="0" applyNumberFormat="1" applyFont="1" applyBorder="1" applyAlignment="1">
      <alignment horizontal="right" wrapText="1"/>
    </xf>
    <xf numFmtId="9" fontId="8" fillId="0" borderId="36" xfId="0" applyNumberFormat="1" applyFont="1" applyBorder="1" applyAlignment="1">
      <alignment horizontal="right" wrapText="1"/>
    </xf>
    <xf numFmtId="9" fontId="9" fillId="0" borderId="25" xfId="0" applyNumberFormat="1" applyFont="1" applyBorder="1" applyAlignment="1">
      <alignment horizontal="right" wrapText="1"/>
    </xf>
    <xf numFmtId="10" fontId="8" fillId="4" borderId="22" xfId="0" applyNumberFormat="1" applyFont="1" applyFill="1" applyBorder="1" applyAlignment="1">
      <alignment horizontal="right" vertical="center" wrapText="1"/>
    </xf>
    <xf numFmtId="9" fontId="8" fillId="4" borderId="22" xfId="0" applyNumberFormat="1" applyFont="1" applyFill="1" applyBorder="1" applyAlignment="1">
      <alignment horizontal="right" vertical="center" wrapText="1"/>
    </xf>
    <xf numFmtId="9" fontId="8" fillId="4" borderId="38" xfId="0" applyNumberFormat="1" applyFont="1" applyFill="1" applyBorder="1" applyAlignment="1">
      <alignment horizontal="right" vertical="center" wrapText="1"/>
    </xf>
    <xf numFmtId="9" fontId="9" fillId="0" borderId="24" xfId="0" applyNumberFormat="1" applyFont="1" applyBorder="1" applyAlignment="1">
      <alignment horizontal="right" wrapText="1" indent="1"/>
    </xf>
    <xf numFmtId="167" fontId="8" fillId="4" borderId="22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0" fontId="8" fillId="4" borderId="14" xfId="0" applyNumberFormat="1" applyFont="1" applyFill="1" applyBorder="1" applyAlignment="1">
      <alignment horizontal="right" vertical="center" wrapText="1"/>
    </xf>
    <xf numFmtId="9" fontId="8" fillId="4" borderId="16" xfId="0" applyNumberFormat="1" applyFont="1" applyFill="1" applyBorder="1" applyAlignment="1">
      <alignment horizontal="right" vertical="center" wrapText="1"/>
    </xf>
    <xf numFmtId="10" fontId="9" fillId="3" borderId="40" xfId="0" applyNumberFormat="1" applyFont="1" applyFill="1" applyBorder="1" applyAlignment="1">
      <alignment horizontal="right" vertical="center" wrapText="1"/>
    </xf>
    <xf numFmtId="10" fontId="9" fillId="3" borderId="41" xfId="0" applyNumberFormat="1" applyFont="1" applyFill="1" applyBorder="1" applyAlignment="1">
      <alignment horizontal="right" vertical="center" wrapText="1"/>
    </xf>
    <xf numFmtId="10" fontId="9" fillId="3" borderId="42" xfId="0" applyNumberFormat="1" applyFont="1" applyFill="1" applyBorder="1" applyAlignment="1">
      <alignment horizontal="right" wrapText="1"/>
    </xf>
  </cellXfs>
  <cellStyles count="3">
    <cellStyle name="Millares" xfId="1" builtinId="3"/>
    <cellStyle name="Millares 2" xfId="2" xr:uid="{005C455F-ABAF-4008-849B-AA54B2A09CAE}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71736</xdr:colOff>
      <xdr:row>0</xdr:row>
      <xdr:rowOff>33226</xdr:rowOff>
    </xdr:from>
    <xdr:to>
      <xdr:col>2</xdr:col>
      <xdr:colOff>99190</xdr:colOff>
      <xdr:row>5</xdr:row>
      <xdr:rowOff>28535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968B5DE6-BA01-483E-8CBE-3C4F77BB7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736" y="33226"/>
          <a:ext cx="1360954" cy="785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los Sanquintin" id="{E3ED988C-5E8F-4AFA-96CE-6B301ACB4A1A}" userId="S::carlossanquintin@coniaf.onmicrosoft.com::68a97489-eb27-4b56-90f9-d22c5b85cbf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8" dT="2022-12-27T13:28:24.76" personId="{E3ED988C-5E8F-4AFA-96CE-6B301ACB4A1A}" id="{D0545611-2A9C-4DC0-A328-FF43155378EC}">
    <text>Debes dar el detalle, si fue una visita de seguimiento y si el técnico le compaño, sus recomendaciones de seguimiento, de acuerdo a la justificación de la solicitud del viatico y pago a facilitador.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AB79-9704-4020-BBA9-4D7CE4BE87F0}">
  <dimension ref="A1:V151"/>
  <sheetViews>
    <sheetView tabSelected="1" workbookViewId="0">
      <selection activeCell="J92" sqref="J92"/>
    </sheetView>
  </sheetViews>
  <sheetFormatPr baseColWidth="10" defaultRowHeight="15" x14ac:dyDescent="0.25"/>
  <cols>
    <col min="1" max="1" width="4" customWidth="1"/>
    <col min="2" max="2" width="16" customWidth="1"/>
    <col min="3" max="3" width="43.42578125" customWidth="1"/>
    <col min="4" max="4" width="19.140625" customWidth="1"/>
    <col min="5" max="5" width="16.7109375" customWidth="1"/>
    <col min="6" max="6" width="13.140625" customWidth="1"/>
    <col min="7" max="7" width="14.28515625" customWidth="1"/>
    <col min="8" max="8" width="11" customWidth="1"/>
    <col min="9" max="9" width="20.5703125" customWidth="1"/>
    <col min="10" max="10" width="19.28515625" customWidth="1"/>
    <col min="11" max="11" width="18" customWidth="1"/>
    <col min="12" max="12" width="20.42578125" customWidth="1"/>
    <col min="13" max="13" width="20.5703125" customWidth="1"/>
    <col min="14" max="14" width="16.140625" customWidth="1"/>
    <col min="15" max="15" width="17" customWidth="1"/>
    <col min="16" max="16" width="20.28515625" customWidth="1"/>
    <col min="17" max="17" width="15.42578125" customWidth="1"/>
    <col min="18" max="18" width="15" customWidth="1"/>
    <col min="19" max="20" width="17.5703125" customWidth="1"/>
    <col min="21" max="21" width="20" customWidth="1"/>
  </cols>
  <sheetData>
    <row r="1" spans="1:15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6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6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8" x14ac:dyDescent="0.25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" customHeight="1" x14ac:dyDescent="0.25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1:15" ht="18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1:15" ht="18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9" t="s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1"/>
    </row>
    <row r="14" spans="1:15" ht="15.75" customHeight="1" thickBot="1" x14ac:dyDescent="0.3">
      <c r="A14" s="13" t="s">
        <v>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27" customHeight="1" thickBot="1" x14ac:dyDescent="0.3">
      <c r="A15" s="14" t="s">
        <v>7</v>
      </c>
      <c r="B15" s="15" t="s">
        <v>8</v>
      </c>
      <c r="C15" s="16"/>
      <c r="D15" s="17" t="s">
        <v>9</v>
      </c>
      <c r="E15" s="17" t="s">
        <v>10</v>
      </c>
      <c r="F15" s="17" t="s">
        <v>11</v>
      </c>
      <c r="G15" s="17" t="s">
        <v>12</v>
      </c>
      <c r="H15" s="15" t="s">
        <v>13</v>
      </c>
      <c r="I15" s="16"/>
      <c r="J15" s="17" t="s">
        <v>14</v>
      </c>
      <c r="K15" s="18"/>
      <c r="L15" s="18"/>
      <c r="M15" s="17" t="s">
        <v>15</v>
      </c>
      <c r="N15" s="17" t="s">
        <v>16</v>
      </c>
      <c r="O15" s="19" t="s">
        <v>17</v>
      </c>
    </row>
    <row r="16" spans="1:15" ht="15.75" thickBot="1" x14ac:dyDescent="0.3">
      <c r="A16" s="20"/>
      <c r="B16" s="21"/>
      <c r="C16" s="22"/>
      <c r="D16" s="23"/>
      <c r="E16" s="23"/>
      <c r="F16" s="23"/>
      <c r="G16" s="24"/>
      <c r="H16" s="25" t="s">
        <v>18</v>
      </c>
      <c r="I16" s="17" t="s">
        <v>19</v>
      </c>
      <c r="J16" s="26"/>
      <c r="K16" s="27"/>
      <c r="L16" s="27"/>
      <c r="M16" s="26"/>
      <c r="N16" s="23"/>
      <c r="O16" s="28"/>
    </row>
    <row r="17" spans="1:19" ht="26.25" customHeight="1" x14ac:dyDescent="0.25">
      <c r="A17" s="29"/>
      <c r="B17" s="18" t="s">
        <v>20</v>
      </c>
      <c r="C17" s="30" t="s">
        <v>21</v>
      </c>
      <c r="D17" s="23"/>
      <c r="E17" s="23"/>
      <c r="F17" s="23"/>
      <c r="G17" s="24"/>
      <c r="H17" s="31" t="s">
        <v>22</v>
      </c>
      <c r="I17" s="23"/>
      <c r="J17" s="26"/>
      <c r="K17" s="32" t="s">
        <v>23</v>
      </c>
      <c r="L17" s="32" t="s">
        <v>24</v>
      </c>
      <c r="M17" s="26"/>
      <c r="N17" s="23"/>
      <c r="O17" s="33"/>
    </row>
    <row r="18" spans="1:19" ht="78.75" x14ac:dyDescent="0.25">
      <c r="A18" s="34">
        <v>1</v>
      </c>
      <c r="B18" s="35" t="s">
        <v>25</v>
      </c>
      <c r="C18" s="36" t="s">
        <v>26</v>
      </c>
      <c r="D18" s="37" t="s">
        <v>27</v>
      </c>
      <c r="E18" s="38" t="s">
        <v>28</v>
      </c>
      <c r="F18" s="39" t="s">
        <v>29</v>
      </c>
      <c r="G18" s="40">
        <v>8</v>
      </c>
      <c r="H18" s="40"/>
      <c r="I18" s="40"/>
      <c r="J18" s="41">
        <v>500000</v>
      </c>
      <c r="K18" s="41">
        <v>2600</v>
      </c>
      <c r="L18" s="41">
        <v>6250</v>
      </c>
      <c r="M18" s="41"/>
      <c r="N18" s="41">
        <v>10400</v>
      </c>
      <c r="O18" s="41">
        <f>SUM(M18+N18)</f>
        <v>10400</v>
      </c>
      <c r="Q18" s="42"/>
      <c r="S18" s="42"/>
    </row>
    <row r="19" spans="1:19" ht="47.25" x14ac:dyDescent="0.25">
      <c r="A19" s="34"/>
      <c r="B19" s="35" t="s">
        <v>30</v>
      </c>
      <c r="C19" s="36" t="s">
        <v>31</v>
      </c>
      <c r="D19" s="37" t="s">
        <v>27</v>
      </c>
      <c r="E19" s="38">
        <v>45581</v>
      </c>
      <c r="F19" s="39" t="s">
        <v>32</v>
      </c>
      <c r="G19" s="40">
        <v>8</v>
      </c>
      <c r="H19" s="40"/>
      <c r="I19" s="40"/>
      <c r="J19" s="41"/>
      <c r="K19" s="41">
        <v>2600</v>
      </c>
      <c r="L19" s="41">
        <v>6250</v>
      </c>
      <c r="M19" s="41">
        <f>47193.3+16564.81</f>
        <v>63758.11</v>
      </c>
      <c r="N19" s="41">
        <v>11215.12</v>
      </c>
      <c r="O19" s="41">
        <f>SUM(M19+N19)</f>
        <v>74973.23</v>
      </c>
      <c r="Q19" s="42"/>
      <c r="S19" s="42"/>
    </row>
    <row r="20" spans="1:19" ht="28.5" x14ac:dyDescent="0.25">
      <c r="A20" s="34"/>
      <c r="B20" s="43"/>
      <c r="C20" s="36" t="s">
        <v>33</v>
      </c>
      <c r="D20" s="37" t="s">
        <v>27</v>
      </c>
      <c r="E20" s="38">
        <v>45586</v>
      </c>
      <c r="F20" s="39" t="s">
        <v>34</v>
      </c>
      <c r="G20" s="40"/>
      <c r="H20" s="40"/>
      <c r="I20" s="40"/>
      <c r="J20" s="41"/>
      <c r="K20" s="41"/>
      <c r="L20" s="41"/>
      <c r="M20" s="41">
        <v>36876.15</v>
      </c>
      <c r="N20" s="41"/>
      <c r="O20" s="41">
        <f>SUM(M20:N20)</f>
        <v>36876.15</v>
      </c>
      <c r="Q20" s="42"/>
      <c r="S20" s="42"/>
    </row>
    <row r="21" spans="1:19" ht="57" x14ac:dyDescent="0.25">
      <c r="A21" s="34">
        <v>1</v>
      </c>
      <c r="B21" s="35" t="s">
        <v>25</v>
      </c>
      <c r="C21" s="44" t="s">
        <v>35</v>
      </c>
      <c r="D21" s="37" t="s">
        <v>27</v>
      </c>
      <c r="E21" s="38" t="s">
        <v>36</v>
      </c>
      <c r="F21" s="39" t="s">
        <v>37</v>
      </c>
      <c r="G21" s="40">
        <v>16</v>
      </c>
      <c r="H21" s="40"/>
      <c r="I21" s="40"/>
      <c r="J21" s="41"/>
      <c r="K21" s="41">
        <v>3800</v>
      </c>
      <c r="L21" s="41">
        <v>22800</v>
      </c>
      <c r="M21" s="41"/>
      <c r="N21" s="41">
        <v>20800</v>
      </c>
      <c r="O21" s="41">
        <f>SUM(M21+N21)</f>
        <v>20800</v>
      </c>
    </row>
    <row r="22" spans="1:19" ht="42.75" x14ac:dyDescent="0.25">
      <c r="A22" s="34">
        <v>1</v>
      </c>
      <c r="B22" s="35" t="s">
        <v>38</v>
      </c>
      <c r="C22" s="44" t="s">
        <v>39</v>
      </c>
      <c r="D22" s="37" t="s">
        <v>27</v>
      </c>
      <c r="E22" s="45" t="s">
        <v>40</v>
      </c>
      <c r="F22" s="46" t="s">
        <v>41</v>
      </c>
      <c r="G22" s="40">
        <v>16</v>
      </c>
      <c r="H22" s="40"/>
      <c r="I22" s="40"/>
      <c r="J22" s="47"/>
      <c r="K22" s="41">
        <v>3300</v>
      </c>
      <c r="L22" s="41">
        <v>8925</v>
      </c>
      <c r="M22" s="41"/>
      <c r="N22" s="41">
        <v>22400</v>
      </c>
      <c r="O22" s="41">
        <f>SUM(M22+N22)</f>
        <v>22400</v>
      </c>
    </row>
    <row r="23" spans="1:19" ht="94.5" x14ac:dyDescent="0.25">
      <c r="A23" s="34">
        <v>1</v>
      </c>
      <c r="B23" s="35" t="s">
        <v>25</v>
      </c>
      <c r="C23" s="48" t="s">
        <v>42</v>
      </c>
      <c r="D23" s="37" t="s">
        <v>27</v>
      </c>
      <c r="E23" s="45" t="s">
        <v>43</v>
      </c>
      <c r="F23" s="39" t="s">
        <v>44</v>
      </c>
      <c r="G23" s="40">
        <v>16</v>
      </c>
      <c r="H23" s="40">
        <v>42</v>
      </c>
      <c r="I23" s="40">
        <v>1</v>
      </c>
      <c r="J23" s="41">
        <v>535000</v>
      </c>
      <c r="K23" s="41">
        <v>3800</v>
      </c>
      <c r="L23" s="41">
        <v>15400</v>
      </c>
      <c r="M23" s="41">
        <f>33800.45+148934.7+42976.82+27394.17+12018</f>
        <v>265124.14</v>
      </c>
      <c r="N23" s="41">
        <v>10400</v>
      </c>
      <c r="O23" s="41">
        <f>SUM(M23+N23)</f>
        <v>275524.14</v>
      </c>
    </row>
    <row r="24" spans="1:19" ht="15.75" customHeight="1" thickBot="1" x14ac:dyDescent="0.3">
      <c r="A24" s="49">
        <f>SUM(A18:A23)</f>
        <v>4</v>
      </c>
      <c r="B24" s="50" t="s">
        <v>45</v>
      </c>
      <c r="C24" s="50"/>
      <c r="D24" s="50"/>
      <c r="E24" s="50"/>
      <c r="F24" s="50"/>
      <c r="G24" s="51">
        <f>SUM(G18:G23)</f>
        <v>64</v>
      </c>
      <c r="H24" s="51">
        <f>SUM(H18:H23)</f>
        <v>42</v>
      </c>
      <c r="I24" s="51">
        <f>SUM(I21:I23)</f>
        <v>1</v>
      </c>
      <c r="J24" s="51">
        <f>SUM(J21:J23)</f>
        <v>535000</v>
      </c>
      <c r="K24" s="51">
        <f>SUM(K18:K23)</f>
        <v>16100</v>
      </c>
      <c r="L24" s="51">
        <f>SUM(L18:L23)</f>
        <v>59625</v>
      </c>
      <c r="M24" s="51">
        <f>SUM(M18:M23)</f>
        <v>365758.4</v>
      </c>
      <c r="N24" s="51">
        <f>SUM(N18:N23)</f>
        <v>75215.12</v>
      </c>
      <c r="O24" s="51">
        <f>SUM(O18:O23)</f>
        <v>440973.52</v>
      </c>
      <c r="P24" s="52"/>
    </row>
    <row r="25" spans="1:19" ht="15.75" customHeight="1" thickBot="1" x14ac:dyDescent="0.3">
      <c r="A25" s="53" t="s">
        <v>46</v>
      </c>
      <c r="B25" s="54"/>
      <c r="C25" s="54"/>
      <c r="D25" s="54"/>
      <c r="E25" s="54"/>
      <c r="F25" s="54"/>
      <c r="G25" s="54"/>
      <c r="H25" s="55"/>
      <c r="I25" s="55"/>
      <c r="J25" s="56"/>
      <c r="K25" s="56"/>
      <c r="L25" s="56"/>
      <c r="M25" s="57">
        <v>0</v>
      </c>
      <c r="N25" s="57">
        <f>N24*-0.1</f>
        <v>-7521.5119999999997</v>
      </c>
      <c r="O25" s="58">
        <f>N25</f>
        <v>-7521.5119999999997</v>
      </c>
    </row>
    <row r="26" spans="1:19" ht="15.75" customHeight="1" thickBot="1" x14ac:dyDescent="0.3">
      <c r="A26" s="59" t="s">
        <v>47</v>
      </c>
      <c r="B26" s="59"/>
      <c r="C26" s="59"/>
      <c r="D26" s="59"/>
      <c r="E26" s="59"/>
      <c r="F26" s="59"/>
      <c r="G26" s="59"/>
      <c r="H26" s="60"/>
      <c r="I26" s="60"/>
      <c r="J26" s="61"/>
      <c r="K26" s="61"/>
      <c r="L26" s="61"/>
      <c r="M26" s="57">
        <f>+M24+M25</f>
        <v>365758.4</v>
      </c>
      <c r="N26" s="57">
        <f>+N24+N25</f>
        <v>67693.607999999993</v>
      </c>
      <c r="O26" s="58">
        <f>+O24+O25</f>
        <v>433452.00800000003</v>
      </c>
    </row>
    <row r="27" spans="1:19" x14ac:dyDescent="0.25">
      <c r="A27" s="62"/>
      <c r="B27" s="62"/>
      <c r="C27" s="62"/>
      <c r="D27" s="62"/>
      <c r="E27" s="62"/>
      <c r="F27" s="62"/>
      <c r="G27" s="62"/>
      <c r="H27" s="63"/>
      <c r="I27" s="63"/>
      <c r="J27" s="64"/>
      <c r="K27" s="64"/>
      <c r="L27" s="64"/>
      <c r="M27" s="64"/>
      <c r="N27" s="64"/>
      <c r="O27" s="65"/>
    </row>
    <row r="28" spans="1:19" ht="16.5" customHeight="1" thickBot="1" x14ac:dyDescent="0.3">
      <c r="A28" s="66" t="s">
        <v>48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7"/>
      <c r="O28" s="67"/>
    </row>
    <row r="29" spans="1:19" ht="23.25" customHeight="1" thickBot="1" x14ac:dyDescent="0.3">
      <c r="A29" s="14" t="s">
        <v>7</v>
      </c>
      <c r="B29" s="15" t="s">
        <v>8</v>
      </c>
      <c r="C29" s="16"/>
      <c r="D29" s="17" t="s">
        <v>9</v>
      </c>
      <c r="E29" s="17" t="s">
        <v>10</v>
      </c>
      <c r="F29" s="17" t="s">
        <v>11</v>
      </c>
      <c r="G29" s="17" t="s">
        <v>49</v>
      </c>
      <c r="H29" s="15" t="s">
        <v>13</v>
      </c>
      <c r="I29" s="16"/>
      <c r="J29" s="17" t="s">
        <v>14</v>
      </c>
      <c r="K29" s="18"/>
      <c r="L29" s="18"/>
      <c r="M29" s="17" t="s">
        <v>15</v>
      </c>
      <c r="N29" s="17" t="s">
        <v>16</v>
      </c>
      <c r="O29" s="19" t="s">
        <v>17</v>
      </c>
    </row>
    <row r="30" spans="1:19" ht="0.75" customHeight="1" thickBot="1" x14ac:dyDescent="0.3">
      <c r="A30" s="20"/>
      <c r="B30" s="21"/>
      <c r="C30" s="22"/>
      <c r="D30" s="23"/>
      <c r="E30" s="23"/>
      <c r="F30" s="23"/>
      <c r="G30" s="24"/>
      <c r="H30" s="17" t="s">
        <v>22</v>
      </c>
      <c r="I30" s="17" t="s">
        <v>19</v>
      </c>
      <c r="J30" s="26"/>
      <c r="K30" s="27"/>
      <c r="L30" s="27"/>
      <c r="M30" s="26"/>
      <c r="N30" s="23"/>
      <c r="O30" s="28"/>
    </row>
    <row r="31" spans="1:19" ht="40.5" customHeight="1" x14ac:dyDescent="0.25">
      <c r="A31" s="29"/>
      <c r="B31" s="68" t="s">
        <v>20</v>
      </c>
      <c r="C31" s="30" t="s">
        <v>21</v>
      </c>
      <c r="D31" s="23"/>
      <c r="E31" s="23"/>
      <c r="F31" s="23"/>
      <c r="G31" s="24"/>
      <c r="H31" s="23"/>
      <c r="I31" s="23"/>
      <c r="J31" s="26"/>
      <c r="K31" s="32" t="s">
        <v>23</v>
      </c>
      <c r="L31" s="32" t="s">
        <v>24</v>
      </c>
      <c r="M31" s="69"/>
      <c r="N31" s="23"/>
      <c r="O31" s="33"/>
    </row>
    <row r="32" spans="1:19" ht="61.5" hidden="1" customHeight="1" x14ac:dyDescent="0.25">
      <c r="A32" s="70"/>
      <c r="B32" s="71"/>
      <c r="C32" s="72"/>
      <c r="D32" s="35" t="s">
        <v>50</v>
      </c>
      <c r="E32" s="73">
        <v>45478</v>
      </c>
      <c r="F32" s="35"/>
      <c r="G32" s="74"/>
      <c r="H32" s="75"/>
      <c r="I32" s="75"/>
      <c r="J32" s="74"/>
      <c r="K32" s="41"/>
      <c r="L32" s="76"/>
      <c r="M32" s="77"/>
      <c r="N32" s="75"/>
      <c r="O32" s="74">
        <f>SUM(M32+N32)</f>
        <v>0</v>
      </c>
    </row>
    <row r="33" spans="1:18" ht="88.5" hidden="1" customHeight="1" x14ac:dyDescent="0.25">
      <c r="A33" s="70"/>
      <c r="B33" s="78" t="s">
        <v>51</v>
      </c>
      <c r="C33" s="72"/>
      <c r="D33" s="35" t="s">
        <v>50</v>
      </c>
      <c r="E33" s="73"/>
      <c r="F33" s="35"/>
      <c r="G33" s="74"/>
      <c r="H33" s="75"/>
      <c r="I33" s="75"/>
      <c r="J33" s="74"/>
      <c r="K33" s="41"/>
      <c r="L33" s="76"/>
      <c r="M33" s="74"/>
      <c r="N33" s="74"/>
      <c r="O33" s="74">
        <f t="shared" ref="O33:O42" si="0">SUM(M33+N33)</f>
        <v>0</v>
      </c>
    </row>
    <row r="34" spans="1:18" ht="126" hidden="1" customHeight="1" x14ac:dyDescent="0.25">
      <c r="A34" s="79"/>
      <c r="B34" s="35" t="s">
        <v>51</v>
      </c>
      <c r="C34" s="72"/>
      <c r="D34" s="35" t="s">
        <v>50</v>
      </c>
      <c r="E34" s="73"/>
      <c r="F34" s="35"/>
      <c r="G34" s="35"/>
      <c r="H34" s="35"/>
      <c r="I34" s="35"/>
      <c r="J34" s="35"/>
      <c r="K34" s="41"/>
      <c r="L34" s="76"/>
      <c r="M34" s="80"/>
      <c r="N34" s="74"/>
      <c r="O34" s="74">
        <f t="shared" si="0"/>
        <v>0</v>
      </c>
    </row>
    <row r="35" spans="1:18" ht="72" hidden="1" customHeight="1" x14ac:dyDescent="0.25">
      <c r="A35" s="79"/>
      <c r="B35" s="35"/>
      <c r="C35" s="72"/>
      <c r="D35" s="35" t="s">
        <v>50</v>
      </c>
      <c r="E35" s="73"/>
      <c r="F35" s="35"/>
      <c r="G35" s="35"/>
      <c r="H35" s="35"/>
      <c r="I35" s="35"/>
      <c r="J35" s="35"/>
      <c r="K35" s="41"/>
      <c r="L35" s="81"/>
      <c r="M35" s="41"/>
      <c r="N35" s="41"/>
      <c r="O35" s="74">
        <f t="shared" si="0"/>
        <v>0</v>
      </c>
    </row>
    <row r="36" spans="1:18" ht="74.25" hidden="1" customHeight="1" x14ac:dyDescent="0.25">
      <c r="A36" s="70"/>
      <c r="B36" s="78" t="s">
        <v>51</v>
      </c>
      <c r="C36" s="82"/>
      <c r="D36" s="78" t="s">
        <v>50</v>
      </c>
      <c r="E36" s="83"/>
      <c r="F36" s="84"/>
      <c r="G36" s="85"/>
      <c r="H36" s="86"/>
      <c r="I36" s="86"/>
      <c r="J36" s="87">
        <v>1070000</v>
      </c>
      <c r="K36" s="41"/>
      <c r="L36" s="81"/>
      <c r="M36" s="41"/>
      <c r="N36" s="41"/>
      <c r="O36" s="74">
        <f t="shared" si="0"/>
        <v>0</v>
      </c>
      <c r="P36" s="88"/>
    </row>
    <row r="37" spans="1:18" ht="57.75" x14ac:dyDescent="0.25">
      <c r="A37" s="89">
        <v>1</v>
      </c>
      <c r="B37" s="35"/>
      <c r="C37" s="90" t="s">
        <v>52</v>
      </c>
      <c r="D37" s="84" t="s">
        <v>50</v>
      </c>
      <c r="E37" s="91" t="s">
        <v>53</v>
      </c>
      <c r="F37" s="74" t="s">
        <v>54</v>
      </c>
      <c r="G37" s="74">
        <v>16</v>
      </c>
      <c r="H37" s="40"/>
      <c r="I37" s="40"/>
      <c r="J37" s="41"/>
      <c r="K37" s="41">
        <v>5100</v>
      </c>
      <c r="L37" s="41">
        <f>8500+6900</f>
        <v>15400</v>
      </c>
      <c r="M37" s="41">
        <v>0</v>
      </c>
      <c r="N37" s="41">
        <v>0</v>
      </c>
      <c r="O37" s="92">
        <f t="shared" si="0"/>
        <v>0</v>
      </c>
    </row>
    <row r="38" spans="1:18" ht="75" x14ac:dyDescent="0.25">
      <c r="A38" s="89">
        <v>1</v>
      </c>
      <c r="B38" s="35"/>
      <c r="C38" s="93" t="s">
        <v>55</v>
      </c>
      <c r="D38" s="84" t="s">
        <v>50</v>
      </c>
      <c r="E38" s="91" t="s">
        <v>56</v>
      </c>
      <c r="F38" s="74" t="s">
        <v>57</v>
      </c>
      <c r="G38" s="74">
        <v>16</v>
      </c>
      <c r="H38" s="86"/>
      <c r="I38" s="86"/>
      <c r="J38" s="94"/>
      <c r="K38" s="41">
        <f>4500*0.3</f>
        <v>1350</v>
      </c>
      <c r="L38" s="41">
        <f>(14250+11650)*0.3</f>
        <v>7770</v>
      </c>
      <c r="M38" s="41">
        <f>13145.22+6883.11</f>
        <v>20028.329999999998</v>
      </c>
      <c r="N38" s="41">
        <v>0</v>
      </c>
      <c r="O38" s="92">
        <f t="shared" si="0"/>
        <v>20028.329999999998</v>
      </c>
      <c r="R38" s="95"/>
    </row>
    <row r="39" spans="1:18" ht="90.75" customHeight="1" x14ac:dyDescent="0.25">
      <c r="A39" s="89"/>
      <c r="B39" s="35"/>
      <c r="C39" s="93" t="s">
        <v>58</v>
      </c>
      <c r="D39" s="84" t="s">
        <v>50</v>
      </c>
      <c r="E39" s="91">
        <v>45575</v>
      </c>
      <c r="F39" s="74" t="s">
        <v>59</v>
      </c>
      <c r="G39" s="74">
        <v>8</v>
      </c>
      <c r="H39" s="86"/>
      <c r="I39" s="86"/>
      <c r="J39" s="94"/>
      <c r="K39" s="41">
        <f>4500*0.3</f>
        <v>1350</v>
      </c>
      <c r="L39" s="41">
        <f>(14250+11650)*0.3</f>
        <v>7770</v>
      </c>
      <c r="M39" s="41">
        <v>23009.46</v>
      </c>
      <c r="N39" s="41">
        <v>0</v>
      </c>
      <c r="O39" s="92">
        <f t="shared" si="0"/>
        <v>23009.46</v>
      </c>
      <c r="P39" s="95"/>
      <c r="Q39" s="96"/>
    </row>
    <row r="40" spans="1:18" ht="74.25" customHeight="1" x14ac:dyDescent="0.25">
      <c r="A40" s="89"/>
      <c r="B40" s="35"/>
      <c r="C40" s="93" t="s">
        <v>60</v>
      </c>
      <c r="D40" s="84" t="s">
        <v>50</v>
      </c>
      <c r="E40" s="91">
        <v>45576</v>
      </c>
      <c r="F40" s="35" t="s">
        <v>61</v>
      </c>
      <c r="G40" s="40">
        <v>8</v>
      </c>
      <c r="H40" s="86"/>
      <c r="I40" s="86"/>
      <c r="J40" s="94"/>
      <c r="K40" s="41">
        <f>4500*0.4</f>
        <v>1800</v>
      </c>
      <c r="L40" s="41">
        <f>(14250+11650)*0.4</f>
        <v>10360</v>
      </c>
      <c r="M40" s="41">
        <v>8610.0499999999993</v>
      </c>
      <c r="N40" s="41">
        <v>0</v>
      </c>
      <c r="O40" s="92">
        <f t="shared" si="0"/>
        <v>8610.0499999999993</v>
      </c>
      <c r="P40" s="95"/>
      <c r="Q40" s="96"/>
    </row>
    <row r="41" spans="1:18" ht="70.5" customHeight="1" x14ac:dyDescent="0.25">
      <c r="A41" s="97">
        <v>1</v>
      </c>
      <c r="B41" s="35" t="s">
        <v>51</v>
      </c>
      <c r="C41" s="98" t="s">
        <v>62</v>
      </c>
      <c r="D41" s="84" t="s">
        <v>50</v>
      </c>
      <c r="E41" s="91" t="s">
        <v>63</v>
      </c>
      <c r="F41" s="35" t="s">
        <v>59</v>
      </c>
      <c r="G41" s="40">
        <v>8</v>
      </c>
      <c r="H41" s="86"/>
      <c r="I41" s="86"/>
      <c r="J41" s="94"/>
      <c r="K41" s="41">
        <v>4200</v>
      </c>
      <c r="L41" s="41">
        <f>8500+6900</f>
        <v>15400</v>
      </c>
      <c r="M41" s="41">
        <v>20430</v>
      </c>
      <c r="N41" s="41">
        <v>10414.040000000001</v>
      </c>
      <c r="O41" s="92">
        <f t="shared" si="0"/>
        <v>30844.04</v>
      </c>
      <c r="P41" s="95"/>
      <c r="Q41" s="96"/>
    </row>
    <row r="42" spans="1:18" ht="65.25" customHeight="1" x14ac:dyDescent="0.25">
      <c r="A42" s="97">
        <v>1</v>
      </c>
      <c r="B42" s="35" t="s">
        <v>64</v>
      </c>
      <c r="C42" s="93" t="s">
        <v>65</v>
      </c>
      <c r="D42" s="84" t="s">
        <v>50</v>
      </c>
      <c r="E42" s="91" t="s">
        <v>66</v>
      </c>
      <c r="F42" s="35" t="s">
        <v>54</v>
      </c>
      <c r="G42" s="40">
        <v>16</v>
      </c>
      <c r="H42" s="86"/>
      <c r="I42" s="86"/>
      <c r="J42" s="87">
        <v>650000</v>
      </c>
      <c r="K42" s="41">
        <v>5100</v>
      </c>
      <c r="L42" s="41">
        <f>8500+6900</f>
        <v>15400</v>
      </c>
      <c r="M42" s="41">
        <v>32000</v>
      </c>
      <c r="N42" s="41">
        <v>22400</v>
      </c>
      <c r="O42" s="92">
        <f t="shared" si="0"/>
        <v>54400</v>
      </c>
      <c r="P42" s="99"/>
      <c r="Q42" s="42"/>
      <c r="R42" s="42"/>
    </row>
    <row r="43" spans="1:18" ht="78" hidden="1" customHeight="1" x14ac:dyDescent="0.25">
      <c r="A43" s="97"/>
      <c r="B43" s="35" t="s">
        <v>67</v>
      </c>
      <c r="C43" s="100" t="s">
        <v>68</v>
      </c>
      <c r="D43" s="84" t="s">
        <v>50</v>
      </c>
      <c r="E43" s="45">
        <v>45400</v>
      </c>
      <c r="F43" s="35" t="s">
        <v>69</v>
      </c>
      <c r="G43" s="40"/>
      <c r="H43" s="40"/>
      <c r="I43" s="40"/>
      <c r="J43" s="41">
        <v>600000</v>
      </c>
      <c r="K43" s="41"/>
      <c r="L43" s="101"/>
      <c r="M43" s="41"/>
      <c r="N43" s="41"/>
      <c r="O43" s="92">
        <f>SUM(M43:N43)</f>
        <v>0</v>
      </c>
      <c r="P43" s="42"/>
    </row>
    <row r="44" spans="1:18" x14ac:dyDescent="0.25">
      <c r="A44" s="97">
        <f>SUM(A32:A43)</f>
        <v>4</v>
      </c>
      <c r="B44" s="102" t="s">
        <v>45</v>
      </c>
      <c r="C44" s="102"/>
      <c r="D44" s="102"/>
      <c r="E44" s="102"/>
      <c r="F44" s="102"/>
      <c r="G44" s="103">
        <f>SUM(G32:G43)</f>
        <v>72</v>
      </c>
      <c r="H44" s="103">
        <f>SUM(H32:H43)</f>
        <v>0</v>
      </c>
      <c r="I44" s="103">
        <f>SUM(I32:I43)</f>
        <v>0</v>
      </c>
      <c r="J44" s="104">
        <f>SUM(J36:J43)</f>
        <v>2320000</v>
      </c>
      <c r="K44" s="104">
        <f>SUM(K32:K42)</f>
        <v>18900</v>
      </c>
      <c r="L44" s="104">
        <f>SUM(L32:L43)</f>
        <v>72100</v>
      </c>
      <c r="M44" s="104">
        <f>SUM(M32:M43)</f>
        <v>104077.84</v>
      </c>
      <c r="N44" s="104">
        <f>SUM(N32:N43)</f>
        <v>32814.04</v>
      </c>
      <c r="O44" s="105">
        <f>SUM(O32:O43)</f>
        <v>136891.88</v>
      </c>
    </row>
    <row r="45" spans="1:18" x14ac:dyDescent="0.25">
      <c r="A45" s="106" t="s">
        <v>46</v>
      </c>
      <c r="B45" s="107"/>
      <c r="C45" s="107"/>
      <c r="D45" s="107"/>
      <c r="E45" s="107"/>
      <c r="F45" s="107"/>
      <c r="G45" s="107"/>
      <c r="H45" s="108"/>
      <c r="I45" s="108"/>
      <c r="J45" s="109"/>
      <c r="K45" s="110"/>
      <c r="L45" s="110"/>
      <c r="M45" s="110">
        <v>0</v>
      </c>
      <c r="N45" s="110">
        <f>0.1*-N44</f>
        <v>-3281.4040000000005</v>
      </c>
      <c r="O45" s="111">
        <f>SUM(N45:N45)</f>
        <v>-3281.4040000000005</v>
      </c>
    </row>
    <row r="46" spans="1:18" ht="15.75" thickBot="1" x14ac:dyDescent="0.3">
      <c r="A46" s="112" t="s">
        <v>70</v>
      </c>
      <c r="B46" s="113"/>
      <c r="C46" s="113"/>
      <c r="D46" s="113"/>
      <c r="E46" s="113"/>
      <c r="F46" s="113"/>
      <c r="G46" s="114"/>
      <c r="H46" s="115"/>
      <c r="I46" s="115"/>
      <c r="J46" s="116"/>
      <c r="K46" s="117"/>
      <c r="L46" s="117"/>
      <c r="M46" s="117">
        <f>SUM(M44:M45)</f>
        <v>104077.84</v>
      </c>
      <c r="N46" s="118">
        <f>+N44+N45</f>
        <v>29532.635999999999</v>
      </c>
      <c r="O46" s="118">
        <f>+O44+O45</f>
        <v>133610.476</v>
      </c>
      <c r="Q46" s="52"/>
    </row>
    <row r="47" spans="1:18" x14ac:dyDescent="0.25">
      <c r="A47" s="62"/>
      <c r="B47" s="62"/>
      <c r="C47" s="62"/>
      <c r="D47" s="62"/>
      <c r="E47" s="62"/>
      <c r="F47" s="62"/>
      <c r="G47" s="62"/>
      <c r="H47" s="63"/>
      <c r="I47" s="63"/>
      <c r="J47" s="64"/>
      <c r="K47" s="64"/>
      <c r="L47" s="64"/>
      <c r="M47" s="64"/>
      <c r="N47" s="64"/>
      <c r="O47" s="65"/>
    </row>
    <row r="48" spans="1:18" ht="15.75" customHeight="1" thickBot="1" x14ac:dyDescent="0.3">
      <c r="A48" s="66" t="s">
        <v>71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119"/>
      <c r="O48" s="119"/>
    </row>
    <row r="49" spans="1:19" ht="23.25" customHeight="1" thickBot="1" x14ac:dyDescent="0.3">
      <c r="A49" s="14" t="s">
        <v>7</v>
      </c>
      <c r="B49" s="15" t="s">
        <v>8</v>
      </c>
      <c r="C49" s="16"/>
      <c r="D49" s="17" t="s">
        <v>9</v>
      </c>
      <c r="E49" s="17" t="s">
        <v>10</v>
      </c>
      <c r="F49" s="17" t="s">
        <v>11</v>
      </c>
      <c r="G49" s="17" t="s">
        <v>49</v>
      </c>
      <c r="H49" s="15" t="s">
        <v>13</v>
      </c>
      <c r="I49" s="16"/>
      <c r="J49" s="17" t="s">
        <v>14</v>
      </c>
      <c r="K49" s="18"/>
      <c r="L49" s="18"/>
      <c r="M49" s="17" t="s">
        <v>15</v>
      </c>
      <c r="N49" s="17" t="s">
        <v>16</v>
      </c>
      <c r="O49" s="19" t="s">
        <v>17</v>
      </c>
    </row>
    <row r="50" spans="1:19" ht="2.25" customHeight="1" thickBot="1" x14ac:dyDescent="0.3">
      <c r="A50" s="20"/>
      <c r="B50" s="21"/>
      <c r="C50" s="22"/>
      <c r="D50" s="24"/>
      <c r="E50" s="24"/>
      <c r="F50" s="24"/>
      <c r="G50" s="24"/>
      <c r="H50" s="17" t="s">
        <v>22</v>
      </c>
      <c r="I50" s="17" t="s">
        <v>19</v>
      </c>
      <c r="J50" s="26"/>
      <c r="K50" s="27"/>
      <c r="L50" s="27"/>
      <c r="M50" s="26"/>
      <c r="N50" s="23"/>
      <c r="O50" s="28"/>
    </row>
    <row r="51" spans="1:19" ht="28.5" customHeight="1" x14ac:dyDescent="0.25">
      <c r="A51" s="29"/>
      <c r="B51" s="18" t="s">
        <v>20</v>
      </c>
      <c r="C51" s="30" t="s">
        <v>21</v>
      </c>
      <c r="D51" s="24"/>
      <c r="E51" s="24"/>
      <c r="F51" s="24"/>
      <c r="G51" s="24"/>
      <c r="H51" s="23"/>
      <c r="I51" s="23"/>
      <c r="J51" s="26"/>
      <c r="K51" s="32" t="s">
        <v>23</v>
      </c>
      <c r="L51" s="32" t="s">
        <v>24</v>
      </c>
      <c r="M51" s="26"/>
      <c r="N51" s="23"/>
      <c r="O51" s="33"/>
    </row>
    <row r="52" spans="1:19" ht="83.25" customHeight="1" x14ac:dyDescent="0.25">
      <c r="A52" s="120">
        <v>1</v>
      </c>
      <c r="B52" s="74" t="s">
        <v>72</v>
      </c>
      <c r="C52" s="121" t="s">
        <v>73</v>
      </c>
      <c r="D52" s="35" t="s">
        <v>74</v>
      </c>
      <c r="E52" s="91">
        <v>45569</v>
      </c>
      <c r="F52" s="37" t="s">
        <v>75</v>
      </c>
      <c r="G52" s="40">
        <v>8</v>
      </c>
      <c r="H52" s="40"/>
      <c r="I52" s="40"/>
      <c r="J52" s="41">
        <v>370000</v>
      </c>
      <c r="K52" s="122">
        <v>2900</v>
      </c>
      <c r="L52" s="122">
        <v>2750</v>
      </c>
      <c r="M52" s="122">
        <v>0</v>
      </c>
      <c r="N52" s="123">
        <f>9612.96+9612.96</f>
        <v>19225.919999999998</v>
      </c>
      <c r="O52" s="101">
        <f>SUM(M52:N52)</f>
        <v>19225.919999999998</v>
      </c>
      <c r="P52" s="124"/>
      <c r="Q52" s="124"/>
      <c r="R52" s="124"/>
      <c r="S52" s="124"/>
    </row>
    <row r="53" spans="1:19" ht="45" customHeight="1" x14ac:dyDescent="0.25">
      <c r="A53" s="120">
        <v>1</v>
      </c>
      <c r="B53" s="74" t="s">
        <v>76</v>
      </c>
      <c r="C53" s="121" t="s">
        <v>77</v>
      </c>
      <c r="D53" s="35" t="s">
        <v>74</v>
      </c>
      <c r="E53" s="91" t="s">
        <v>63</v>
      </c>
      <c r="F53" s="35" t="s">
        <v>78</v>
      </c>
      <c r="G53" s="40">
        <v>16</v>
      </c>
      <c r="H53" s="40">
        <v>0</v>
      </c>
      <c r="I53" s="40">
        <v>0</v>
      </c>
      <c r="J53" s="41"/>
      <c r="K53" s="122">
        <v>4600</v>
      </c>
      <c r="L53" s="122">
        <v>6750</v>
      </c>
      <c r="M53" s="122">
        <v>0</v>
      </c>
      <c r="N53" s="123">
        <v>21600</v>
      </c>
      <c r="O53" s="101">
        <f>SUM(M53:N53)</f>
        <v>21600</v>
      </c>
      <c r="P53" s="125"/>
    </row>
    <row r="54" spans="1:19" ht="80.25" customHeight="1" x14ac:dyDescent="0.25">
      <c r="A54" s="120">
        <v>1</v>
      </c>
      <c r="B54" s="74" t="s">
        <v>72</v>
      </c>
      <c r="C54" s="126" t="s">
        <v>79</v>
      </c>
      <c r="D54" s="35" t="s">
        <v>74</v>
      </c>
      <c r="E54" s="91">
        <v>45589</v>
      </c>
      <c r="F54" s="37" t="s">
        <v>75</v>
      </c>
      <c r="G54" s="40">
        <v>8</v>
      </c>
      <c r="H54" s="40">
        <v>0</v>
      </c>
      <c r="I54" s="40"/>
      <c r="J54" s="41"/>
      <c r="K54" s="123">
        <v>2900</v>
      </c>
      <c r="L54" s="123">
        <v>2750</v>
      </c>
      <c r="M54" s="123">
        <v>0</v>
      </c>
      <c r="N54" s="127">
        <f>9612.96+9612.96</f>
        <v>19225.919999999998</v>
      </c>
      <c r="O54" s="101">
        <f>SUM(M54:N54)</f>
        <v>19225.919999999998</v>
      </c>
      <c r="P54" s="125"/>
      <c r="Q54" s="128"/>
    </row>
    <row r="55" spans="1:19" ht="57" customHeight="1" x14ac:dyDescent="0.25">
      <c r="A55" s="120">
        <v>1</v>
      </c>
      <c r="B55" s="74" t="s">
        <v>76</v>
      </c>
      <c r="C55" s="121" t="s">
        <v>80</v>
      </c>
      <c r="D55" s="35" t="s">
        <v>74</v>
      </c>
      <c r="E55" s="91" t="s">
        <v>43</v>
      </c>
      <c r="F55" s="35" t="s">
        <v>78</v>
      </c>
      <c r="G55" s="40">
        <v>16</v>
      </c>
      <c r="H55" s="40"/>
      <c r="I55" s="40"/>
      <c r="J55" s="41"/>
      <c r="K55" s="123">
        <v>4600</v>
      </c>
      <c r="L55" s="123">
        <v>8500</v>
      </c>
      <c r="M55" s="123">
        <f>62078.39+74111+53417.68+617.91+39158.65+12138.18</f>
        <v>241521.81</v>
      </c>
      <c r="N55" s="123">
        <v>21600</v>
      </c>
      <c r="O55" s="101">
        <f>SUM(M55:N55)</f>
        <v>263121.81</v>
      </c>
      <c r="P55" s="125"/>
      <c r="Q55" s="128"/>
    </row>
    <row r="56" spans="1:19" ht="16.5" customHeight="1" x14ac:dyDescent="0.25">
      <c r="A56" s="97">
        <f>SUM(A52:A55)</f>
        <v>4</v>
      </c>
      <c r="B56" s="129"/>
      <c r="C56" s="130"/>
      <c r="D56" s="130"/>
      <c r="E56" s="130"/>
      <c r="F56" s="131"/>
      <c r="G56" s="132">
        <f>SUM(G52:G55)</f>
        <v>48</v>
      </c>
      <c r="H56" s="133">
        <f t="shared" ref="H56:J56" si="1">SUM(H52:H54)</f>
        <v>0</v>
      </c>
      <c r="I56" s="133">
        <f t="shared" si="1"/>
        <v>0</v>
      </c>
      <c r="J56" s="134">
        <f t="shared" si="1"/>
        <v>370000</v>
      </c>
      <c r="K56" s="134">
        <f>SUM(K52:K55)</f>
        <v>15000</v>
      </c>
      <c r="L56" s="134">
        <f>SUM(L52:L55)</f>
        <v>20750</v>
      </c>
      <c r="M56" s="134">
        <f>SUM(M52:M55)</f>
        <v>241521.81</v>
      </c>
      <c r="N56" s="134">
        <f>SUM(N52:N55)</f>
        <v>81651.839999999997</v>
      </c>
      <c r="O56" s="135">
        <f>SUM(O52:O55)</f>
        <v>323173.65000000002</v>
      </c>
    </row>
    <row r="57" spans="1:19" ht="13.5" customHeight="1" x14ac:dyDescent="0.25">
      <c r="A57" s="106" t="s">
        <v>46</v>
      </c>
      <c r="B57" s="107"/>
      <c r="C57" s="107"/>
      <c r="D57" s="107"/>
      <c r="E57" s="107"/>
      <c r="F57" s="107"/>
      <c r="G57" s="107"/>
      <c r="H57" s="136"/>
      <c r="I57" s="136"/>
      <c r="J57" s="137"/>
      <c r="K57" s="138"/>
      <c r="L57" s="138"/>
      <c r="M57" s="110">
        <v>0</v>
      </c>
      <c r="N57" s="110">
        <f>-0.1*N56</f>
        <v>-8165.1840000000002</v>
      </c>
      <c r="O57" s="111">
        <f>SUM(N57:N57)</f>
        <v>-8165.1840000000002</v>
      </c>
    </row>
    <row r="58" spans="1:19" ht="25.5" customHeight="1" thickBot="1" x14ac:dyDescent="0.3">
      <c r="A58" s="112" t="s">
        <v>70</v>
      </c>
      <c r="B58" s="113"/>
      <c r="C58" s="113"/>
      <c r="D58" s="113"/>
      <c r="E58" s="113"/>
      <c r="F58" s="113"/>
      <c r="G58" s="114"/>
      <c r="H58" s="139"/>
      <c r="I58" s="139"/>
      <c r="J58" s="140"/>
      <c r="K58" s="141"/>
      <c r="L58" s="141"/>
      <c r="M58" s="117">
        <f>SUM(M56:M57)</f>
        <v>241521.81</v>
      </c>
      <c r="N58" s="118">
        <f>+N56+N57</f>
        <v>73486.656000000003</v>
      </c>
      <c r="O58" s="118">
        <f>+O56+O57</f>
        <v>315008.46600000001</v>
      </c>
    </row>
    <row r="59" spans="1:19" ht="14.25" customHeight="1" x14ac:dyDescent="0.25">
      <c r="A59" s="142"/>
      <c r="B59" s="142"/>
      <c r="C59" s="142"/>
      <c r="D59" s="142"/>
      <c r="E59" s="142"/>
      <c r="F59" s="142"/>
      <c r="G59" s="142"/>
      <c r="H59" s="63"/>
      <c r="I59" s="63"/>
      <c r="J59" s="64"/>
      <c r="K59" s="64"/>
      <c r="L59" s="64"/>
      <c r="M59" s="143"/>
      <c r="N59" s="143"/>
      <c r="O59" s="143"/>
    </row>
    <row r="60" spans="1:19" x14ac:dyDescent="0.25">
      <c r="A60" s="142"/>
      <c r="B60" s="142"/>
      <c r="C60" s="142"/>
      <c r="D60" s="142"/>
      <c r="E60" s="142"/>
      <c r="F60" s="142"/>
      <c r="G60" s="142"/>
      <c r="H60" s="144"/>
      <c r="I60" s="144"/>
      <c r="J60" s="143"/>
      <c r="K60" s="143"/>
      <c r="L60" s="143"/>
      <c r="M60" s="143"/>
      <c r="N60" s="143"/>
      <c r="O60" s="145"/>
    </row>
    <row r="61" spans="1:19" ht="15.75" thickBot="1" x14ac:dyDescent="0.3">
      <c r="A61" s="13" t="s">
        <v>81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</row>
    <row r="62" spans="1:19" ht="24.75" customHeight="1" thickBot="1" x14ac:dyDescent="0.3">
      <c r="A62" s="14" t="s">
        <v>7</v>
      </c>
      <c r="B62" s="15" t="s">
        <v>8</v>
      </c>
      <c r="C62" s="16"/>
      <c r="D62" s="17" t="s">
        <v>9</v>
      </c>
      <c r="E62" s="17" t="s">
        <v>10</v>
      </c>
      <c r="F62" s="17" t="s">
        <v>11</v>
      </c>
      <c r="G62" s="17" t="s">
        <v>82</v>
      </c>
      <c r="H62" s="15" t="s">
        <v>13</v>
      </c>
      <c r="I62" s="16"/>
      <c r="J62" s="17" t="s">
        <v>14</v>
      </c>
      <c r="K62" s="18"/>
      <c r="L62" s="18"/>
      <c r="M62" s="17" t="s">
        <v>15</v>
      </c>
      <c r="N62" s="17" t="s">
        <v>16</v>
      </c>
      <c r="O62" s="19" t="s">
        <v>83</v>
      </c>
    </row>
    <row r="63" spans="1:19" ht="15.75" thickBot="1" x14ac:dyDescent="0.3">
      <c r="A63" s="20"/>
      <c r="B63" s="21"/>
      <c r="C63" s="22"/>
      <c r="D63" s="23"/>
      <c r="E63" s="23"/>
      <c r="F63" s="23"/>
      <c r="G63" s="24"/>
      <c r="H63" s="17" t="s">
        <v>22</v>
      </c>
      <c r="I63" s="17" t="s">
        <v>19</v>
      </c>
      <c r="J63" s="26"/>
      <c r="K63" s="27"/>
      <c r="L63" s="27"/>
      <c r="M63" s="26"/>
      <c r="N63" s="23"/>
      <c r="O63" s="28"/>
    </row>
    <row r="64" spans="1:19" ht="27.75" customHeight="1" thickBot="1" x14ac:dyDescent="0.3">
      <c r="A64" s="20"/>
      <c r="B64" s="18" t="s">
        <v>20</v>
      </c>
      <c r="C64" s="30" t="s">
        <v>21</v>
      </c>
      <c r="D64" s="23"/>
      <c r="E64" s="23"/>
      <c r="F64" s="23"/>
      <c r="G64" s="24"/>
      <c r="H64" s="23"/>
      <c r="I64" s="23"/>
      <c r="J64" s="26"/>
      <c r="K64" s="32" t="s">
        <v>23</v>
      </c>
      <c r="L64" s="32" t="s">
        <v>24</v>
      </c>
      <c r="M64" s="26"/>
      <c r="N64" s="23"/>
      <c r="O64" s="33"/>
    </row>
    <row r="65" spans="1:21" ht="43.5" hidden="1" thickBot="1" x14ac:dyDescent="0.3">
      <c r="A65" s="146">
        <v>0</v>
      </c>
      <c r="B65" s="147" t="s">
        <v>84</v>
      </c>
      <c r="C65" s="147" t="s">
        <v>85</v>
      </c>
      <c r="D65" s="147" t="s">
        <v>86</v>
      </c>
      <c r="E65" s="147" t="s">
        <v>87</v>
      </c>
      <c r="F65" s="147" t="s">
        <v>88</v>
      </c>
      <c r="G65" s="148">
        <v>0</v>
      </c>
      <c r="H65" s="148"/>
      <c r="I65" s="148"/>
      <c r="J65" s="149">
        <v>250000</v>
      </c>
      <c r="K65" s="149">
        <v>0</v>
      </c>
      <c r="L65" s="149">
        <v>0</v>
      </c>
      <c r="M65" s="149"/>
      <c r="N65" s="149">
        <v>0</v>
      </c>
      <c r="O65" s="150">
        <f t="shared" ref="O65:O67" si="2">SUM(M65:N65)</f>
        <v>0</v>
      </c>
    </row>
    <row r="66" spans="1:21" ht="78" hidden="1" customHeight="1" x14ac:dyDescent="0.25">
      <c r="A66" s="146">
        <v>0</v>
      </c>
      <c r="B66" s="147" t="s">
        <v>89</v>
      </c>
      <c r="C66" s="151" t="s">
        <v>90</v>
      </c>
      <c r="D66" s="147" t="s">
        <v>86</v>
      </c>
      <c r="E66" s="147" t="s">
        <v>91</v>
      </c>
      <c r="F66" s="147" t="s">
        <v>92</v>
      </c>
      <c r="G66" s="148">
        <v>0</v>
      </c>
      <c r="H66" s="148"/>
      <c r="I66" s="148"/>
      <c r="J66" s="149">
        <v>300000</v>
      </c>
      <c r="K66" s="149">
        <v>0</v>
      </c>
      <c r="L66" s="149">
        <v>0</v>
      </c>
      <c r="M66" s="149"/>
      <c r="N66" s="149">
        <v>0</v>
      </c>
      <c r="O66" s="150">
        <f t="shared" si="2"/>
        <v>0</v>
      </c>
      <c r="P66" s="42"/>
    </row>
    <row r="67" spans="1:21" ht="57.75" hidden="1" customHeight="1" x14ac:dyDescent="0.25">
      <c r="A67" s="146">
        <v>0</v>
      </c>
      <c r="B67" s="147" t="s">
        <v>93</v>
      </c>
      <c r="C67" s="147" t="s">
        <v>94</v>
      </c>
      <c r="D67" s="147" t="s">
        <v>86</v>
      </c>
      <c r="E67" s="152" t="s">
        <v>95</v>
      </c>
      <c r="F67" s="147" t="s">
        <v>96</v>
      </c>
      <c r="G67" s="148">
        <v>0</v>
      </c>
      <c r="H67" s="148"/>
      <c r="I67" s="148"/>
      <c r="J67" s="149">
        <v>0</v>
      </c>
      <c r="K67" s="149">
        <v>0</v>
      </c>
      <c r="L67" s="149">
        <v>0</v>
      </c>
      <c r="M67" s="149"/>
      <c r="N67" s="149">
        <v>0</v>
      </c>
      <c r="O67" s="150">
        <f t="shared" si="2"/>
        <v>0</v>
      </c>
      <c r="P67" s="42"/>
    </row>
    <row r="68" spans="1:21" ht="85.5" customHeight="1" thickBot="1" x14ac:dyDescent="0.3">
      <c r="A68" s="153">
        <v>1</v>
      </c>
      <c r="B68" s="154" t="s">
        <v>89</v>
      </c>
      <c r="C68" s="121" t="s">
        <v>97</v>
      </c>
      <c r="D68" s="35" t="s">
        <v>86</v>
      </c>
      <c r="E68" s="45" t="s">
        <v>98</v>
      </c>
      <c r="F68" s="35" t="s">
        <v>99</v>
      </c>
      <c r="G68" s="40">
        <v>24</v>
      </c>
      <c r="H68" s="40"/>
      <c r="I68" s="40"/>
      <c r="J68" s="41">
        <v>300000</v>
      </c>
      <c r="K68" s="41">
        <v>4200</v>
      </c>
      <c r="L68" s="41">
        <v>18491.59</v>
      </c>
      <c r="M68" s="41"/>
      <c r="N68" s="41">
        <v>23800</v>
      </c>
      <c r="O68" s="155">
        <f>SUM(M68:N68)</f>
        <v>23800</v>
      </c>
      <c r="P68" s="42"/>
    </row>
    <row r="69" spans="1:21" ht="82.5" hidden="1" customHeight="1" x14ac:dyDescent="0.25">
      <c r="A69" s="153"/>
      <c r="B69" s="154" t="s">
        <v>89</v>
      </c>
      <c r="C69" s="35" t="s">
        <v>100</v>
      </c>
      <c r="D69" s="35" t="s">
        <v>86</v>
      </c>
      <c r="E69" s="45" t="s">
        <v>101</v>
      </c>
      <c r="F69" s="35" t="s">
        <v>92</v>
      </c>
      <c r="G69" s="40"/>
      <c r="H69" s="40"/>
      <c r="I69" s="40"/>
      <c r="J69" s="41"/>
      <c r="K69" s="41"/>
      <c r="L69" s="41"/>
      <c r="M69" s="41"/>
      <c r="N69" s="41"/>
      <c r="O69" s="155">
        <f>SUM(M69:N69)</f>
        <v>0</v>
      </c>
      <c r="P69" s="42"/>
    </row>
    <row r="70" spans="1:21" ht="18.75" customHeight="1" thickBot="1" x14ac:dyDescent="0.3">
      <c r="A70" s="153">
        <f>SUM(A65:A69)</f>
        <v>1</v>
      </c>
      <c r="B70" s="50" t="s">
        <v>45</v>
      </c>
      <c r="C70" s="50"/>
      <c r="D70" s="50"/>
      <c r="E70" s="50"/>
      <c r="F70" s="50"/>
      <c r="G70" s="156">
        <f>SUM(G65:G69)</f>
        <v>24</v>
      </c>
      <c r="H70" s="156">
        <f t="shared" ref="H70:L70" si="3">SUM(H65:H69)</f>
        <v>0</v>
      </c>
      <c r="I70" s="156">
        <f t="shared" si="3"/>
        <v>0</v>
      </c>
      <c r="J70" s="156">
        <f t="shared" si="3"/>
        <v>850000</v>
      </c>
      <c r="K70" s="156">
        <f t="shared" si="3"/>
        <v>4200</v>
      </c>
      <c r="L70" s="156">
        <f t="shared" si="3"/>
        <v>18491.59</v>
      </c>
      <c r="M70" s="156">
        <f>SUM(M65:M69)</f>
        <v>0</v>
      </c>
      <c r="N70" s="156">
        <f>SUM(N65:N69)</f>
        <v>23800</v>
      </c>
      <c r="O70" s="156">
        <f>SUM(O65:O69)</f>
        <v>23800</v>
      </c>
    </row>
    <row r="71" spans="1:21" ht="15" customHeight="1" thickBot="1" x14ac:dyDescent="0.3">
      <c r="A71" s="53" t="s">
        <v>46</v>
      </c>
      <c r="B71" s="54"/>
      <c r="C71" s="54"/>
      <c r="D71" s="54"/>
      <c r="E71" s="54"/>
      <c r="F71" s="54"/>
      <c r="G71" s="54"/>
      <c r="H71" s="157"/>
      <c r="I71" s="157"/>
      <c r="J71" s="158"/>
      <c r="K71" s="158"/>
      <c r="L71" s="158"/>
      <c r="M71" s="159">
        <v>0</v>
      </c>
      <c r="N71" s="159">
        <f>N70*-0.1</f>
        <v>-2380</v>
      </c>
      <c r="O71" s="159">
        <f>N71</f>
        <v>-2380</v>
      </c>
    </row>
    <row r="72" spans="1:21" ht="17.25" customHeight="1" thickBot="1" x14ac:dyDescent="0.3">
      <c r="A72" s="59" t="s">
        <v>47</v>
      </c>
      <c r="B72" s="59"/>
      <c r="C72" s="59"/>
      <c r="D72" s="59"/>
      <c r="E72" s="59"/>
      <c r="F72" s="59"/>
      <c r="G72" s="59"/>
      <c r="H72" s="160"/>
      <c r="I72" s="160"/>
      <c r="J72" s="161"/>
      <c r="K72" s="161"/>
      <c r="L72" s="161"/>
      <c r="M72" s="159">
        <f>SUM(M70:M71)</f>
        <v>0</v>
      </c>
      <c r="N72" s="159">
        <f>N70 +(N71)</f>
        <v>21420</v>
      </c>
      <c r="O72" s="159">
        <f>O71+O70</f>
        <v>21420</v>
      </c>
    </row>
    <row r="73" spans="1:21" ht="17.25" customHeight="1" x14ac:dyDescent="0.25">
      <c r="A73" s="162"/>
      <c r="B73" s="162"/>
      <c r="C73" s="162"/>
      <c r="D73" s="162"/>
      <c r="E73" s="162"/>
      <c r="F73" s="162"/>
      <c r="G73" s="162"/>
      <c r="H73" s="163"/>
      <c r="I73" s="163"/>
      <c r="J73" s="164"/>
      <c r="K73" s="164"/>
      <c r="L73" s="164"/>
      <c r="M73" s="165"/>
      <c r="N73" s="165"/>
      <c r="O73" s="165"/>
      <c r="P73" s="166"/>
      <c r="Q73" s="166"/>
      <c r="R73" s="166"/>
      <c r="S73" s="166"/>
      <c r="T73" s="166"/>
      <c r="U73" s="166"/>
    </row>
    <row r="74" spans="1:21" ht="17.25" customHeight="1" thickBot="1" x14ac:dyDescent="0.3">
      <c r="A74" s="162"/>
      <c r="B74" s="167" t="s">
        <v>102</v>
      </c>
      <c r="C74" s="167"/>
      <c r="D74" s="167"/>
      <c r="E74" s="167"/>
      <c r="F74" s="167"/>
      <c r="G74" s="167"/>
      <c r="H74" s="163"/>
      <c r="I74" s="168" t="s">
        <v>103</v>
      </c>
      <c r="J74" s="169"/>
      <c r="K74" s="169"/>
      <c r="L74" s="169"/>
      <c r="M74" s="169"/>
      <c r="N74" s="169"/>
      <c r="O74" s="165"/>
      <c r="P74" s="170"/>
      <c r="Q74" s="170"/>
      <c r="R74" s="170"/>
      <c r="S74" s="170"/>
      <c r="T74" s="170"/>
      <c r="U74" s="170"/>
    </row>
    <row r="75" spans="1:21" ht="17.25" customHeight="1" thickBot="1" x14ac:dyDescent="0.3">
      <c r="A75" s="144"/>
      <c r="B75" s="171"/>
      <c r="C75" s="171"/>
      <c r="D75" s="171"/>
      <c r="E75" s="171"/>
      <c r="F75" s="171"/>
      <c r="G75" s="171"/>
      <c r="H75" s="163"/>
      <c r="I75" s="163"/>
      <c r="J75" s="164"/>
      <c r="K75" s="164"/>
      <c r="L75" s="164"/>
      <c r="M75" s="165"/>
      <c r="N75" s="165"/>
      <c r="O75" s="165"/>
      <c r="P75" s="172" t="s">
        <v>104</v>
      </c>
      <c r="Q75" s="173"/>
      <c r="R75" s="173"/>
      <c r="S75" s="173"/>
      <c r="T75" s="173"/>
      <c r="U75" s="174"/>
    </row>
    <row r="76" spans="1:21" ht="32.25" thickBot="1" x14ac:dyDescent="0.3">
      <c r="A76" s="175" t="s">
        <v>105</v>
      </c>
      <c r="B76" s="175"/>
      <c r="C76" s="175"/>
      <c r="D76" s="175" t="s">
        <v>106</v>
      </c>
      <c r="E76" s="175"/>
      <c r="F76" s="175" t="s">
        <v>107</v>
      </c>
      <c r="G76" s="175"/>
      <c r="H76" s="163"/>
      <c r="I76" s="176" t="s">
        <v>108</v>
      </c>
      <c r="J76" s="177" t="s">
        <v>109</v>
      </c>
      <c r="K76" s="178" t="s">
        <v>110</v>
      </c>
      <c r="L76" s="178" t="s">
        <v>111</v>
      </c>
      <c r="M76" s="179" t="s">
        <v>112</v>
      </c>
      <c r="N76" s="180" t="s">
        <v>70</v>
      </c>
      <c r="O76" s="165"/>
      <c r="P76" s="181" t="s">
        <v>108</v>
      </c>
      <c r="Q76" s="182" t="s">
        <v>109</v>
      </c>
      <c r="R76" s="183" t="s">
        <v>110</v>
      </c>
      <c r="S76" s="183" t="s">
        <v>111</v>
      </c>
      <c r="T76" s="184" t="s">
        <v>112</v>
      </c>
      <c r="U76" s="185" t="s">
        <v>70</v>
      </c>
    </row>
    <row r="77" spans="1:21" ht="27.75" customHeight="1" thickBot="1" x14ac:dyDescent="0.3">
      <c r="A77" s="186" t="s">
        <v>113</v>
      </c>
      <c r="B77" s="186"/>
      <c r="C77" s="186"/>
      <c r="D77" s="187">
        <v>826990.7</v>
      </c>
      <c r="E77" s="188"/>
      <c r="F77" s="187">
        <f>F85</f>
        <v>903490.95000000007</v>
      </c>
      <c r="G77" s="188"/>
      <c r="H77" s="163"/>
      <c r="I77" s="189" t="s">
        <v>24</v>
      </c>
      <c r="J77" s="190">
        <f>L24</f>
        <v>59625</v>
      </c>
      <c r="K77" s="190">
        <f>L56</f>
        <v>20750</v>
      </c>
      <c r="L77" s="190">
        <f>L44</f>
        <v>72100</v>
      </c>
      <c r="M77" s="191">
        <f>L70</f>
        <v>18491.59</v>
      </c>
      <c r="N77" s="192">
        <f>SUM(J77:M77)</f>
        <v>170966.59</v>
      </c>
      <c r="O77" s="193"/>
      <c r="P77" s="189" t="s">
        <v>24</v>
      </c>
      <c r="Q77" s="190">
        <v>62500</v>
      </c>
      <c r="R77" s="190">
        <v>23000</v>
      </c>
      <c r="S77" s="190">
        <v>61600</v>
      </c>
      <c r="T77" s="191">
        <v>9304.09</v>
      </c>
      <c r="U77" s="192">
        <f>SUM(Q77:T77)</f>
        <v>156404.09</v>
      </c>
    </row>
    <row r="78" spans="1:21" ht="20.100000000000001" customHeight="1" thickBot="1" x14ac:dyDescent="0.3">
      <c r="A78" s="186" t="s">
        <v>114</v>
      </c>
      <c r="B78" s="186"/>
      <c r="C78" s="186"/>
      <c r="D78" s="187">
        <v>5</v>
      </c>
      <c r="E78" s="188"/>
      <c r="F78" s="194">
        <f>A42+A41</f>
        <v>2</v>
      </c>
      <c r="G78" s="195"/>
      <c r="H78" s="196"/>
      <c r="I78" s="197" t="s">
        <v>115</v>
      </c>
      <c r="J78" s="198">
        <f>K24</f>
        <v>16100</v>
      </c>
      <c r="K78" s="190">
        <f>K56</f>
        <v>15000</v>
      </c>
      <c r="L78" s="198">
        <f>K44</f>
        <v>18900</v>
      </c>
      <c r="M78" s="199">
        <f>K70</f>
        <v>4200</v>
      </c>
      <c r="N78" s="200">
        <f t="shared" ref="N78" si="4">SUM(J78:M78)</f>
        <v>54200</v>
      </c>
      <c r="O78" s="193"/>
      <c r="P78" s="197" t="s">
        <v>115</v>
      </c>
      <c r="Q78" s="198">
        <v>27500</v>
      </c>
      <c r="R78" s="190">
        <v>15900</v>
      </c>
      <c r="S78" s="198">
        <v>22400</v>
      </c>
      <c r="T78" s="199">
        <v>4100</v>
      </c>
      <c r="U78" s="200">
        <f>SUM(Q78:T78)</f>
        <v>69900</v>
      </c>
    </row>
    <row r="79" spans="1:21" ht="31.5" customHeight="1" thickBot="1" x14ac:dyDescent="0.3">
      <c r="A79" s="201" t="s">
        <v>116</v>
      </c>
      <c r="B79" s="202"/>
      <c r="C79" s="203"/>
      <c r="D79" s="204">
        <v>14</v>
      </c>
      <c r="E79" s="205"/>
      <c r="F79" s="194">
        <f>(A70+A56+A44+A24)</f>
        <v>13</v>
      </c>
      <c r="G79" s="195"/>
      <c r="H79" s="196"/>
      <c r="I79" s="206" t="s">
        <v>117</v>
      </c>
      <c r="J79" s="207">
        <f>O26</f>
        <v>433452.00800000003</v>
      </c>
      <c r="K79" s="207">
        <f>O58</f>
        <v>315008.46600000001</v>
      </c>
      <c r="L79" s="207">
        <f>O46</f>
        <v>133610.476</v>
      </c>
      <c r="M79" s="208">
        <f>O72</f>
        <v>21420</v>
      </c>
      <c r="N79" s="209">
        <f>SUM(J79:M79)</f>
        <v>903490.95000000007</v>
      </c>
      <c r="O79" s="193"/>
      <c r="P79" s="206" t="s">
        <v>117</v>
      </c>
      <c r="Q79" s="207">
        <v>398365</v>
      </c>
      <c r="R79" s="207">
        <v>337683</v>
      </c>
      <c r="S79" s="207">
        <v>30782.7</v>
      </c>
      <c r="T79" s="208">
        <v>60160</v>
      </c>
      <c r="U79" s="209">
        <f>SUM(Q79:T79)</f>
        <v>826990.7</v>
      </c>
    </row>
    <row r="80" spans="1:21" ht="20.100000000000001" customHeight="1" thickBot="1" x14ac:dyDescent="0.3">
      <c r="A80" s="186" t="s">
        <v>118</v>
      </c>
      <c r="B80" s="186"/>
      <c r="C80" s="186"/>
      <c r="D80" s="204">
        <v>78</v>
      </c>
      <c r="E80" s="205"/>
      <c r="F80" s="210">
        <f>(H24+I24)+(H44+I44)+(H56+I56)+(H70+I70)</f>
        <v>43</v>
      </c>
      <c r="G80" s="211"/>
      <c r="H80" s="144"/>
      <c r="I80" s="212" t="s">
        <v>70</v>
      </c>
      <c r="J80" s="213">
        <f>SUM(J77:J79)</f>
        <v>509177.00800000003</v>
      </c>
      <c r="K80" s="213">
        <f t="shared" ref="K80:M80" si="5">SUM(K77:K79)</f>
        <v>350758.46600000001</v>
      </c>
      <c r="L80" s="213">
        <f t="shared" si="5"/>
        <v>224610.476</v>
      </c>
      <c r="M80" s="214">
        <f t="shared" si="5"/>
        <v>44111.59</v>
      </c>
      <c r="N80" s="215">
        <f>SUM(J80:M80)</f>
        <v>1128657.54</v>
      </c>
      <c r="O80" s="216"/>
      <c r="P80" s="212" t="s">
        <v>70</v>
      </c>
      <c r="Q80" s="213">
        <f>SUM(Q77:Q79)</f>
        <v>488365</v>
      </c>
      <c r="R80" s="213">
        <f t="shared" ref="R80:T80" si="6">SUM(R77:R79)</f>
        <v>376583</v>
      </c>
      <c r="S80" s="213">
        <f t="shared" si="6"/>
        <v>114782.7</v>
      </c>
      <c r="T80" s="213">
        <f t="shared" si="6"/>
        <v>73564.09</v>
      </c>
      <c r="U80" s="215">
        <f>SUM(Q80:T80)</f>
        <v>1053294.79</v>
      </c>
    </row>
    <row r="81" spans="1:22" ht="20.100000000000001" customHeight="1" thickBot="1" x14ac:dyDescent="0.3">
      <c r="A81" s="186" t="s">
        <v>119</v>
      </c>
      <c r="B81" s="186"/>
      <c r="C81" s="186"/>
      <c r="D81" s="217">
        <v>232</v>
      </c>
      <c r="E81" s="218"/>
      <c r="F81" s="219">
        <f>G24+G44+G56+G70</f>
        <v>208</v>
      </c>
      <c r="G81" s="220"/>
      <c r="H81" s="144"/>
      <c r="I81" s="221" t="s">
        <v>120</v>
      </c>
      <c r="J81" s="221"/>
      <c r="K81" s="221"/>
      <c r="L81" s="221"/>
      <c r="M81" s="221"/>
      <c r="N81" s="221"/>
      <c r="O81" s="216"/>
      <c r="P81" s="222" t="s">
        <v>121</v>
      </c>
      <c r="Q81" s="223"/>
      <c r="R81" s="223"/>
      <c r="S81" s="223"/>
      <c r="T81" s="223"/>
      <c r="U81" s="224"/>
    </row>
    <row r="82" spans="1:22" ht="35.25" customHeight="1" thickBot="1" x14ac:dyDescent="0.3">
      <c r="A82" s="225" t="s">
        <v>122</v>
      </c>
      <c r="B82" s="225"/>
      <c r="C82" s="225"/>
      <c r="D82" s="187">
        <v>636368</v>
      </c>
      <c r="E82" s="188"/>
      <c r="F82" s="226">
        <f>M72+M58+M46+M26</f>
        <v>711358.05</v>
      </c>
      <c r="G82" s="227"/>
      <c r="H82" s="196"/>
      <c r="I82" s="176" t="s">
        <v>108</v>
      </c>
      <c r="J82" s="177" t="s">
        <v>109</v>
      </c>
      <c r="K82" s="178" t="s">
        <v>110</v>
      </c>
      <c r="L82" s="228" t="s">
        <v>111</v>
      </c>
      <c r="M82" s="229" t="s">
        <v>112</v>
      </c>
      <c r="N82" s="180" t="s">
        <v>70</v>
      </c>
      <c r="O82" s="216"/>
      <c r="P82" s="176" t="s">
        <v>108</v>
      </c>
      <c r="Q82" s="177" t="s">
        <v>109</v>
      </c>
      <c r="R82" s="178" t="s">
        <v>110</v>
      </c>
      <c r="S82" s="178" t="s">
        <v>111</v>
      </c>
      <c r="T82" s="179" t="s">
        <v>112</v>
      </c>
      <c r="U82" s="180" t="s">
        <v>70</v>
      </c>
    </row>
    <row r="83" spans="1:22" ht="20.100000000000001" customHeight="1" thickBot="1" x14ac:dyDescent="0.3">
      <c r="A83" s="225" t="s">
        <v>123</v>
      </c>
      <c r="B83" s="225"/>
      <c r="C83" s="225"/>
      <c r="D83" s="187">
        <v>211803</v>
      </c>
      <c r="E83" s="188"/>
      <c r="F83" s="226">
        <f>N70+N56+N44+N24</f>
        <v>213481</v>
      </c>
      <c r="G83" s="227"/>
      <c r="H83" s="196"/>
      <c r="I83" s="189" t="s">
        <v>24</v>
      </c>
      <c r="J83" s="230">
        <f>J77/Q77</f>
        <v>0.95399999999999996</v>
      </c>
      <c r="K83" s="230">
        <f>K77/R77</f>
        <v>0.90217391304347827</v>
      </c>
      <c r="L83" s="230">
        <f>L77/S77</f>
        <v>1.1704545454545454</v>
      </c>
      <c r="M83" s="230">
        <f>M77/T77</f>
        <v>1.9874689518265622</v>
      </c>
      <c r="N83" s="231">
        <f>N77/U77</f>
        <v>1.0931081789485173</v>
      </c>
      <c r="O83" s="216"/>
      <c r="P83" s="232" t="s">
        <v>114</v>
      </c>
      <c r="Q83" s="233">
        <v>3</v>
      </c>
      <c r="R83" s="234" t="s">
        <v>124</v>
      </c>
      <c r="S83" s="234" t="s">
        <v>124</v>
      </c>
      <c r="T83" s="235">
        <v>0</v>
      </c>
      <c r="U83" s="236">
        <v>3</v>
      </c>
    </row>
    <row r="84" spans="1:22" ht="20.100000000000001" customHeight="1" thickBot="1" x14ac:dyDescent="0.3">
      <c r="A84" s="225" t="s">
        <v>125</v>
      </c>
      <c r="B84" s="225"/>
      <c r="C84" s="225"/>
      <c r="D84" s="187">
        <v>-21180.3</v>
      </c>
      <c r="E84" s="188"/>
      <c r="F84" s="226">
        <f>(N71+N57+N45+N25)</f>
        <v>-21348.100000000002</v>
      </c>
      <c r="G84" s="227"/>
      <c r="H84" s="196"/>
      <c r="I84" s="197" t="s">
        <v>115</v>
      </c>
      <c r="J84" s="230">
        <f>J78/Q78</f>
        <v>0.58545454545454545</v>
      </c>
      <c r="K84" s="230">
        <f t="shared" ref="K84:N86" si="7">K78/R78</f>
        <v>0.94339622641509435</v>
      </c>
      <c r="L84" s="230">
        <f t="shared" si="7"/>
        <v>0.84375</v>
      </c>
      <c r="M84" s="230">
        <f t="shared" si="7"/>
        <v>1.024390243902439</v>
      </c>
      <c r="N84" s="231">
        <f t="shared" si="7"/>
        <v>0.77539341917024318</v>
      </c>
      <c r="O84" s="216"/>
      <c r="P84" s="237" t="s">
        <v>126</v>
      </c>
      <c r="Q84" s="238">
        <v>5</v>
      </c>
      <c r="R84" s="234">
        <v>4</v>
      </c>
      <c r="S84" s="239">
        <v>4</v>
      </c>
      <c r="T84" s="240">
        <v>1</v>
      </c>
      <c r="U84" s="236">
        <v>14</v>
      </c>
    </row>
    <row r="85" spans="1:22" ht="20.100000000000001" customHeight="1" thickBot="1" x14ac:dyDescent="0.3">
      <c r="A85" s="241" t="s">
        <v>127</v>
      </c>
      <c r="B85" s="241"/>
      <c r="C85" s="241"/>
      <c r="D85" s="242">
        <f>SUM(D82:E84)</f>
        <v>826990.7</v>
      </c>
      <c r="E85" s="243"/>
      <c r="F85" s="244">
        <f>F82+F83+F84</f>
        <v>903490.95000000007</v>
      </c>
      <c r="G85" s="244"/>
      <c r="H85" s="245"/>
      <c r="I85" s="206" t="s">
        <v>117</v>
      </c>
      <c r="J85" s="230">
        <f>J79/Q79</f>
        <v>1.0880775369322104</v>
      </c>
      <c r="K85" s="230">
        <f>K79/R79</f>
        <v>0.93285260436563289</v>
      </c>
      <c r="L85" s="230">
        <f t="shared" si="7"/>
        <v>4.340440442196428</v>
      </c>
      <c r="M85" s="230">
        <f t="shared" si="7"/>
        <v>0.35605053191489361</v>
      </c>
      <c r="N85" s="231">
        <f t="shared" si="7"/>
        <v>1.0925043655267226</v>
      </c>
      <c r="O85" s="216"/>
      <c r="P85" s="206" t="s">
        <v>128</v>
      </c>
      <c r="Q85" s="238">
        <v>48</v>
      </c>
      <c r="R85" s="234" t="s">
        <v>124</v>
      </c>
      <c r="S85" s="239" t="s">
        <v>124</v>
      </c>
      <c r="T85" s="240">
        <v>30</v>
      </c>
      <c r="U85" s="236">
        <v>78</v>
      </c>
    </row>
    <row r="86" spans="1:22" ht="20.100000000000001" customHeight="1" thickBot="1" x14ac:dyDescent="0.3">
      <c r="A86" s="246"/>
      <c r="B86" s="246"/>
      <c r="C86" s="246"/>
      <c r="D86" s="246"/>
      <c r="E86" s="246"/>
      <c r="F86" s="246"/>
      <c r="G86" s="245"/>
      <c r="H86" s="245"/>
      <c r="I86" s="212" t="s">
        <v>70</v>
      </c>
      <c r="J86" s="247">
        <f>J80/Q80</f>
        <v>1.0426156829420619</v>
      </c>
      <c r="K86" s="247">
        <f>K80/R80</f>
        <v>0.93142405791020844</v>
      </c>
      <c r="L86" s="247">
        <f t="shared" si="7"/>
        <v>1.9568321358532252</v>
      </c>
      <c r="M86" s="248">
        <f t="shared" si="7"/>
        <v>0.59963482182679073</v>
      </c>
      <c r="N86" s="249">
        <f t="shared" si="7"/>
        <v>1.0715495326811595</v>
      </c>
      <c r="O86" s="246"/>
      <c r="P86" s="206" t="s">
        <v>129</v>
      </c>
      <c r="Q86" s="238">
        <v>56</v>
      </c>
      <c r="R86" s="234">
        <v>32</v>
      </c>
      <c r="S86" s="239">
        <v>112</v>
      </c>
      <c r="T86" s="240">
        <v>32</v>
      </c>
      <c r="U86" s="236">
        <v>232</v>
      </c>
    </row>
    <row r="87" spans="1:22" x14ac:dyDescent="0.25">
      <c r="A87" s="246"/>
      <c r="B87" s="250"/>
      <c r="C87" s="250"/>
      <c r="D87" s="250"/>
      <c r="E87" s="251"/>
      <c r="F87" s="251" t="s">
        <v>18</v>
      </c>
      <c r="G87" s="252"/>
      <c r="I87" s="246"/>
      <c r="J87" s="246"/>
      <c r="K87" s="246"/>
      <c r="L87" s="246"/>
      <c r="M87" s="246"/>
      <c r="N87" s="246"/>
      <c r="O87" s="246"/>
      <c r="P87" s="206" t="s">
        <v>130</v>
      </c>
      <c r="Q87" s="253">
        <v>329245</v>
      </c>
      <c r="R87" s="234">
        <v>267123</v>
      </c>
      <c r="S87" s="239" t="s">
        <v>124</v>
      </c>
      <c r="T87" s="254">
        <v>40000</v>
      </c>
      <c r="U87" s="236">
        <v>721932</v>
      </c>
    </row>
    <row r="88" spans="1:22" ht="15.75" thickBot="1" x14ac:dyDescent="0.3">
      <c r="A88" s="246"/>
      <c r="B88" s="255"/>
      <c r="C88" s="255"/>
      <c r="D88" s="255"/>
      <c r="E88" s="256"/>
      <c r="F88" s="255"/>
      <c r="G88" s="257"/>
      <c r="H88" s="255"/>
      <c r="I88" s="258" t="s">
        <v>131</v>
      </c>
      <c r="J88" s="258"/>
      <c r="K88" s="258"/>
      <c r="L88" s="258"/>
      <c r="M88" s="258"/>
      <c r="N88" s="258"/>
      <c r="O88" s="246"/>
      <c r="P88" s="206" t="s">
        <v>132</v>
      </c>
      <c r="Q88" s="259">
        <v>69120</v>
      </c>
      <c r="R88" s="260">
        <v>70560</v>
      </c>
      <c r="S88" s="260">
        <v>30782.7</v>
      </c>
      <c r="T88" s="261">
        <v>20160</v>
      </c>
      <c r="U88" s="236">
        <v>190622.7</v>
      </c>
      <c r="V88" s="262"/>
    </row>
    <row r="89" spans="1:22" ht="32.25" thickBot="1" x14ac:dyDescent="0.3">
      <c r="A89" s="246"/>
      <c r="B89" s="246"/>
      <c r="C89" s="246"/>
      <c r="D89" s="246"/>
      <c r="E89" s="246"/>
      <c r="F89" s="246"/>
      <c r="G89" s="246"/>
      <c r="H89" s="255"/>
      <c r="I89" s="176" t="s">
        <v>108</v>
      </c>
      <c r="J89" s="177" t="s">
        <v>109</v>
      </c>
      <c r="K89" s="178" t="s">
        <v>110</v>
      </c>
      <c r="L89" s="178" t="s">
        <v>133</v>
      </c>
      <c r="M89" s="179" t="s">
        <v>112</v>
      </c>
      <c r="N89" s="180" t="s">
        <v>70</v>
      </c>
      <c r="O89" s="246"/>
      <c r="P89" s="212" t="s">
        <v>70</v>
      </c>
      <c r="Q89" s="263">
        <v>398365</v>
      </c>
      <c r="R89" s="213">
        <v>423247</v>
      </c>
      <c r="S89" s="213">
        <v>30782.7</v>
      </c>
      <c r="T89" s="213">
        <v>60160</v>
      </c>
      <c r="U89" s="213">
        <v>912554.7</v>
      </c>
    </row>
    <row r="90" spans="1:22" x14ac:dyDescent="0.25">
      <c r="A90" s="246"/>
      <c r="B90" s="264" t="s">
        <v>134</v>
      </c>
      <c r="C90" s="264"/>
      <c r="D90" s="264"/>
      <c r="E90" s="251" t="s">
        <v>135</v>
      </c>
      <c r="F90" s="246"/>
      <c r="G90" s="246"/>
      <c r="H90" s="265"/>
      <c r="I90" s="232" t="s">
        <v>114</v>
      </c>
      <c r="J90" s="266">
        <f>1/Q83</f>
        <v>0.33333333333333331</v>
      </c>
      <c r="K90" s="234" t="e">
        <f>0/R83</f>
        <v>#VALUE!</v>
      </c>
      <c r="L90" s="234" t="e">
        <f>0/S83</f>
        <v>#VALUE!</v>
      </c>
      <c r="M90" s="267" t="e">
        <f>0/T83</f>
        <v>#DIV/0!</v>
      </c>
      <c r="N90" s="268">
        <f t="shared" ref="N90:N95" si="8">F78/D78</f>
        <v>0.4</v>
      </c>
      <c r="O90" s="246"/>
    </row>
    <row r="91" spans="1:22" x14ac:dyDescent="0.25">
      <c r="A91" s="246"/>
      <c r="B91" s="255"/>
      <c r="C91" s="255"/>
      <c r="D91" s="255"/>
      <c r="E91" s="256"/>
      <c r="F91" s="251"/>
      <c r="G91" s="246"/>
      <c r="H91" s="255"/>
      <c r="I91" s="237" t="s">
        <v>126</v>
      </c>
      <c r="J91" s="269">
        <f>A24/Q84</f>
        <v>0.8</v>
      </c>
      <c r="K91" s="266">
        <f>A56/R84</f>
        <v>1</v>
      </c>
      <c r="L91" s="270">
        <f>A44/S84</f>
        <v>1</v>
      </c>
      <c r="M91" s="271">
        <f>A70/T84</f>
        <v>1</v>
      </c>
      <c r="N91" s="272">
        <f t="shared" si="8"/>
        <v>0.9285714285714286</v>
      </c>
      <c r="O91" s="246"/>
    </row>
    <row r="92" spans="1:22" x14ac:dyDescent="0.25">
      <c r="A92" s="246"/>
      <c r="B92" s="255"/>
      <c r="C92" s="255"/>
      <c r="D92" s="255"/>
      <c r="E92" s="256"/>
      <c r="F92" s="255"/>
      <c r="G92" s="246"/>
      <c r="H92" s="246"/>
      <c r="I92" s="206" t="s">
        <v>128</v>
      </c>
      <c r="J92" s="269">
        <f>H24+I24/Q85</f>
        <v>42.020833333333336</v>
      </c>
      <c r="K92" s="190" t="e">
        <f>H56+I56/R85</f>
        <v>#VALUE!</v>
      </c>
      <c r="L92" s="273" t="e">
        <f>H44+I44/S85</f>
        <v>#VALUE!</v>
      </c>
      <c r="M92" s="271">
        <f>(H70+I70)/T85</f>
        <v>0</v>
      </c>
      <c r="N92" s="272">
        <f t="shared" si="8"/>
        <v>0.55128205128205132</v>
      </c>
      <c r="O92" s="246"/>
      <c r="R92" s="274"/>
      <c r="S92" s="274"/>
    </row>
    <row r="93" spans="1:22" x14ac:dyDescent="0.25">
      <c r="A93" s="246"/>
      <c r="B93" s="255"/>
      <c r="C93" s="255"/>
      <c r="D93" s="255"/>
      <c r="E93" s="256"/>
      <c r="F93" s="255"/>
      <c r="G93" s="246"/>
      <c r="H93" s="246"/>
      <c r="I93" s="206" t="s">
        <v>129</v>
      </c>
      <c r="J93" s="269">
        <f>G24/Q86</f>
        <v>1.1428571428571428</v>
      </c>
      <c r="K93" s="266">
        <f>G56/R86</f>
        <v>1.5</v>
      </c>
      <c r="L93" s="269">
        <f>G44/S86</f>
        <v>0.6428571428571429</v>
      </c>
      <c r="M93" s="271">
        <f>G70/T86</f>
        <v>0.75</v>
      </c>
      <c r="N93" s="272">
        <f t="shared" si="8"/>
        <v>0.89655172413793105</v>
      </c>
      <c r="O93" s="246"/>
    </row>
    <row r="94" spans="1:22" x14ac:dyDescent="0.25">
      <c r="A94" s="246"/>
      <c r="B94" s="255"/>
      <c r="C94" s="255"/>
      <c r="D94" s="255"/>
      <c r="E94" s="256"/>
      <c r="F94" s="255"/>
      <c r="G94" s="246"/>
      <c r="H94" s="246"/>
      <c r="I94" s="206" t="s">
        <v>130</v>
      </c>
      <c r="J94" s="269">
        <f>M24/Q87</f>
        <v>1.1109003933241204</v>
      </c>
      <c r="K94" s="266">
        <f>M56/R87</f>
        <v>0.90415954447950941</v>
      </c>
      <c r="L94" s="269" t="e">
        <f>M44/S87</f>
        <v>#VALUE!</v>
      </c>
      <c r="M94" s="271">
        <f>M72/T87</f>
        <v>0</v>
      </c>
      <c r="N94" s="272">
        <f t="shared" si="8"/>
        <v>1.1178406990923491</v>
      </c>
      <c r="O94" s="246"/>
    </row>
    <row r="95" spans="1:22" x14ac:dyDescent="0.25">
      <c r="A95" s="246"/>
      <c r="B95" s="275" t="s">
        <v>136</v>
      </c>
      <c r="C95" s="275"/>
      <c r="D95" s="275"/>
      <c r="E95" s="276" t="s">
        <v>137</v>
      </c>
      <c r="F95" s="255"/>
      <c r="G95" s="246"/>
      <c r="H95" s="246"/>
      <c r="I95" s="206" t="s">
        <v>138</v>
      </c>
      <c r="J95" s="277">
        <f>N26/Q88</f>
        <v>0.97936354166666661</v>
      </c>
      <c r="K95" s="277">
        <f>N58/R88</f>
        <v>1.0414775510204082</v>
      </c>
      <c r="L95" s="277">
        <f>N46/S88</f>
        <v>0.95939069672250965</v>
      </c>
      <c r="M95" s="278">
        <f>N72/T88</f>
        <v>1.0625</v>
      </c>
      <c r="N95" s="272">
        <f t="shared" si="8"/>
        <v>1.007922456244718</v>
      </c>
      <c r="O95" s="246"/>
    </row>
    <row r="96" spans="1:22" ht="15.75" thickBot="1" x14ac:dyDescent="0.3">
      <c r="A96" s="246"/>
      <c r="B96" s="255" t="s">
        <v>139</v>
      </c>
      <c r="C96" s="255"/>
      <c r="D96" s="255"/>
      <c r="E96" s="251" t="s">
        <v>140</v>
      </c>
      <c r="F96" s="276"/>
      <c r="G96" s="246"/>
      <c r="H96" s="246"/>
      <c r="I96" s="212" t="s">
        <v>70</v>
      </c>
      <c r="J96" s="279">
        <f>J79/Q79</f>
        <v>1.0880775369322104</v>
      </c>
      <c r="K96" s="279">
        <f>K79/R79</f>
        <v>0.93285260436563289</v>
      </c>
      <c r="L96" s="279">
        <f>L79/S79</f>
        <v>4.340440442196428</v>
      </c>
      <c r="M96" s="280">
        <f>M79/T79</f>
        <v>0.35605053191489361</v>
      </c>
      <c r="N96" s="281">
        <f>N79/U79</f>
        <v>1.0925043655267226</v>
      </c>
      <c r="O96" s="246"/>
    </row>
    <row r="97" spans="1:15" x14ac:dyDescent="0.25">
      <c r="A97" s="246"/>
      <c r="B97" s="246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</row>
    <row r="98" spans="1:15" x14ac:dyDescent="0.25">
      <c r="A98" s="246"/>
      <c r="B98" s="11"/>
      <c r="C98" s="11"/>
      <c r="D98" s="11"/>
      <c r="E98" s="11"/>
      <c r="F98" s="11"/>
      <c r="G98" s="246"/>
      <c r="H98" s="246"/>
      <c r="I98" s="11"/>
      <c r="O98" s="246"/>
    </row>
    <row r="99" spans="1:15" x14ac:dyDescent="0.25">
      <c r="A99" s="246"/>
      <c r="B99" s="11"/>
      <c r="C99" s="11"/>
      <c r="D99" s="11"/>
      <c r="E99" s="11"/>
      <c r="F99" s="11"/>
      <c r="G99" s="246"/>
      <c r="H99" s="246"/>
      <c r="I99" s="11"/>
      <c r="O99" s="246"/>
    </row>
    <row r="100" spans="1:15" x14ac:dyDescent="0.25">
      <c r="A100" s="246"/>
      <c r="B100" s="11"/>
      <c r="C100" s="11"/>
      <c r="D100" s="11"/>
      <c r="E100" s="11"/>
      <c r="F100" s="11"/>
      <c r="G100" s="246"/>
      <c r="H100" s="246"/>
      <c r="I100" s="11"/>
      <c r="J100" s="11"/>
      <c r="K100" s="11"/>
      <c r="L100" s="11"/>
      <c r="M100" s="11"/>
      <c r="N100" s="11"/>
    </row>
    <row r="101" spans="1:15" x14ac:dyDescent="0.25">
      <c r="A101" s="246"/>
      <c r="B101" s="11"/>
      <c r="C101" s="11"/>
      <c r="D101" s="11"/>
      <c r="E101" s="11"/>
      <c r="F101" s="11"/>
      <c r="G101" s="246"/>
      <c r="H101" s="246"/>
      <c r="I101" s="11"/>
      <c r="J101" s="11"/>
      <c r="K101" s="11"/>
      <c r="L101" s="11"/>
      <c r="M101" s="11"/>
      <c r="N101" s="11"/>
    </row>
    <row r="102" spans="1:15" x14ac:dyDescent="0.25">
      <c r="A102" s="246"/>
      <c r="B102" s="11"/>
      <c r="C102" s="11"/>
      <c r="D102" s="11"/>
      <c r="E102" s="11"/>
      <c r="F102" s="11"/>
      <c r="G102" s="246"/>
      <c r="H102" s="246"/>
      <c r="I102" s="11"/>
      <c r="J102" s="11"/>
      <c r="K102" s="11"/>
      <c r="L102" s="11"/>
      <c r="M102" s="11"/>
      <c r="N102" s="11"/>
    </row>
    <row r="103" spans="1:15" x14ac:dyDescent="0.25">
      <c r="A103" s="246"/>
      <c r="B103" s="11"/>
      <c r="C103" s="11"/>
      <c r="D103" s="11"/>
      <c r="E103" s="11"/>
      <c r="F103" s="11"/>
      <c r="G103" s="246"/>
      <c r="H103" s="246"/>
      <c r="I103" s="11"/>
      <c r="J103" s="11"/>
      <c r="K103" s="11"/>
      <c r="L103" s="11"/>
      <c r="M103" s="11"/>
      <c r="N103" s="11"/>
    </row>
    <row r="104" spans="1:15" x14ac:dyDescent="0.25">
      <c r="A104" s="246"/>
      <c r="B104" s="11"/>
      <c r="C104" s="11"/>
      <c r="D104" s="11"/>
      <c r="E104" s="11"/>
      <c r="F104" s="11"/>
      <c r="G104" s="11"/>
      <c r="H104" s="246"/>
      <c r="I104" s="11"/>
      <c r="J104" s="11"/>
      <c r="K104" s="11"/>
      <c r="L104" s="11"/>
      <c r="M104" s="11"/>
      <c r="N104" s="11"/>
    </row>
    <row r="105" spans="1:15" x14ac:dyDescent="0.25">
      <c r="A105" s="246"/>
      <c r="B105" s="11"/>
      <c r="C105" s="11"/>
      <c r="D105" s="11"/>
      <c r="E105" s="11"/>
      <c r="F105" s="11"/>
      <c r="G105" s="11"/>
      <c r="H105" s="246"/>
      <c r="I105" s="11"/>
      <c r="J105" s="11"/>
      <c r="K105" s="11"/>
      <c r="L105" s="11"/>
      <c r="M105" s="11"/>
      <c r="N105" s="11"/>
    </row>
    <row r="106" spans="1:15" x14ac:dyDescent="0.25">
      <c r="A106" s="246"/>
      <c r="B106" s="11"/>
      <c r="C106" s="11"/>
      <c r="D106" s="11"/>
      <c r="E106" s="11"/>
      <c r="F106" s="11"/>
      <c r="G106" s="11"/>
      <c r="H106" s="246"/>
      <c r="I106" s="11"/>
      <c r="J106" s="11"/>
      <c r="K106" s="11"/>
      <c r="L106" s="11"/>
      <c r="M106" s="11"/>
      <c r="N106" s="11"/>
    </row>
    <row r="107" spans="1:15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1:15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1:15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1:15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1:15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1:15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1:15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1:15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1:15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1:15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1:15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1:15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1:15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1:15" x14ac:dyDescent="0.25">
      <c r="A133" s="11"/>
      <c r="B133" s="11"/>
      <c r="C133" s="11"/>
      <c r="D133" s="11"/>
      <c r="E133" s="11"/>
      <c r="F133" s="11"/>
      <c r="G133" s="11"/>
      <c r="H133" s="11"/>
      <c r="I133" s="262"/>
      <c r="J133" s="262"/>
      <c r="K133" s="262"/>
      <c r="L133" s="262"/>
      <c r="M133" s="262"/>
      <c r="N133" s="262"/>
      <c r="O133" s="11"/>
    </row>
    <row r="134" spans="1:15" x14ac:dyDescent="0.25">
      <c r="A134" s="11"/>
      <c r="B134" s="11"/>
      <c r="C134" s="11"/>
      <c r="D134" s="11"/>
      <c r="E134" s="11"/>
      <c r="F134" s="11"/>
      <c r="G134" s="11"/>
      <c r="H134" s="11"/>
      <c r="I134" s="262"/>
      <c r="J134" s="262"/>
      <c r="K134" s="262"/>
      <c r="L134" s="262"/>
      <c r="M134" s="262"/>
      <c r="N134" s="262"/>
      <c r="O134" s="11"/>
    </row>
    <row r="135" spans="1:15" x14ac:dyDescent="0.25">
      <c r="A135" s="11"/>
      <c r="B135" s="262"/>
      <c r="C135" s="262"/>
      <c r="D135" s="262"/>
      <c r="E135" s="262"/>
      <c r="F135" s="262"/>
      <c r="G135" s="11"/>
      <c r="H135" s="11"/>
      <c r="I135" s="262"/>
      <c r="J135" s="262"/>
      <c r="K135" s="262"/>
      <c r="L135" s="262"/>
      <c r="M135" s="262"/>
      <c r="N135" s="262"/>
      <c r="O135" s="11"/>
    </row>
    <row r="136" spans="1:15" x14ac:dyDescent="0.25">
      <c r="A136" s="11"/>
      <c r="B136" s="262"/>
      <c r="C136" s="262"/>
      <c r="D136" s="262"/>
      <c r="E136" s="262"/>
      <c r="F136" s="262"/>
      <c r="G136" s="11"/>
      <c r="H136" s="11"/>
      <c r="I136" s="262"/>
      <c r="J136" s="262"/>
      <c r="K136" s="262"/>
      <c r="L136" s="262"/>
      <c r="M136" s="262"/>
      <c r="N136" s="262"/>
      <c r="O136" s="11"/>
    </row>
    <row r="137" spans="1:15" x14ac:dyDescent="0.25">
      <c r="A137" s="11"/>
      <c r="B137" s="262"/>
      <c r="C137" s="262"/>
      <c r="D137" s="262"/>
      <c r="E137" s="262"/>
      <c r="F137" s="262"/>
      <c r="G137" s="11"/>
      <c r="H137" s="11"/>
      <c r="O137" s="11"/>
    </row>
    <row r="138" spans="1:15" x14ac:dyDescent="0.25">
      <c r="A138" s="11"/>
      <c r="B138" s="262"/>
      <c r="C138" s="262"/>
      <c r="D138" s="262"/>
      <c r="E138" s="262"/>
      <c r="F138" s="262"/>
      <c r="G138" s="11"/>
      <c r="H138" s="11"/>
      <c r="O138" s="11"/>
    </row>
    <row r="139" spans="1:15" x14ac:dyDescent="0.25">
      <c r="A139" s="11"/>
      <c r="G139" s="11"/>
      <c r="H139" s="11"/>
      <c r="O139" s="11"/>
    </row>
    <row r="140" spans="1:15" x14ac:dyDescent="0.25">
      <c r="A140" s="11"/>
      <c r="G140" s="11"/>
      <c r="H140" s="11"/>
      <c r="O140" s="11"/>
    </row>
    <row r="141" spans="1:15" x14ac:dyDescent="0.25">
      <c r="A141" s="11"/>
      <c r="G141" s="11"/>
      <c r="H141" s="11"/>
      <c r="O141" s="11"/>
    </row>
    <row r="142" spans="1:15" x14ac:dyDescent="0.25">
      <c r="A142" s="11"/>
      <c r="G142" s="11"/>
      <c r="H142" s="11"/>
      <c r="O142" s="11"/>
    </row>
    <row r="143" spans="1:15" x14ac:dyDescent="0.25">
      <c r="A143" s="11"/>
      <c r="G143" s="11"/>
      <c r="H143" s="11"/>
      <c r="O143" s="11"/>
    </row>
    <row r="144" spans="1:15" x14ac:dyDescent="0.25">
      <c r="A144" s="11"/>
      <c r="G144" s="11"/>
      <c r="H144" s="11"/>
      <c r="O144" s="11"/>
    </row>
    <row r="145" spans="1:15" x14ac:dyDescent="0.25">
      <c r="A145" s="11"/>
      <c r="G145" s="262"/>
      <c r="H145" s="11"/>
      <c r="O145" s="11"/>
    </row>
    <row r="146" spans="1:15" x14ac:dyDescent="0.25">
      <c r="A146" s="11"/>
      <c r="G146" s="262"/>
      <c r="H146" s="11"/>
      <c r="O146" s="11"/>
    </row>
    <row r="147" spans="1:15" x14ac:dyDescent="0.25">
      <c r="A147" s="11"/>
      <c r="G147" s="262"/>
      <c r="H147" s="11"/>
      <c r="O147" s="11"/>
    </row>
    <row r="148" spans="1:15" x14ac:dyDescent="0.25">
      <c r="A148" s="262"/>
      <c r="G148" s="262"/>
      <c r="H148" s="262"/>
      <c r="O148" s="262"/>
    </row>
    <row r="149" spans="1:15" x14ac:dyDescent="0.25">
      <c r="A149" s="262"/>
      <c r="H149" s="262"/>
      <c r="O149" s="262"/>
    </row>
    <row r="150" spans="1:15" x14ac:dyDescent="0.25">
      <c r="A150" s="262"/>
      <c r="H150" s="262"/>
      <c r="O150" s="262"/>
    </row>
    <row r="151" spans="1:15" x14ac:dyDescent="0.25">
      <c r="A151" s="262"/>
      <c r="H151" s="262"/>
      <c r="O151" s="262"/>
    </row>
  </sheetData>
  <mergeCells count="112">
    <mergeCell ref="B87:D87"/>
    <mergeCell ref="I88:N88"/>
    <mergeCell ref="R92:S92"/>
    <mergeCell ref="A84:C84"/>
    <mergeCell ref="D84:E84"/>
    <mergeCell ref="F84:G84"/>
    <mergeCell ref="A85:C85"/>
    <mergeCell ref="D85:E85"/>
    <mergeCell ref="F85:G85"/>
    <mergeCell ref="I81:N81"/>
    <mergeCell ref="P81:U81"/>
    <mergeCell ref="A82:C82"/>
    <mergeCell ref="D82:E82"/>
    <mergeCell ref="F82:G82"/>
    <mergeCell ref="A83:C83"/>
    <mergeCell ref="D83:E83"/>
    <mergeCell ref="F83:G83"/>
    <mergeCell ref="A80:C80"/>
    <mergeCell ref="D80:E80"/>
    <mergeCell ref="F80:G80"/>
    <mergeCell ref="A81:C81"/>
    <mergeCell ref="D81:E81"/>
    <mergeCell ref="F81:G81"/>
    <mergeCell ref="A78:C78"/>
    <mergeCell ref="D78:E78"/>
    <mergeCell ref="F78:G78"/>
    <mergeCell ref="A79:C79"/>
    <mergeCell ref="D79:E79"/>
    <mergeCell ref="F79:G79"/>
    <mergeCell ref="A76:C76"/>
    <mergeCell ref="D76:E76"/>
    <mergeCell ref="F76:G76"/>
    <mergeCell ref="A77:C77"/>
    <mergeCell ref="D77:E77"/>
    <mergeCell ref="F77:G77"/>
    <mergeCell ref="B70:F70"/>
    <mergeCell ref="A71:G71"/>
    <mergeCell ref="A72:G72"/>
    <mergeCell ref="B74:G75"/>
    <mergeCell ref="I74:N74"/>
    <mergeCell ref="P75:U75"/>
    <mergeCell ref="H62:I62"/>
    <mergeCell ref="J62:J64"/>
    <mergeCell ref="M62:M64"/>
    <mergeCell ref="N62:N64"/>
    <mergeCell ref="O62:O64"/>
    <mergeCell ref="H63:H64"/>
    <mergeCell ref="I63:I64"/>
    <mergeCell ref="B56:F56"/>
    <mergeCell ref="A57:G57"/>
    <mergeCell ref="A58:G58"/>
    <mergeCell ref="A61:O61"/>
    <mergeCell ref="A62:A64"/>
    <mergeCell ref="B62:C63"/>
    <mergeCell ref="D62:D64"/>
    <mergeCell ref="E62:E64"/>
    <mergeCell ref="F62:F64"/>
    <mergeCell ref="G62:G64"/>
    <mergeCell ref="M49:M51"/>
    <mergeCell ref="N49:N51"/>
    <mergeCell ref="O49:O51"/>
    <mergeCell ref="H50:H51"/>
    <mergeCell ref="I50:I51"/>
    <mergeCell ref="P52:S52"/>
    <mergeCell ref="A46:G46"/>
    <mergeCell ref="A48:M48"/>
    <mergeCell ref="A49:A51"/>
    <mergeCell ref="B49:C50"/>
    <mergeCell ref="D49:D51"/>
    <mergeCell ref="E49:E51"/>
    <mergeCell ref="F49:F51"/>
    <mergeCell ref="G49:G51"/>
    <mergeCell ref="H49:I49"/>
    <mergeCell ref="J49:J51"/>
    <mergeCell ref="N29:N31"/>
    <mergeCell ref="O29:O31"/>
    <mergeCell ref="H30:H31"/>
    <mergeCell ref="I30:I31"/>
    <mergeCell ref="B44:F44"/>
    <mergeCell ref="A45:G45"/>
    <mergeCell ref="A28:M28"/>
    <mergeCell ref="A29:A31"/>
    <mergeCell ref="B29:C30"/>
    <mergeCell ref="D29:D31"/>
    <mergeCell ref="E29:E31"/>
    <mergeCell ref="F29:F31"/>
    <mergeCell ref="G29:G31"/>
    <mergeCell ref="H29:I29"/>
    <mergeCell ref="J29:J31"/>
    <mergeCell ref="M29:M31"/>
    <mergeCell ref="N15:N17"/>
    <mergeCell ref="O15:O17"/>
    <mergeCell ref="I16:I17"/>
    <mergeCell ref="B24:F24"/>
    <mergeCell ref="A25:G25"/>
    <mergeCell ref="A26:G26"/>
    <mergeCell ref="A14:O14"/>
    <mergeCell ref="A15:A17"/>
    <mergeCell ref="B15:C16"/>
    <mergeCell ref="D15:D17"/>
    <mergeCell ref="E15:E17"/>
    <mergeCell ref="F15:F17"/>
    <mergeCell ref="G15:G17"/>
    <mergeCell ref="H15:I15"/>
    <mergeCell ref="J15:J17"/>
    <mergeCell ref="M15:M17"/>
    <mergeCell ref="A1:O1"/>
    <mergeCell ref="A3:O3"/>
    <mergeCell ref="A4:O4"/>
    <mergeCell ref="A6:O6"/>
    <mergeCell ref="A8:N9"/>
    <mergeCell ref="A11:N11"/>
  </mergeCells>
  <conditionalFormatting sqref="J77:M79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{D32902B9-7E6C-4612-A837-B302C1A6350C}</x14:id>
        </ext>
      </extLst>
    </cfRule>
  </conditionalFormatting>
  <conditionalFormatting sqref="J90:M95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{442D11CF-282B-4917-80A0-BAE5B0D91953}</x14:id>
        </ext>
      </extLst>
    </cfRule>
  </conditionalFormatting>
  <conditionalFormatting sqref="J77:N7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{0CC08447-7D05-4987-B566-86D4CB2C7383}</x14:id>
        </ext>
      </extLst>
    </cfRule>
    <cfRule type="colorScale" priority="5">
      <colorScale>
        <cfvo type="min"/>
        <cfvo type="max"/>
        <color rgb="FFFCFCFF"/>
        <color rgb="FF63BE7B"/>
      </colorScale>
    </cfRule>
    <cfRule type="top10" dxfId="0" priority="6" rank="5"/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3:N85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{775B989E-6BFF-48F7-B7FA-91C12074FC45}</x14:id>
        </ext>
      </extLst>
    </cfRule>
  </conditionalFormatting>
  <conditionalFormatting sqref="J90:N95">
    <cfRule type="colorScale" priority="1">
      <colorScale>
        <cfvo type="min"/>
        <cfvo type="max"/>
        <color rgb="FFFCFCFF"/>
        <color rgb="FF63BE7B"/>
      </colorScale>
    </cfRule>
  </conditionalFormatting>
  <conditionalFormatting sqref="K78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{D58723E7-9AE6-46D5-8064-9D38B619BBD0}</x14:id>
        </ext>
      </extLst>
    </cfRule>
  </conditionalFormatting>
  <conditionalFormatting sqref="Q77:T79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{2A81190A-20CC-4DB4-98FD-37BE41B95C69}</x14:id>
        </ext>
      </extLst>
    </cfRule>
  </conditionalFormatting>
  <conditionalFormatting sqref="Q83:T88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{4006D10D-9395-49FB-9185-696EBD080390}</x14:id>
        </ext>
      </extLst>
    </cfRule>
  </conditionalFormatting>
  <conditionalFormatting sqref="Q89:U8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32902B9-7E6C-4612-A837-B302C1A6350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J77:M79</xm:sqref>
        </x14:conditionalFormatting>
        <x14:conditionalFormatting xmlns:xm="http://schemas.microsoft.com/office/excel/2006/main">
          <x14:cfRule type="dataBar" id="{442D11CF-282B-4917-80A0-BAE5B0D9195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J90:M95</xm:sqref>
        </x14:conditionalFormatting>
        <x14:conditionalFormatting xmlns:xm="http://schemas.microsoft.com/office/excel/2006/main">
          <x14:cfRule type="dataBar" id="{0CC08447-7D05-4987-B566-86D4CB2C73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J77:N79</xm:sqref>
        </x14:conditionalFormatting>
        <x14:conditionalFormatting xmlns:xm="http://schemas.microsoft.com/office/excel/2006/main">
          <x14:cfRule type="dataBar" id="{775B989E-6BFF-48F7-B7FA-91C12074FC4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J83:N85</xm:sqref>
        </x14:conditionalFormatting>
        <x14:conditionalFormatting xmlns:xm="http://schemas.microsoft.com/office/excel/2006/main">
          <x14:cfRule type="dataBar" id="{D58723E7-9AE6-46D5-8064-9D38B619BBD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K78</xm:sqref>
        </x14:conditionalFormatting>
        <x14:conditionalFormatting xmlns:xm="http://schemas.microsoft.com/office/excel/2006/main">
          <x14:cfRule type="dataBar" id="{2A81190A-20CC-4DB4-98FD-37BE41B95C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Q77:T79</xm:sqref>
        </x14:conditionalFormatting>
        <x14:conditionalFormatting xmlns:xm="http://schemas.microsoft.com/office/excel/2006/main">
          <x14:cfRule type="dataBar" id="{4006D10D-9395-49FB-9185-696EBD08039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Q83:T88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Terina Feliz</dc:creator>
  <cp:lastModifiedBy>Terina Feliz</cp:lastModifiedBy>
  <dcterms:created xsi:type="dcterms:W3CDTF">2024-11-13T18:11:55Z</dcterms:created>
  <dcterms:modified xsi:type="dcterms:W3CDTF">2024-11-13T18:12:51Z</dcterms:modified>
</cp:coreProperties>
</file>