
<file path=[Content_Types].xml><?xml version="1.0" encoding="utf-8"?>
<Types xmlns="http://schemas.openxmlformats.org/package/2006/content-type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Z:\1. 2024 TERINA FELIZ\TRANSPARENCIA 2024\AGOSTO\"/>
    </mc:Choice>
  </mc:AlternateContent>
  <xr:revisionPtr revIDLastSave="0" documentId="13_ncr:1_{430B502A-CD77-4816-BE27-361D746EE7EA}" xr6:coauthVersionLast="47" xr6:coauthVersionMax="47" xr10:uidLastSave="{00000000-0000-0000-0000-000000000000}"/>
  <bookViews>
    <workbookView xWindow="-120" yWindow="-120" windowWidth="29040" windowHeight="15720" xr2:uid="{2D776A96-D1FA-4377-888D-4AA796225DBF}"/>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8" i="1" l="1"/>
  <c r="L98" i="1"/>
  <c r="K98" i="1"/>
  <c r="L97" i="1"/>
  <c r="K97" i="1"/>
  <c r="J96" i="1"/>
  <c r="M94" i="1"/>
  <c r="L94" i="1"/>
  <c r="K94" i="1"/>
  <c r="J94" i="1"/>
  <c r="U93" i="1"/>
  <c r="T93" i="1"/>
  <c r="S93" i="1"/>
  <c r="R93" i="1"/>
  <c r="Q93" i="1"/>
  <c r="U92" i="1"/>
  <c r="U91" i="1"/>
  <c r="U90" i="1"/>
  <c r="U89" i="1"/>
  <c r="D89" i="1"/>
  <c r="U88" i="1"/>
  <c r="U87" i="1"/>
  <c r="F82" i="1"/>
  <c r="N94" i="1" s="1"/>
  <c r="J81" i="1"/>
  <c r="J88" i="1" s="1"/>
  <c r="N74" i="1"/>
  <c r="M74" i="1"/>
  <c r="M76" i="1" s="1"/>
  <c r="L74" i="1"/>
  <c r="M80" i="1" s="1"/>
  <c r="K74" i="1"/>
  <c r="M81" i="1" s="1"/>
  <c r="M88" i="1" s="1"/>
  <c r="J74" i="1"/>
  <c r="I74" i="1"/>
  <c r="H74" i="1"/>
  <c r="M96" i="1" s="1"/>
  <c r="G74" i="1"/>
  <c r="M97" i="1" s="1"/>
  <c r="A74" i="1"/>
  <c r="M95" i="1" s="1"/>
  <c r="O73" i="1"/>
  <c r="O72" i="1"/>
  <c r="O71" i="1"/>
  <c r="O70" i="1"/>
  <c r="O74" i="1" s="1"/>
  <c r="N62" i="1"/>
  <c r="O62" i="1" s="1"/>
  <c r="N61" i="1"/>
  <c r="N63" i="1" s="1"/>
  <c r="M61" i="1"/>
  <c r="M63" i="1" s="1"/>
  <c r="L61" i="1"/>
  <c r="K80" i="1" s="1"/>
  <c r="K61" i="1"/>
  <c r="K81" i="1" s="1"/>
  <c r="K88" i="1" s="1"/>
  <c r="J61" i="1"/>
  <c r="I61" i="1"/>
  <c r="K96" i="1" s="1"/>
  <c r="H61" i="1"/>
  <c r="G61" i="1"/>
  <c r="A61" i="1"/>
  <c r="K95" i="1" s="1"/>
  <c r="O60" i="1"/>
  <c r="O59" i="1"/>
  <c r="O58" i="1"/>
  <c r="O61" i="1" s="1"/>
  <c r="O63" i="1" s="1"/>
  <c r="K82" i="1" s="1"/>
  <c r="O57" i="1"/>
  <c r="N50" i="1"/>
  <c r="O50" i="1" s="1"/>
  <c r="N49" i="1"/>
  <c r="N51" i="1" s="1"/>
  <c r="M49" i="1"/>
  <c r="M51" i="1" s="1"/>
  <c r="L49" i="1"/>
  <c r="L80" i="1" s="1"/>
  <c r="K49" i="1"/>
  <c r="L81" i="1" s="1"/>
  <c r="L88" i="1" s="1"/>
  <c r="J49" i="1"/>
  <c r="I49" i="1"/>
  <c r="H49" i="1"/>
  <c r="L96" i="1" s="1"/>
  <c r="G49" i="1"/>
  <c r="A49" i="1"/>
  <c r="L95" i="1" s="1"/>
  <c r="O48" i="1"/>
  <c r="O47" i="1"/>
  <c r="O46" i="1"/>
  <c r="O45" i="1"/>
  <c r="O44" i="1"/>
  <c r="O43" i="1"/>
  <c r="O42" i="1"/>
  <c r="O41" i="1"/>
  <c r="O40" i="1"/>
  <c r="O39" i="1"/>
  <c r="O38" i="1"/>
  <c r="O49" i="1" s="1"/>
  <c r="N30" i="1"/>
  <c r="N31" i="1" s="1"/>
  <c r="L30" i="1"/>
  <c r="J80" i="1" s="1"/>
  <c r="K30" i="1"/>
  <c r="I30" i="1"/>
  <c r="H30" i="1"/>
  <c r="G30" i="1"/>
  <c r="J97" i="1" s="1"/>
  <c r="A30" i="1"/>
  <c r="F83" i="1" s="1"/>
  <c r="N95" i="1" s="1"/>
  <c r="O29" i="1"/>
  <c r="O28" i="1"/>
  <c r="O27" i="1"/>
  <c r="J27" i="1"/>
  <c r="O26" i="1"/>
  <c r="R25" i="1"/>
  <c r="O25" i="1"/>
  <c r="O24" i="1"/>
  <c r="O23" i="1"/>
  <c r="M22" i="1"/>
  <c r="M30" i="1" s="1"/>
  <c r="O21" i="1"/>
  <c r="O20" i="1"/>
  <c r="O19" i="1"/>
  <c r="O18" i="1"/>
  <c r="J18" i="1"/>
  <c r="J30" i="1" s="1"/>
  <c r="M87" i="1" l="1"/>
  <c r="N80" i="1"/>
  <c r="N87" i="1" s="1"/>
  <c r="J87" i="1"/>
  <c r="K99" i="1"/>
  <c r="K100" i="1"/>
  <c r="K89" i="1"/>
  <c r="O31" i="1"/>
  <c r="N32" i="1"/>
  <c r="J99" i="1" s="1"/>
  <c r="L87" i="1"/>
  <c r="O51" i="1"/>
  <c r="L82" i="1" s="1"/>
  <c r="M32" i="1"/>
  <c r="J98" i="1"/>
  <c r="K87" i="1"/>
  <c r="K83" i="1"/>
  <c r="K90" i="1" s="1"/>
  <c r="F84" i="1"/>
  <c r="N96" i="1" s="1"/>
  <c r="O22" i="1"/>
  <c r="O30" i="1" s="1"/>
  <c r="O32" i="1" s="1"/>
  <c r="J82" i="1" s="1"/>
  <c r="N75" i="1"/>
  <c r="F86" i="1"/>
  <c r="F85" i="1"/>
  <c r="N97" i="1" s="1"/>
  <c r="J95" i="1"/>
  <c r="F87" i="1"/>
  <c r="N99" i="1" s="1"/>
  <c r="N81" i="1"/>
  <c r="N88" i="1" s="1"/>
  <c r="N82" i="1" l="1"/>
  <c r="J89" i="1"/>
  <c r="J100" i="1"/>
  <c r="J83" i="1"/>
  <c r="F88" i="1"/>
  <c r="O75" i="1"/>
  <c r="O76" i="1" s="1"/>
  <c r="M82" i="1" s="1"/>
  <c r="L99" i="1"/>
  <c r="L100" i="1"/>
  <c r="L89" i="1"/>
  <c r="N76" i="1"/>
  <c r="M99" i="1" s="1"/>
  <c r="L83" i="1"/>
  <c r="L90" i="1" s="1"/>
  <c r="F89" i="1"/>
  <c r="F81" i="1" s="1"/>
  <c r="N98" i="1"/>
  <c r="J90" i="1" l="1"/>
  <c r="N100" i="1"/>
  <c r="N89" i="1"/>
  <c r="M100" i="1"/>
  <c r="M89" i="1"/>
  <c r="M83" i="1"/>
  <c r="M90" i="1" s="1"/>
  <c r="N83" i="1" l="1"/>
  <c r="N9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tc={25BA238E-73E1-4B1F-8143-C056B84304B3}</author>
    <author>tc={0CF1430D-F8E3-480E-9755-0EEF630B9472}</author>
  </authors>
  <commentList>
    <comment ref="C26" authorId="0" shapeId="0" xr:uid="{25BA238E-73E1-4B1F-8143-C056B84304B3}">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 ref="C28" authorId="1" shapeId="0" xr:uid="{0CF1430D-F8E3-480E-9755-0EEF630B9472}">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Debes dar el detalle, si fue una visita de seguimiento y si el técnico le compaño, sus recomendaciones de seguimiento, de acuerdo a la justificación de la solicitud del viatico y pago a facilitador.</t>
      </text>
    </comment>
  </commentList>
</comments>
</file>

<file path=xl/sharedStrings.xml><?xml version="1.0" encoding="utf-8"?>
<sst xmlns="http://schemas.openxmlformats.org/spreadsheetml/2006/main" count="298" uniqueCount="158">
  <si>
    <t>CONSEJO NACIONAL DE INVESTIGACIONES AGROPECUARIAS Y FORESTALES (CONIAF)</t>
  </si>
  <si>
    <t>DIRECCIÓN EJECUTIVA</t>
  </si>
  <si>
    <t>DIVISIÓN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</si>
  <si>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</si>
  <si>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</si>
  <si>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AGOSTO 2024</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</si>
  <si>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</si>
  <si>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</si>
  <si>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</si>
  <si>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</si>
  <si>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</si>
  <si>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</si>
  <si>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</si>
  <si>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</si>
  <si>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</si>
  <si>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</si>
  <si>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</si>
  <si>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</si>
  <si>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</si>
  <si>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</si>
  <si>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</si>
  <si>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</si>
  <si>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</si>
  <si>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</si>
  <si>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</si>
  <si>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r>
      <t xml:space="preserve">Visita de técnica para iniciar los trabajos para la instalación de una parcela en el cultivo de </t>
    </r>
    <r>
      <rPr>
        <b/>
        <sz val="11"/>
        <rFont val="Cambria"/>
        <family val="1"/>
      </rPr>
      <t>Batata.</t>
    </r>
  </si>
  <si>
    <t>Victor Payano y Maldané Cuello</t>
  </si>
  <si>
    <t>1-2/08/2024</t>
  </si>
  <si>
    <t>San Rafael del Yuma.</t>
  </si>
  <si>
    <t>Francisco Ceballos Correa</t>
  </si>
  <si>
    <r>
      <t xml:space="preserve">Visita de seguimiento en las parcelas de </t>
    </r>
    <r>
      <rPr>
        <b/>
        <sz val="11"/>
        <rFont val="Cambria"/>
        <family val="1"/>
      </rPr>
      <t>Café,</t>
    </r>
    <r>
      <rPr>
        <sz val="11"/>
        <rFont val="Cambria"/>
        <family val="1"/>
      </rPr>
      <t xml:space="preserve"> de las variedades CATIDIAF Y CARIBE. Se realizaron actividades de control de malezas y fertilización en la Estación de Investigación del INDOCAFE </t>
    </r>
  </si>
  <si>
    <t>08-09/08/2024</t>
  </si>
  <si>
    <t>La Lanza, Polo, Barahona.</t>
  </si>
  <si>
    <t>Miguel Angel Rodriguez</t>
  </si>
  <si>
    <r>
      <t xml:space="preserve">Visita de seguimiento y coordinación del control para la parcela de transferencia de tecnologías en el cultivo de </t>
    </r>
    <r>
      <rPr>
        <b/>
        <sz val="11"/>
        <rFont val="Cambria"/>
        <family val="1"/>
      </rPr>
      <t>plátano.</t>
    </r>
  </si>
  <si>
    <t>Tamayo, Galvan, Bahoruco.</t>
  </si>
  <si>
    <r>
      <t>Visita de seguimiento para reanudar las actividades de preparación de terreno. Se reviso el sistema de bombeo para el riego  para la siembra de la parcela de transferencia de tecnologías de B</t>
    </r>
    <r>
      <rPr>
        <b/>
        <sz val="11"/>
        <rFont val="Cambria"/>
        <family val="1"/>
      </rPr>
      <t>atata.</t>
    </r>
  </si>
  <si>
    <t>20-21/8/2024</t>
  </si>
  <si>
    <t>Higuey, La Altagracia.</t>
  </si>
  <si>
    <t>Solomon Sosa Nata</t>
  </si>
  <si>
    <r>
      <t>Se iniciaron las instalaciones del sistema de riego presurizado en la parcela de</t>
    </r>
    <r>
      <rPr>
        <b/>
        <sz val="11"/>
        <rFont val="Cambria"/>
        <family val="1"/>
      </rPr>
      <t xml:space="preserve"> aguacate.</t>
    </r>
    <r>
      <rPr>
        <sz val="11"/>
        <rFont val="Cambria"/>
        <family val="1"/>
      </rPr>
      <t xml:space="preserve"> Se resembro el 30% de las plantas que murieron en la parcela.</t>
    </r>
  </si>
  <si>
    <t>22,23/8/2024</t>
  </si>
  <si>
    <t>Hondo Valle, provincia Elias Pina.</t>
  </si>
  <si>
    <r>
      <t>Se realizo una reunión en la estación del IDIAF, Matanzas, Provincia Peravia, con el investigador, donde se ajustó presupuesto 2025 para realizar la transferencia de tecnologías en las parcelas de</t>
    </r>
    <r>
      <rPr>
        <b/>
        <sz val="11"/>
        <rFont val="Cambria"/>
        <family val="1"/>
      </rPr>
      <t xml:space="preserve"> aguacate</t>
    </r>
    <r>
      <rPr>
        <sz val="11"/>
        <rFont val="Cambria"/>
        <family val="1"/>
      </rPr>
      <t xml:space="preserve"> ubicadas en Hondo Valle.</t>
    </r>
  </si>
  <si>
    <t>Matanzas, provincia Peravia.</t>
  </si>
  <si>
    <r>
      <t xml:space="preserve">Visita de seguimiento para continuar los trabajos de instalación del sistema de riego en la parcela de </t>
    </r>
    <r>
      <rPr>
        <b/>
        <sz val="11"/>
        <rFont val="Cambria"/>
        <family val="1"/>
      </rPr>
      <t xml:space="preserve">aguacate </t>
    </r>
  </si>
  <si>
    <t>28-29-30/08/2024</t>
  </si>
  <si>
    <r>
      <t>Visita de seguimiento para las actividades relacionadas en el cultivo de</t>
    </r>
    <r>
      <rPr>
        <b/>
        <sz val="11"/>
        <rFont val="Cambria"/>
        <family val="1"/>
      </rPr>
      <t xml:space="preserve"> plátano</t>
    </r>
    <r>
      <rPr>
        <sz val="11"/>
        <rFont val="Cambria"/>
        <family val="1"/>
      </rPr>
      <t xml:space="preserve">, en Tamayo, provincia Bahoruco. </t>
    </r>
  </si>
  <si>
    <t>Tamayo, provincia Bahoruco</t>
  </si>
  <si>
    <t>Juan Ramon Cedano Mateo</t>
  </si>
  <si>
    <r>
      <t xml:space="preserve">Seguimiento a la parcela de </t>
    </r>
    <r>
      <rPr>
        <b/>
        <sz val="11"/>
        <rFont val="Cambria"/>
        <family val="1"/>
      </rPr>
      <t xml:space="preserve">guandul </t>
    </r>
    <r>
      <rPr>
        <sz val="11"/>
        <rFont val="Cambria"/>
        <family val="1"/>
      </rPr>
      <t xml:space="preserve"> instalada  en la comunidad de Mata Yaya. </t>
    </r>
  </si>
  <si>
    <t>Mata Yaya, Las matas de farfan</t>
  </si>
  <si>
    <t>Salon Sosa Nata</t>
  </si>
  <si>
    <r>
      <t xml:space="preserve"> Visita a Mata Yaya Elias Piña, seguimiento y monitoreo fitosaitario a parcela de validacion y transferencia de tecnologias  del cultivo de </t>
    </r>
    <r>
      <rPr>
        <b/>
        <sz val="11"/>
        <rFont val="Cambria"/>
        <family val="1"/>
      </rPr>
      <t xml:space="preserve">Aguacate </t>
    </r>
    <r>
      <rPr>
        <sz val="11"/>
        <rFont val="Cambria"/>
        <family val="1"/>
      </rPr>
      <t>en Juan Santiago, Hondo Valle.</t>
    </r>
  </si>
  <si>
    <t>Mata Yaya, Provincia Elias Piña</t>
  </si>
  <si>
    <r>
      <t>Monitoreo del grado de germinacion de</t>
    </r>
    <r>
      <rPr>
        <b/>
        <sz val="11"/>
        <rFont val="Cambria"/>
        <family val="1"/>
      </rPr>
      <t>l guandul</t>
    </r>
    <r>
      <rPr>
        <sz val="11"/>
        <rFont val="Cambria"/>
        <family val="1"/>
      </rPr>
      <t xml:space="preserve"> en la parcela de TT instalada  en la comunidad de Mata Yaya. Monitoreo del control quimico de malezas realizado en la parcela </t>
    </r>
  </si>
  <si>
    <r>
      <t>Seguimiento a  las parcelas de</t>
    </r>
    <r>
      <rPr>
        <b/>
        <sz val="11"/>
        <rFont val="Cambria"/>
        <family val="1"/>
      </rPr>
      <t xml:space="preserve"> aguacate</t>
    </r>
    <r>
      <rPr>
        <sz val="11"/>
        <rFont val="Cambria"/>
        <family val="1"/>
      </rPr>
      <t xml:space="preserve"> ubicadas en la Localidad de Juan Santiago, Hondo Valle. Se dio seguimiento a la recepcion de materiales del sistema de riego para su instalacion en la parcela de 700 plantas.</t>
    </r>
  </si>
  <si>
    <t>Juan Santiago Hondo Valle (Elias Piña)</t>
  </si>
  <si>
    <t>SUB-TOTAL</t>
  </si>
  <si>
    <t>Legislación  ISR (10% sobre costo  facilitadores)</t>
  </si>
  <si>
    <t xml:space="preserve">TOTAL </t>
  </si>
  <si>
    <t xml:space="preserve">DEPARTAMENTO DE REDUCCIÓN DE LA POBREZA RURAL </t>
  </si>
  <si>
    <t xml:space="preserve">HORAS </t>
  </si>
  <si>
    <t>Julio De Oleo</t>
  </si>
  <si>
    <r>
      <t xml:space="preserve"> Se realizó un seguimiento para monitorear el estado de la plantación de</t>
    </r>
    <r>
      <rPr>
        <b/>
        <sz val="11"/>
        <color rgb="FFFF0000"/>
        <rFont val="Cambria"/>
        <family val="1"/>
      </rPr>
      <t xml:space="preserve"> mango</t>
    </r>
    <r>
      <rPr>
        <sz val="11"/>
        <color rgb="FFFF0000"/>
        <rFont val="Cambria"/>
        <family val="1"/>
      </rPr>
      <t xml:space="preserve"> y programó la aplicación de inductor de flotaración (nitrato de potasio) para la primera semana de marzo.</t>
    </r>
  </si>
  <si>
    <t xml:space="preserve"> César Montero y Bienvenido Carvajal</t>
  </si>
  <si>
    <t>Pedernales</t>
  </si>
  <si>
    <r>
      <t xml:space="preserve">Visita de seguimiento en la parcela de </t>
    </r>
    <r>
      <rPr>
        <b/>
        <sz val="11"/>
        <rFont val="Cambria"/>
        <family val="1"/>
      </rPr>
      <t>Leche y Carne</t>
    </r>
    <r>
      <rPr>
        <sz val="11"/>
        <rFont val="Cambria"/>
        <family val="1"/>
      </rPr>
      <t>. Se realizó un seguimiento para observar el estado de los animales, están en muy buenas condiciones, se planificó construir un molde para la fabricación de los bloques multinutricionales.</t>
    </r>
  </si>
  <si>
    <t>12-13 -15de agosto</t>
  </si>
  <si>
    <t>Batey 4, Neyba</t>
  </si>
  <si>
    <r>
      <t>Visita de seguimiento en la parcela de</t>
    </r>
    <r>
      <rPr>
        <b/>
        <sz val="11"/>
        <rFont val="Cambria"/>
        <family val="1"/>
      </rPr>
      <t xml:space="preserve"> Leche y Carne</t>
    </r>
    <r>
      <rPr>
        <sz val="11"/>
        <rFont val="Cambria"/>
        <family val="1"/>
      </rPr>
      <t xml:space="preserve"> en Las Matas de Farfán, San Juan.  Se culmino con la siembra de las plantas de guásima, se limpió y se fertilizo. </t>
    </r>
  </si>
  <si>
    <t>15 de agosto</t>
  </si>
  <si>
    <t xml:space="preserve">Las Matas de Farfán, San Juan </t>
  </si>
  <si>
    <t>Juan Valdez</t>
  </si>
  <si>
    <r>
      <t xml:space="preserve">Visita de seguimiento en el cultivo de </t>
    </r>
    <r>
      <rPr>
        <b/>
        <sz val="11"/>
        <color theme="1"/>
        <rFont val="Cambria"/>
        <family val="1"/>
      </rPr>
      <t>Yuca</t>
    </r>
    <r>
      <rPr>
        <sz val="11"/>
        <color theme="1"/>
        <rFont val="Cambria"/>
        <family val="1"/>
      </rPr>
      <t xml:space="preserve"> en Azua. Se realizó el seguimiento a la parcela  y se coordinó realizar una transferencia a medio tiempo para presentar el desarrollo del cultivo.</t>
    </r>
  </si>
  <si>
    <t>21-22/23de Agosto</t>
  </si>
  <si>
    <t>Azua</t>
  </si>
  <si>
    <r>
      <t>Visita de seguimiento en el cultivo de</t>
    </r>
    <r>
      <rPr>
        <b/>
        <sz val="11"/>
        <rFont val="Cambria"/>
        <family val="1"/>
      </rPr>
      <t xml:space="preserve"> Yuca</t>
    </r>
    <r>
      <rPr>
        <sz val="11"/>
        <rFont val="Cambria"/>
        <family val="1"/>
      </rPr>
      <t xml:space="preserve"> en Elias Piña. Debido a un accidente, las mujeres encargadas de este cultivo de CONAMUCA, no pudieron dar seguimiento, por lo tanto una gran parte del cultivo fue alimento para chivos. </t>
    </r>
  </si>
  <si>
    <t>23 de agosto</t>
  </si>
  <si>
    <t>Elias Piña</t>
  </si>
  <si>
    <r>
      <t xml:space="preserve">.Se realizó un seguimiento para monitorear el estado de los injertos realizados y se planifico una limpieza a la parcela de </t>
    </r>
    <r>
      <rPr>
        <b/>
        <sz val="11"/>
        <color rgb="FFFF0000"/>
        <rFont val="Cambria"/>
        <family val="1"/>
      </rPr>
      <t>aguacate</t>
    </r>
    <r>
      <rPr>
        <sz val="11"/>
        <color rgb="FFFF0000"/>
        <rFont val="Cambria"/>
        <family val="1"/>
      </rPr>
      <t xml:space="preserve"> para luego fertilizar.</t>
    </r>
  </si>
  <si>
    <t>Paraiso, Barahona</t>
  </si>
  <si>
    <r>
      <t xml:space="preserve">Visita de seguimiento en la parcela de </t>
    </r>
    <r>
      <rPr>
        <b/>
        <sz val="11"/>
        <color rgb="FFFF0000"/>
        <rFont val="Cambria"/>
        <family val="1"/>
      </rPr>
      <t>Leche y Carne</t>
    </r>
    <r>
      <rPr>
        <sz val="11"/>
        <color rgb="FFFF0000"/>
        <rFont val="Cambria"/>
        <family val="1"/>
      </rPr>
      <t xml:space="preserve"> en Batey 4, Neiba.  </t>
    </r>
  </si>
  <si>
    <t>Neyba(Batey 4)</t>
  </si>
  <si>
    <r>
      <t xml:space="preserve">Visita de seguimiento en el cultivo de </t>
    </r>
    <r>
      <rPr>
        <b/>
        <sz val="11"/>
        <color rgb="FFFF0000"/>
        <rFont val="Cambria"/>
        <family val="1"/>
      </rPr>
      <t>Mango</t>
    </r>
    <r>
      <rPr>
        <sz val="11"/>
        <color rgb="FFFF0000"/>
        <rFont val="Cambria"/>
        <family val="1"/>
      </rPr>
      <t xml:space="preserve"> en Neiba. Se observo que la parcela de Mango del Tanque una baja floración. En la parcela del Manguito a pesar de ser más joven tiene muy buena floración, </t>
    </r>
  </si>
  <si>
    <t>Neiba</t>
  </si>
  <si>
    <r>
      <t xml:space="preserve">Visita de seguimiento en el cultivo de </t>
    </r>
    <r>
      <rPr>
        <b/>
        <sz val="11"/>
        <color rgb="FFFF0000"/>
        <rFont val="Cambria"/>
        <family val="1"/>
      </rPr>
      <t>aguacate</t>
    </r>
    <r>
      <rPr>
        <sz val="11"/>
        <color rgb="FFFF0000"/>
        <rFont val="Cambria"/>
        <family val="1"/>
      </rPr>
      <t xml:space="preserve"> en Paraíso, Barahona. Se observó un buen desarrollo de las plantas.</t>
    </r>
  </si>
  <si>
    <r>
      <t xml:space="preserve"> Se realizo un seguimiento a la parcela de</t>
    </r>
    <r>
      <rPr>
        <b/>
        <sz val="11"/>
        <color rgb="FFFF0000"/>
        <rFont val="Cambria"/>
        <family val="1"/>
      </rPr>
      <t xml:space="preserve"> yuca </t>
    </r>
    <r>
      <rPr>
        <sz val="11"/>
        <color rgb="FFFF0000"/>
        <rFont val="Cambria"/>
        <family val="1"/>
      </rPr>
      <t>y se visitó la oficina del Misterio de Agricultura Dajabón para coordinación de la fecha de cosecha de la parcela de yuca.</t>
    </r>
  </si>
  <si>
    <t>Dajabon</t>
  </si>
  <si>
    <r>
      <t>Se realizó una visita al lugar donde se va a instalar la parcela de</t>
    </r>
    <r>
      <rPr>
        <b/>
        <sz val="11"/>
        <rFont val="Cambria"/>
        <family val="1"/>
      </rPr>
      <t xml:space="preserve"> leche y pasto.</t>
    </r>
    <r>
      <rPr>
        <sz val="11"/>
        <rFont val="Cambria"/>
        <family val="1"/>
      </rPr>
      <t xml:space="preserve"> Se coordinó realizar la preparación de la tierra para la siguiente semana y luego instalar el sistema de riego.</t>
    </r>
  </si>
  <si>
    <t>28-30 de agosto</t>
  </si>
  <si>
    <t>Santiago Rodriguez</t>
  </si>
  <si>
    <t>TOTAL</t>
  </si>
  <si>
    <t>DEPARTAMENTO DE ACCESO A LAS CIENCIAS MODERNAS</t>
  </si>
  <si>
    <r>
      <t xml:space="preserve">Visita de seguimiento para una reunión con los técnicos extensionistas que trabajan en </t>
    </r>
    <r>
      <rPr>
        <b/>
        <sz val="11"/>
        <rFont val="Cambria"/>
        <family val="1"/>
      </rPr>
      <t>habichuela</t>
    </r>
    <r>
      <rPr>
        <sz val="11"/>
        <rFont val="Cambria"/>
        <family val="1"/>
      </rPr>
      <t xml:space="preserve"> en la Estación Experimental Arroyo Loro. </t>
    </r>
  </si>
  <si>
    <t>Jose Cepeda</t>
  </si>
  <si>
    <t>31/07-1/08/2024</t>
  </si>
  <si>
    <t>San juan</t>
  </si>
  <si>
    <t>Johuan Santos y Alexis Peguero</t>
  </si>
  <si>
    <r>
      <t>Visita de seguimiento en la parcela de parcela</t>
    </r>
    <r>
      <rPr>
        <b/>
        <sz val="11"/>
        <rFont val="Cambria"/>
        <family val="1"/>
      </rPr>
      <t xml:space="preserve"> ají picante</t>
    </r>
    <r>
      <rPr>
        <sz val="11"/>
        <rFont val="Cambria"/>
        <family val="1"/>
      </rPr>
      <t xml:space="preserve">, para la colocación de la tubería de riego, mangueras de mojado y plástico protector del suelo. </t>
    </r>
  </si>
  <si>
    <t>13-14/8/2024</t>
  </si>
  <si>
    <t>La Vega</t>
  </si>
  <si>
    <r>
      <t>Visita de seguimiento en la parcela de</t>
    </r>
    <r>
      <rPr>
        <b/>
        <sz val="11"/>
        <rFont val="Cambria"/>
        <family val="1"/>
      </rPr>
      <t xml:space="preserve"> ají picante,</t>
    </r>
    <r>
      <rPr>
        <sz val="11"/>
        <rFont val="Cambria"/>
        <family val="1"/>
      </rPr>
      <t xml:space="preserve"> en La vega. Se procedió a la siembra de las plantitas de ají (variedad Emperador). </t>
    </r>
  </si>
  <si>
    <r>
      <t xml:space="preserve">Visita de seguimiento  para continuar la elaboración del presupuesto de la parcela demostrativa de </t>
    </r>
    <r>
      <rPr>
        <b/>
        <sz val="11"/>
        <rFont val="Cambria"/>
        <family val="1"/>
      </rPr>
      <t xml:space="preserve">habichuela. </t>
    </r>
  </si>
  <si>
    <t>21-23/08/2024</t>
  </si>
  <si>
    <t xml:space="preserve">DEPARTAMENTO DE MEDIO AMBIENTE Y RECURSOS NATURALES         </t>
  </si>
  <si>
    <t>HORAS TRANSFE-RENCIA</t>
  </si>
  <si>
    <t>COSTO TOTAL</t>
  </si>
  <si>
    <t xml:space="preserve">Visita de seguimiento a los 120 dds en la parcela demostrativa de tecnologías en el cultivo de cuatro variedades de batata </t>
  </si>
  <si>
    <t>José A. Nova</t>
  </si>
  <si>
    <t>20-21/08/2024</t>
  </si>
  <si>
    <t>Batey Baiguá, San Rafael del Yuma, provincia La Altagracia..</t>
  </si>
  <si>
    <r>
      <t>Visita de seguimiento en la parcela demostrativa de tecnologías en el cultivo de cuatro variedades de</t>
    </r>
    <r>
      <rPr>
        <b/>
        <sz val="11"/>
        <color rgb="FFFF0000"/>
        <rFont val="Cambria"/>
        <family val="1"/>
      </rPr>
      <t xml:space="preserve"> batata.</t>
    </r>
    <r>
      <rPr>
        <sz val="11"/>
        <color rgb="FFFF0000"/>
        <rFont val="Cambria"/>
        <family val="1"/>
      </rPr>
      <t xml:space="preserve"> Con el objetivo de observar el desarrollo de la tuberización, entre otras actividades  </t>
    </r>
  </si>
  <si>
    <t>San Rafel del Yuma (Batey Baiguà), Higuey</t>
  </si>
  <si>
    <t>Alejandro Maria Nuñez</t>
  </si>
  <si>
    <r>
      <t xml:space="preserve"> Curso sobre tecnologías de </t>
    </r>
    <r>
      <rPr>
        <b/>
        <sz val="11"/>
        <color rgb="FFFF0000"/>
        <rFont val="Cambria"/>
        <family val="1"/>
      </rPr>
      <t>cacao</t>
    </r>
    <r>
      <rPr>
        <sz val="11"/>
        <color rgb="FFFF0000"/>
        <rFont val="Cambria"/>
        <family val="1"/>
      </rPr>
      <t xml:space="preserve"> para la innovación y competitividad</t>
    </r>
  </si>
  <si>
    <t>27-29 feb.</t>
  </si>
  <si>
    <t>Hato mayor del Rey</t>
  </si>
  <si>
    <r>
      <t>Visita Técnica de supervisión y coordinación de las labores culturales en 
la parcela demostrativa de tecnologías para el cultivo de</t>
    </r>
    <r>
      <rPr>
        <b/>
        <sz val="11"/>
        <color rgb="FFFF0000"/>
        <rFont val="Cambria"/>
        <family val="1"/>
      </rPr>
      <t xml:space="preserve"> batata </t>
    </r>
  </si>
  <si>
    <t>San Rafel del Yuma(Batey Baiguà), Higuey</t>
  </si>
  <si>
    <t xml:space="preserve">PROGRAMACION INDICADORES </t>
  </si>
  <si>
    <t>EJECUCION EN VALORES $RD.  NETO</t>
  </si>
  <si>
    <t>PROGRAMACION AGOSTO 2024</t>
  </si>
  <si>
    <t>DPTO</t>
  </si>
  <si>
    <t>Agric. Competitiva</t>
  </si>
  <si>
    <t>Ciencias Modernas</t>
  </si>
  <si>
    <t>Podresza Rural</t>
  </si>
  <si>
    <t>Medio Amb. Y Rec. Nat.</t>
  </si>
  <si>
    <t xml:space="preserve">RESUMEN PROGRAMACIÓN </t>
  </si>
  <si>
    <t>PRESUPUESTO AGOSTO 2024</t>
  </si>
  <si>
    <t>EJECUCION AGOSTO</t>
  </si>
  <si>
    <t>PRESUPUESTO TOTAL</t>
  </si>
  <si>
    <t>COMBUST.</t>
  </si>
  <si>
    <t>TRANSFERENCIAS</t>
  </si>
  <si>
    <t>PROYECTOS</t>
  </si>
  <si>
    <t>INSTALACIÓN Y VISITAS A PARCELAS DE VALIDACIÓN</t>
  </si>
  <si>
    <t>TECNICOS BENEFICIADOS</t>
  </si>
  <si>
    <t>HORAS DE ACTIVIDAD</t>
  </si>
  <si>
    <t xml:space="preserve">EJECUCION PORCENTUAL EN$ RD. </t>
  </si>
  <si>
    <t>PROGRAMACION  INDICADORES AGOSTO 2024</t>
  </si>
  <si>
    <t xml:space="preserve">COSTO LOGÍSTICO         (RD$) </t>
  </si>
  <si>
    <t>Pobreza Rural</t>
  </si>
  <si>
    <t xml:space="preserve">COSTO FACILITADORES (RD$) </t>
  </si>
  <si>
    <t>OTROS COSTOS (Ley ISR)</t>
  </si>
  <si>
    <t>SEGUIMIENTO</t>
  </si>
  <si>
    <t xml:space="preserve">COSTO TOTAL      (RD$) </t>
  </si>
  <si>
    <t>BENEFICIARIOS</t>
  </si>
  <si>
    <t>HORAS/ACTV.</t>
  </si>
  <si>
    <t>COSTO LOG.</t>
  </si>
  <si>
    <t>EJECUCION %  INDICADORES POR DEPARTAMENTOS</t>
  </si>
  <si>
    <t xml:space="preserve"> COSTOFACIL.</t>
  </si>
  <si>
    <t>Preparado por:</t>
  </si>
  <si>
    <t>Aprobado por:</t>
  </si>
  <si>
    <t>FACILITADORES</t>
  </si>
  <si>
    <t>Ing. Carlos Ml. Sanquintin Beras</t>
  </si>
  <si>
    <t>Dra. Ana Maria Barcelo Larocca</t>
  </si>
  <si>
    <t>Enc. Div. de Planificacion y Desarrollo</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</si>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</sst>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00\ _€_-;\-* #,##0.00\ _€_-;_-* &quot;-&quot;??\ _€_-;_-@_-"/>
    <numFmt numFmtId="166" formatCode="_-* #,##0_-;\-* #,##0_-;_-* &quot;-&quot;??_-;_-@_-"/>
    <numFmt numFmtId="167" formatCode="_(* #,##0_);_(* \(#,##0\);_(* &quot;-&quot;??_);_(@_)"/>
  </numFmts>
  <fonts count="14"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name val="Cambria"/>
      <family val="1"/>
    </font>
    <font>
      <sz val="11"/>
      <color theme="1"/>
      <name val="Cambria"/>
      <family val="1"/>
    </font>
    <font>
      <b/>
      <u/>
      <sz val="11"/>
      <name val="Cambria"/>
      <family val="1"/>
    </font>
    <font>
      <sz val="11"/>
      <color rgb="FFFF0000"/>
      <name val="Cambria"/>
      <family val="1"/>
    </font>
    <font>
      <sz val="11"/>
      <name val="Cambria"/>
      <family val="1"/>
    </font>
    <font>
      <b/>
      <sz val="11"/>
      <color theme="1"/>
      <name val="Cambria"/>
      <family val="1"/>
    </font>
    <font>
      <sz val="11"/>
      <name val="Aptos Narrow"/>
      <family val="2"/>
      <scheme val="minor"/>
    </font>
    <font>
      <b/>
      <sz val="11"/>
      <color rgb="FFFF0000"/>
      <name val="Cambria"/>
      <family val="1"/>
    </font>
    <font>
      <b/>
      <u/>
      <sz val="11"/>
      <color rgb="FFFF0000"/>
      <name val="Cambria"/>
      <family val="1"/>
    </font>
    <font>
      <sz val="8"/>
      <color theme="1"/>
      <name val="Cambria"/>
      <family val="1"/>
    </font>
    <font>
      <sz val="9"/>
      <color indexed="81"/>
      <name val="Tahoma"/>
      <charset val="1"/>
    </font>
  </fonts>
  <fills count="7">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rgb="FFFFFFFF"/>
        <bgColor rgb="FF000000"/>
      </patternFill>
    </fill>
    <fill>
      <patternFill patternType="solid">
        <fgColor theme="9" tint="0.79998168889431442"/>
        <bgColor indexed="64"/>
      </patternFill>
    </fill>
  </fills>
  <borders count="45">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359">
    <xf numFmtId="0" fontId="0" fillId="0" borderId="0" xfId="0"/>
    <xf numFmtId="0" fontId="3" fillId="0" borderId="0" xfId="0" applyFont="1" applyAlignment="1">
      <alignment horizontal="center"/>
    </xf>
    <xf numFmtId="43" fontId="4" fillId="0" borderId="0" xfId="1" applyFont="1"/>
    <xf numFmtId="0" fontId="4" fillId="0" borderId="0" xfId="0" applyFont="1"/>
    <xf numFmtId="0" fontId="3" fillId="0" borderId="0" xfId="0" applyFont="1" applyAlignment="1">
      <alignment horizontal="center"/>
    </xf>
    <xf numFmtId="0" fontId="3" fillId="0" borderId="0" xfId="0" applyFont="1" applyAlignment="1">
      <alignment horizontal="center" wrapText="1"/>
    </xf>
    <xf numFmtId="0" fontId="3" fillId="0" borderId="0" xfId="0" applyFont="1" applyAlignment="1">
      <alignment horizontal="center" wrapText="1"/>
    </xf>
    <xf numFmtId="43" fontId="3" fillId="0" borderId="0" xfId="1" applyFont="1" applyBorder="1" applyAlignment="1">
      <alignment horizontal="center" wrapText="1"/>
    </xf>
    <xf numFmtId="43" fontId="3" fillId="0" borderId="0" xfId="1" applyFont="1" applyBorder="1" applyAlignment="1">
      <alignment horizontal="center"/>
    </xf>
    <xf numFmtId="43" fontId="3" fillId="0" borderId="0" xfId="1" applyFont="1" applyFill="1" applyBorder="1" applyAlignment="1">
      <alignment horizontal="center"/>
    </xf>
    <xf numFmtId="0" fontId="5" fillId="2" borderId="0" xfId="0" applyFont="1" applyFill="1" applyAlignment="1">
      <alignment horizontal="center" wrapText="1"/>
    </xf>
    <xf numFmtId="0" fontId="6" fillId="0" borderId="0" xfId="0" applyFont="1"/>
    <xf numFmtId="0" fontId="7" fillId="0" borderId="0" xfId="0" applyFont="1" applyAlignment="1">
      <alignment vertical="center" wrapText="1"/>
    </xf>
    <xf numFmtId="0" fontId="3" fillId="0" borderId="1" xfId="0" applyFont="1" applyBorder="1" applyAlignment="1">
      <alignment horizontal="left"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3" fillId="3" borderId="3" xfId="0" applyFont="1" applyFill="1" applyBorder="1" applyAlignment="1">
      <alignment vertical="center" wrapText="1"/>
    </xf>
    <xf numFmtId="0" fontId="7"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7" fillId="3" borderId="12" xfId="0" applyFont="1" applyFill="1" applyBorder="1" applyAlignment="1">
      <alignment horizontal="center" vertical="center" wrapText="1"/>
    </xf>
    <xf numFmtId="43" fontId="8" fillId="0" borderId="0" xfId="1" applyFont="1" applyBorder="1" applyAlignment="1">
      <alignment wrapText="1"/>
    </xf>
    <xf numFmtId="0" fontId="8" fillId="0" borderId="0" xfId="0" applyFont="1" applyAlignment="1">
      <alignment wrapText="1"/>
    </xf>
    <xf numFmtId="0" fontId="8" fillId="0" borderId="0" xfId="0" applyFont="1" applyAlignment="1">
      <alignment horizontal="center" vertical="center" wrapText="1"/>
    </xf>
    <xf numFmtId="0" fontId="8" fillId="0" borderId="0" xfId="0" applyFont="1" applyAlignment="1">
      <alignment horizontal="center" vertical="top" wrapText="1"/>
    </xf>
    <xf numFmtId="0" fontId="7" fillId="3" borderId="13" xfId="0" applyFont="1" applyFill="1" applyBorder="1" applyAlignment="1">
      <alignment horizontal="center" vertical="center"/>
    </xf>
    <xf numFmtId="0" fontId="7" fillId="4" borderId="14" xfId="0" applyFont="1" applyFill="1" applyBorder="1" applyAlignment="1">
      <alignment horizontal="center" vertical="top" wrapText="1"/>
    </xf>
    <xf numFmtId="0" fontId="7" fillId="4" borderId="14" xfId="0" applyFont="1" applyFill="1" applyBorder="1" applyAlignment="1">
      <alignment horizontal="left" vertical="top" wrapText="1"/>
    </xf>
    <xf numFmtId="0" fontId="7" fillId="4" borderId="14" xfId="0" applyFont="1" applyFill="1" applyBorder="1" applyAlignment="1">
      <alignment horizontal="center" vertical="center" wrapText="1"/>
    </xf>
    <xf numFmtId="14" fontId="7" fillId="4" borderId="14" xfId="0" applyNumberFormat="1" applyFont="1" applyFill="1" applyBorder="1" applyAlignment="1">
      <alignment horizontal="center" vertical="center" wrapText="1"/>
    </xf>
    <xf numFmtId="0" fontId="7" fillId="0" borderId="14" xfId="0" applyFont="1" applyBorder="1" applyAlignment="1">
      <alignment horizontal="center" vertical="center"/>
    </xf>
    <xf numFmtId="0" fontId="7" fillId="4" borderId="14" xfId="0" applyFont="1" applyFill="1" applyBorder="1" applyAlignment="1">
      <alignment horizontal="center" vertical="center"/>
    </xf>
    <xf numFmtId="4" fontId="7" fillId="4" borderId="14" xfId="0" applyNumberFormat="1" applyFont="1" applyFill="1" applyBorder="1" applyAlignment="1">
      <alignment horizontal="center" vertical="center"/>
    </xf>
    <xf numFmtId="4" fontId="7" fillId="0" borderId="14" xfId="0" applyNumberFormat="1" applyFont="1" applyBorder="1" applyAlignment="1">
      <alignment horizontal="center" vertical="center"/>
    </xf>
    <xf numFmtId="4" fontId="4" fillId="0" borderId="0" xfId="0" applyNumberFormat="1" applyFont="1"/>
    <xf numFmtId="0" fontId="7" fillId="3" borderId="14" xfId="0" applyFont="1" applyFill="1" applyBorder="1" applyAlignment="1">
      <alignment horizontal="center" vertical="center"/>
    </xf>
    <xf numFmtId="165" fontId="7" fillId="0" borderId="0" xfId="0" applyNumberFormat="1" applyFont="1"/>
    <xf numFmtId="0" fontId="7" fillId="0" borderId="0" xfId="0" applyFont="1"/>
    <xf numFmtId="0" fontId="9" fillId="0" borderId="0" xfId="0" applyFont="1"/>
    <xf numFmtId="4" fontId="7" fillId="0" borderId="14" xfId="0" quotePrefix="1" applyNumberFormat="1" applyFont="1" applyBorder="1" applyAlignment="1">
      <alignment horizontal="center" vertical="center"/>
    </xf>
    <xf numFmtId="14" fontId="4" fillId="0" borderId="14" xfId="0" applyNumberFormat="1" applyFont="1" applyBorder="1" applyAlignment="1">
      <alignment horizontal="center" vertical="center"/>
    </xf>
    <xf numFmtId="14" fontId="4" fillId="0" borderId="14" xfId="0" applyNumberFormat="1" applyFont="1" applyBorder="1" applyAlignment="1">
      <alignment horizontal="center" vertical="center" wrapText="1"/>
    </xf>
    <xf numFmtId="0" fontId="9" fillId="0" borderId="14" xfId="0" applyFont="1" applyBorder="1" applyAlignment="1">
      <alignment horizontal="center" vertical="center"/>
    </xf>
    <xf numFmtId="165" fontId="4" fillId="0" borderId="0" xfId="0" applyNumberFormat="1" applyFont="1"/>
    <xf numFmtId="43" fontId="6" fillId="0" borderId="0" xfId="1" applyFont="1"/>
    <xf numFmtId="0" fontId="6" fillId="3" borderId="14" xfId="0" applyFont="1" applyFill="1" applyBorder="1" applyAlignment="1">
      <alignment horizontal="center" vertical="center"/>
    </xf>
    <xf numFmtId="0" fontId="6" fillId="4" borderId="14" xfId="0" applyFont="1" applyFill="1" applyBorder="1" applyAlignment="1">
      <alignment horizontal="center" vertical="center" wrapText="1"/>
    </xf>
    <xf numFmtId="0" fontId="6" fillId="4" borderId="14" xfId="0" applyFont="1" applyFill="1" applyBorder="1" applyAlignment="1">
      <alignment horizontal="center" vertical="top" wrapText="1"/>
    </xf>
    <xf numFmtId="14" fontId="6" fillId="4" borderId="14" xfId="0" applyNumberFormat="1" applyFont="1" applyFill="1" applyBorder="1" applyAlignment="1">
      <alignment horizontal="center" vertical="top" wrapText="1"/>
    </xf>
    <xf numFmtId="0" fontId="6" fillId="0" borderId="14" xfId="0" applyFont="1" applyBorder="1" applyAlignment="1">
      <alignment horizontal="center" vertical="center"/>
    </xf>
    <xf numFmtId="0" fontId="6" fillId="4" borderId="14" xfId="0" applyFont="1" applyFill="1" applyBorder="1" applyAlignment="1">
      <alignment horizontal="center" vertical="center"/>
    </xf>
    <xf numFmtId="4" fontId="6" fillId="4" borderId="14" xfId="0" applyNumberFormat="1" applyFont="1" applyFill="1" applyBorder="1" applyAlignment="1">
      <alignment horizontal="center" vertical="center"/>
    </xf>
    <xf numFmtId="4" fontId="6" fillId="0" borderId="14" xfId="0" applyNumberFormat="1" applyFont="1" applyBorder="1" applyAlignment="1">
      <alignment horizontal="center" vertical="center"/>
    </xf>
    <xf numFmtId="14" fontId="6" fillId="4" borderId="14" xfId="0" applyNumberFormat="1" applyFont="1" applyFill="1" applyBorder="1" applyAlignment="1">
      <alignment horizontal="center" vertical="center" wrapText="1"/>
    </xf>
    <xf numFmtId="4" fontId="6" fillId="0" borderId="14" xfId="0" quotePrefix="1" applyNumberFormat="1" applyFont="1" applyBorder="1" applyAlignment="1">
      <alignment horizontal="center" vertical="center"/>
    </xf>
    <xf numFmtId="0" fontId="6" fillId="3" borderId="15" xfId="0" applyFont="1" applyFill="1" applyBorder="1" applyAlignment="1">
      <alignment horizontal="center" vertical="center"/>
    </xf>
    <xf numFmtId="4" fontId="6" fillId="4" borderId="16" xfId="0" applyNumberFormat="1" applyFont="1" applyFill="1" applyBorder="1" applyAlignment="1">
      <alignment horizontal="center" vertical="center"/>
    </xf>
    <xf numFmtId="0" fontId="3" fillId="3" borderId="2" xfId="0" applyFont="1" applyFill="1" applyBorder="1" applyAlignment="1">
      <alignment horizontal="center"/>
    </xf>
    <xf numFmtId="0" fontId="3" fillId="0" borderId="2" xfId="0" applyFont="1" applyBorder="1" applyAlignment="1">
      <alignment horizontal="center" vertical="center" wrapText="1"/>
    </xf>
    <xf numFmtId="43" fontId="3" fillId="0" borderId="2" xfId="1" applyFont="1" applyFill="1" applyBorder="1" applyAlignment="1">
      <alignment horizontal="center"/>
    </xf>
    <xf numFmtId="43" fontId="3" fillId="4" borderId="2" xfId="1" applyFont="1" applyFill="1" applyBorder="1" applyAlignment="1">
      <alignment horizontal="center"/>
    </xf>
    <xf numFmtId="9" fontId="3"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5" fillId="0" borderId="2" xfId="0" applyFont="1" applyBorder="1" applyAlignment="1">
      <alignment vertical="center" wrapText="1"/>
    </xf>
    <xf numFmtId="43" fontId="5" fillId="0" borderId="2" xfId="1" applyFont="1" applyBorder="1" applyAlignment="1">
      <alignment horizontal="right" vertical="center" wrapText="1"/>
    </xf>
    <xf numFmtId="43" fontId="3" fillId="0" borderId="2" xfId="1" applyFont="1" applyBorder="1" applyAlignment="1">
      <alignment horizontal="right" wrapText="1"/>
    </xf>
    <xf numFmtId="43" fontId="3" fillId="0" borderId="2" xfId="1" applyFont="1" applyFill="1" applyBorder="1" applyAlignment="1">
      <alignment horizontal="right" wrapText="1"/>
    </xf>
    <xf numFmtId="0" fontId="7" fillId="0" borderId="2" xfId="0" applyFont="1" applyBorder="1" applyAlignment="1">
      <alignment wrapText="1"/>
    </xf>
    <xf numFmtId="43" fontId="7" fillId="0" borderId="2" xfId="1" applyFont="1" applyBorder="1" applyAlignment="1">
      <alignment horizontal="right" wrapText="1"/>
    </xf>
    <xf numFmtId="0" fontId="10" fillId="4" borderId="0" xfId="0" applyFont="1" applyFill="1" applyAlignment="1">
      <alignment horizontal="center" vertical="center" wrapText="1"/>
    </xf>
    <xf numFmtId="0" fontId="10" fillId="0" borderId="0" xfId="0" applyFont="1" applyAlignment="1">
      <alignment horizontal="center" vertical="center" wrapText="1"/>
    </xf>
    <xf numFmtId="0" fontId="6" fillId="4" borderId="0" xfId="0" applyFont="1" applyFill="1" applyAlignment="1">
      <alignment wrapText="1"/>
    </xf>
    <xf numFmtId="4" fontId="10" fillId="4" borderId="0" xfId="0" applyNumberFormat="1" applyFont="1" applyFill="1" applyAlignment="1">
      <alignment horizontal="right" vertical="center" wrapText="1"/>
    </xf>
    <xf numFmtId="4" fontId="10" fillId="0" borderId="0" xfId="0" applyNumberFormat="1" applyFont="1" applyAlignment="1">
      <alignment horizontal="right" vertical="center" wrapText="1"/>
    </xf>
    <xf numFmtId="43" fontId="10" fillId="4" borderId="0" xfId="0" applyNumberFormat="1" applyFont="1" applyFill="1" applyAlignment="1">
      <alignment horizontal="right"/>
    </xf>
    <xf numFmtId="0" fontId="4" fillId="0" borderId="0" xfId="0" applyFont="1" applyAlignment="1">
      <alignment wrapText="1"/>
    </xf>
    <xf numFmtId="0" fontId="4" fillId="0" borderId="0" xfId="0" applyFont="1" applyAlignment="1">
      <alignment horizontal="center" vertical="center" wrapText="1"/>
    </xf>
    <xf numFmtId="0" fontId="3" fillId="4" borderId="1" xfId="0" applyFont="1" applyFill="1" applyBorder="1" applyAlignment="1">
      <alignment horizontal="left" wrapText="1"/>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wrapText="1"/>
    </xf>
    <xf numFmtId="0" fontId="3" fillId="3" borderId="17" xfId="0" applyFont="1" applyFill="1" applyBorder="1" applyAlignment="1">
      <alignment horizontal="center" vertical="center" wrapText="1"/>
    </xf>
    <xf numFmtId="0" fontId="3" fillId="3" borderId="5" xfId="0" applyFont="1" applyFill="1" applyBorder="1" applyAlignment="1">
      <alignment vertical="top"/>
    </xf>
    <xf numFmtId="0" fontId="3" fillId="3" borderId="5" xfId="0" applyFont="1" applyFill="1" applyBorder="1" applyAlignment="1">
      <alignment vertical="top" wrapText="1"/>
    </xf>
    <xf numFmtId="0" fontId="3" fillId="3" borderId="9" xfId="0" applyFont="1" applyFill="1" applyBorder="1" applyAlignment="1">
      <alignment vertical="top"/>
    </xf>
    <xf numFmtId="0" fontId="3" fillId="3" borderId="9" xfId="0" applyFont="1" applyFill="1" applyBorder="1" applyAlignment="1">
      <alignment vertical="top" wrapText="1"/>
    </xf>
    <xf numFmtId="0" fontId="3" fillId="3" borderId="2" xfId="0" applyFont="1" applyFill="1" applyBorder="1" applyAlignment="1">
      <alignment horizontal="left"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0" borderId="23" xfId="0" applyFont="1" applyBorder="1" applyAlignment="1">
      <alignment horizontal="justify" vertical="top" wrapText="1"/>
    </xf>
    <xf numFmtId="0" fontId="6" fillId="4" borderId="23" xfId="0" applyFont="1" applyFill="1" applyBorder="1" applyAlignment="1">
      <alignment horizontal="center" vertical="center" wrapText="1"/>
    </xf>
    <xf numFmtId="0" fontId="6" fillId="0" borderId="23" xfId="0" applyFont="1" applyBorder="1" applyAlignment="1">
      <alignment horizontal="center" vertical="center"/>
    </xf>
    <xf numFmtId="0" fontId="10" fillId="0" borderId="14" xfId="0" applyFont="1" applyBorder="1" applyAlignment="1">
      <alignment vertical="top"/>
    </xf>
    <xf numFmtId="0" fontId="10" fillId="0" borderId="14" xfId="0" applyFont="1" applyBorder="1" applyAlignment="1">
      <alignment vertical="top" wrapText="1"/>
    </xf>
    <xf numFmtId="4" fontId="6" fillId="0" borderId="23" xfId="0" applyNumberFormat="1" applyFont="1" applyBorder="1" applyAlignment="1">
      <alignment horizontal="center" vertical="center"/>
    </xf>
    <xf numFmtId="4" fontId="6" fillId="4" borderId="24" xfId="0" applyNumberFormat="1" applyFont="1" applyFill="1" applyBorder="1" applyAlignment="1">
      <alignment horizontal="center" vertical="center" wrapText="1"/>
    </xf>
    <xf numFmtId="165" fontId="6" fillId="0" borderId="0" xfId="0" applyNumberFormat="1" applyFont="1"/>
    <xf numFmtId="0" fontId="2" fillId="0" borderId="0" xfId="0" applyFont="1"/>
    <xf numFmtId="0" fontId="7" fillId="3" borderId="14" xfId="0" applyFont="1" applyFill="1" applyBorder="1" applyAlignment="1">
      <alignment horizontal="center" vertical="center" wrapText="1"/>
    </xf>
    <xf numFmtId="0" fontId="6" fillId="0" borderId="14" xfId="0" applyFont="1" applyBorder="1" applyAlignment="1">
      <alignment horizontal="center" vertical="center" wrapText="1"/>
    </xf>
    <xf numFmtId="0" fontId="7" fillId="0" borderId="14" xfId="0" applyFont="1" applyBorder="1" applyAlignment="1">
      <alignment horizontal="justify" vertical="top" wrapText="1"/>
    </xf>
    <xf numFmtId="0" fontId="7" fillId="0" borderId="14" xfId="0" applyFont="1" applyBorder="1" applyAlignment="1">
      <alignment horizontal="center" vertical="center" wrapText="1"/>
    </xf>
    <xf numFmtId="4" fontId="4" fillId="0" borderId="14" xfId="0" applyNumberFormat="1" applyFont="1" applyBorder="1" applyAlignment="1">
      <alignment horizontal="center" vertical="center"/>
    </xf>
    <xf numFmtId="4" fontId="7" fillId="0" borderId="14" xfId="0" applyNumberFormat="1" applyFont="1" applyBorder="1" applyAlignment="1">
      <alignment horizontal="center" vertical="center" wrapText="1"/>
    </xf>
    <xf numFmtId="0" fontId="4" fillId="0" borderId="14" xfId="0" applyFont="1" applyBorder="1" applyAlignment="1">
      <alignment horizontal="justify" vertical="center"/>
    </xf>
    <xf numFmtId="0" fontId="6" fillId="0" borderId="14" xfId="0" applyFont="1" applyBorder="1" applyAlignment="1">
      <alignment horizontal="justify" vertical="top" wrapText="1"/>
    </xf>
    <xf numFmtId="4" fontId="6" fillId="0" borderId="14" xfId="0" applyNumberFormat="1" applyFont="1" applyBorder="1" applyAlignment="1">
      <alignment horizontal="center" vertical="center" wrapText="1"/>
    </xf>
    <xf numFmtId="0" fontId="7" fillId="3" borderId="15" xfId="0" applyFont="1" applyFill="1" applyBorder="1" applyAlignment="1">
      <alignment horizontal="center" vertical="center" wrapText="1"/>
    </xf>
    <xf numFmtId="0" fontId="6" fillId="0" borderId="21" xfId="0" applyFont="1" applyBorder="1" applyAlignment="1">
      <alignment horizontal="center" vertical="center" wrapText="1"/>
    </xf>
    <xf numFmtId="0" fontId="6" fillId="0" borderId="21" xfId="0" applyFont="1" applyBorder="1" applyAlignment="1">
      <alignment horizontal="justify" vertical="top" wrapText="1"/>
    </xf>
    <xf numFmtId="14" fontId="6" fillId="0" borderId="21" xfId="0" applyNumberFormat="1" applyFont="1" applyBorder="1" applyAlignment="1">
      <alignment horizontal="center" vertical="center" wrapText="1"/>
    </xf>
    <xf numFmtId="0" fontId="6" fillId="0" borderId="21" xfId="0" applyFont="1" applyBorder="1" applyAlignment="1">
      <alignment horizontal="center" vertical="center"/>
    </xf>
    <xf numFmtId="4" fontId="6" fillId="0" borderId="21" xfId="0" applyNumberFormat="1" applyFont="1" applyBorder="1" applyAlignment="1">
      <alignment horizontal="center" vertical="center"/>
    </xf>
    <xf numFmtId="4" fontId="6" fillId="4" borderId="25" xfId="0" applyNumberFormat="1" applyFont="1" applyFill="1" applyBorder="1" applyAlignment="1">
      <alignment horizontal="center" vertical="center"/>
    </xf>
    <xf numFmtId="4" fontId="6" fillId="0" borderId="26" xfId="0" applyNumberFormat="1" applyFont="1" applyBorder="1" applyAlignment="1">
      <alignment horizontal="center" vertical="center" wrapText="1"/>
    </xf>
    <xf numFmtId="0" fontId="6" fillId="4" borderId="14" xfId="0" applyFont="1" applyFill="1" applyBorder="1" applyAlignment="1">
      <alignment horizontal="justify" vertical="top" wrapText="1"/>
    </xf>
    <xf numFmtId="4" fontId="6" fillId="4" borderId="23" xfId="0" applyNumberFormat="1" applyFont="1" applyFill="1" applyBorder="1" applyAlignment="1">
      <alignment horizontal="center" vertical="center"/>
    </xf>
    <xf numFmtId="4" fontId="6" fillId="0" borderId="16" xfId="0" applyNumberFormat="1" applyFont="1" applyBorder="1" applyAlignment="1">
      <alignment horizontal="center" vertical="center" wrapText="1"/>
    </xf>
    <xf numFmtId="0" fontId="7" fillId="0" borderId="27" xfId="0" applyFont="1" applyBorder="1" applyAlignment="1">
      <alignment horizontal="center" vertical="center" wrapText="1"/>
    </xf>
    <xf numFmtId="0" fontId="6" fillId="4" borderId="14" xfId="0" applyFont="1" applyFill="1" applyBorder="1" applyAlignment="1">
      <alignment horizontal="justify" vertical="top"/>
    </xf>
    <xf numFmtId="0" fontId="6" fillId="4" borderId="2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4" borderId="14" xfId="0" applyFont="1" applyFill="1" applyBorder="1" applyAlignment="1">
      <alignment horizontal="center" vertical="center" wrapText="1"/>
    </xf>
    <xf numFmtId="43" fontId="3" fillId="4" borderId="14" xfId="1" applyFont="1" applyFill="1" applyBorder="1" applyAlignment="1">
      <alignment horizontal="center" vertical="center" wrapText="1"/>
    </xf>
    <xf numFmtId="43" fontId="3" fillId="0" borderId="14" xfId="1" applyFont="1" applyFill="1" applyBorder="1" applyAlignment="1">
      <alignment horizontal="center" vertical="center" wrapText="1"/>
    </xf>
    <xf numFmtId="43" fontId="3" fillId="4" borderId="16" xfId="1" applyFont="1" applyFill="1" applyBorder="1" applyAlignment="1">
      <alignment horizontal="center" vertical="center" wrapText="1"/>
    </xf>
    <xf numFmtId="9" fontId="3" fillId="4" borderId="15" xfId="0" applyNumberFormat="1" applyFont="1" applyFill="1" applyBorder="1" applyAlignment="1">
      <alignment horizontal="center" vertical="center" wrapText="1"/>
    </xf>
    <xf numFmtId="9" fontId="3" fillId="4" borderId="14"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4" fontId="3" fillId="4" borderId="14" xfId="0" applyNumberFormat="1" applyFont="1" applyFill="1" applyBorder="1" applyAlignment="1">
      <alignment horizontal="right" vertical="center" wrapText="1"/>
    </xf>
    <xf numFmtId="43" fontId="3" fillId="4" borderId="14" xfId="1" applyFont="1" applyFill="1" applyBorder="1" applyAlignment="1">
      <alignment horizontal="right" vertical="center" wrapText="1"/>
    </xf>
    <xf numFmtId="43" fontId="3" fillId="0" borderId="14" xfId="1" applyFont="1" applyFill="1" applyBorder="1" applyAlignment="1">
      <alignment horizontal="right" vertical="center" wrapText="1"/>
    </xf>
    <xf numFmtId="43" fontId="3" fillId="4" borderId="16" xfId="1" applyFont="1" applyFill="1" applyBorder="1" applyAlignment="1">
      <alignment horizontal="right"/>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7" fillId="4" borderId="19" xfId="0" applyFont="1" applyFill="1" applyBorder="1" applyAlignment="1">
      <alignment wrapText="1"/>
    </xf>
    <xf numFmtId="4" fontId="3" fillId="4" borderId="19" xfId="0" applyNumberFormat="1" applyFont="1" applyFill="1" applyBorder="1" applyAlignment="1">
      <alignment horizontal="right" vertical="center" wrapText="1"/>
    </xf>
    <xf numFmtId="43" fontId="3" fillId="4" borderId="19" xfId="1" applyFont="1" applyFill="1" applyBorder="1" applyAlignment="1">
      <alignment horizontal="right" vertical="center" wrapText="1"/>
    </xf>
    <xf numFmtId="43" fontId="3" fillId="0" borderId="19" xfId="1" applyFont="1" applyFill="1" applyBorder="1" applyAlignment="1">
      <alignment horizontal="right" wrapText="1"/>
    </xf>
    <xf numFmtId="43" fontId="3" fillId="0" borderId="19" xfId="1" applyFont="1" applyBorder="1" applyAlignment="1">
      <alignment horizontal="right" wrapText="1"/>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3" fillId="3" borderId="4"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6" xfId="0" applyFont="1" applyFill="1" applyBorder="1" applyAlignment="1">
      <alignment horizontal="center" vertical="top" wrapText="1"/>
    </xf>
    <xf numFmtId="0" fontId="7" fillId="3" borderId="2" xfId="0" applyFont="1" applyFill="1" applyBorder="1" applyAlignment="1">
      <alignment horizontal="center" vertical="top" wrapText="1"/>
    </xf>
    <xf numFmtId="0" fontId="3" fillId="3" borderId="7" xfId="0" applyFont="1" applyFill="1" applyBorder="1" applyAlignment="1">
      <alignment horizontal="center" vertical="top" wrapText="1"/>
    </xf>
    <xf numFmtId="0" fontId="3" fillId="3" borderId="8"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9" xfId="0" applyFont="1" applyFill="1" applyBorder="1" applyAlignment="1">
      <alignment horizontal="center" vertical="top" wrapText="1"/>
    </xf>
    <xf numFmtId="0" fontId="3" fillId="3" borderId="9" xfId="0" applyFont="1" applyFill="1" applyBorder="1" applyAlignment="1">
      <alignment horizontal="center" vertical="top" wrapText="1"/>
    </xf>
    <xf numFmtId="0" fontId="7" fillId="3" borderId="11" xfId="0" applyFont="1" applyFill="1" applyBorder="1" applyAlignment="1">
      <alignment horizontal="center" vertical="top" wrapText="1"/>
    </xf>
    <xf numFmtId="0" fontId="7" fillId="3" borderId="5" xfId="0" applyFont="1" applyFill="1" applyBorder="1" applyAlignment="1">
      <alignment horizontal="center" vertical="top" wrapText="1"/>
    </xf>
    <xf numFmtId="0" fontId="3" fillId="3" borderId="5" xfId="0" applyFont="1" applyFill="1" applyBorder="1" applyAlignment="1">
      <alignment horizontal="center" vertical="top" wrapText="1"/>
    </xf>
    <xf numFmtId="0" fontId="3" fillId="3" borderId="3" xfId="0" applyFont="1" applyFill="1" applyBorder="1" applyAlignment="1">
      <alignment horizontal="center" vertical="top" wrapText="1"/>
    </xf>
    <xf numFmtId="0" fontId="7" fillId="3" borderId="12" xfId="0" applyFont="1" applyFill="1" applyBorder="1" applyAlignment="1">
      <alignment horizontal="center" vertical="top" wrapText="1"/>
    </xf>
    <xf numFmtId="43" fontId="4" fillId="0" borderId="0" xfId="1" applyFont="1" applyAlignment="1">
      <alignment horizontal="left" vertical="top"/>
    </xf>
    <xf numFmtId="165" fontId="4" fillId="0" borderId="0" xfId="0" applyNumberFormat="1" applyFont="1" applyAlignment="1">
      <alignment horizontal="left" vertical="top"/>
    </xf>
    <xf numFmtId="0" fontId="4" fillId="0" borderId="0" xfId="0" applyFont="1" applyAlignment="1">
      <alignment horizontal="left" vertical="top"/>
    </xf>
    <xf numFmtId="0" fontId="0" fillId="0" borderId="0" xfId="0" applyAlignment="1">
      <alignment horizontal="left" vertical="top"/>
    </xf>
    <xf numFmtId="0" fontId="7" fillId="3" borderId="14" xfId="0" applyFont="1" applyFill="1" applyBorder="1" applyAlignment="1">
      <alignment horizontal="left" vertical="top"/>
    </xf>
    <xf numFmtId="0" fontId="3" fillId="0" borderId="14" xfId="0" applyFont="1" applyBorder="1" applyAlignment="1">
      <alignment horizontal="left" vertical="center" wrapText="1"/>
    </xf>
    <xf numFmtId="0" fontId="7" fillId="0" borderId="14" xfId="0" applyFont="1" applyBorder="1" applyAlignment="1">
      <alignment horizontal="left" vertical="center" wrapText="1"/>
    </xf>
    <xf numFmtId="0" fontId="7" fillId="4" borderId="14" xfId="0" applyFont="1" applyFill="1" applyBorder="1" applyAlignment="1">
      <alignment horizontal="left" vertical="center" wrapText="1"/>
    </xf>
    <xf numFmtId="43" fontId="6" fillId="0" borderId="0" xfId="1" applyFont="1" applyAlignment="1">
      <alignment vertical="top"/>
    </xf>
    <xf numFmtId="0" fontId="7" fillId="4" borderId="21" xfId="0" applyFont="1" applyFill="1" applyBorder="1" applyAlignment="1">
      <alignment horizontal="left" vertical="center" wrapText="1"/>
    </xf>
    <xf numFmtId="16" fontId="7" fillId="0" borderId="21" xfId="0" applyNumberFormat="1" applyFont="1" applyBorder="1" applyAlignment="1">
      <alignment horizontal="left" vertical="center" wrapText="1"/>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4" fontId="7" fillId="4" borderId="21" xfId="0" applyNumberFormat="1" applyFont="1" applyFill="1" applyBorder="1" applyAlignment="1">
      <alignment horizontal="left" vertical="center"/>
    </xf>
    <xf numFmtId="3" fontId="7" fillId="0" borderId="21" xfId="0" applyNumberFormat="1" applyFont="1" applyBorder="1" applyAlignment="1">
      <alignment horizontal="left" vertical="center" wrapText="1"/>
    </xf>
    <xf numFmtId="4" fontId="7" fillId="5" borderId="21" xfId="0" applyNumberFormat="1" applyFont="1" applyFill="1" applyBorder="1" applyAlignment="1">
      <alignment horizontal="left" vertical="center"/>
    </xf>
    <xf numFmtId="0" fontId="7" fillId="3" borderId="15" xfId="0" applyFont="1" applyFill="1" applyBorder="1" applyAlignment="1">
      <alignment horizontal="center" vertical="center"/>
    </xf>
    <xf numFmtId="16" fontId="7" fillId="0" borderId="14" xfId="0" applyNumberFormat="1" applyFont="1" applyBorder="1" applyAlignment="1">
      <alignment horizontal="left" vertical="center" wrapText="1"/>
    </xf>
    <xf numFmtId="0" fontId="7" fillId="0" borderId="14" xfId="0" applyFont="1" applyBorder="1" applyAlignment="1">
      <alignment horizontal="left" vertical="center"/>
    </xf>
    <xf numFmtId="4" fontId="7" fillId="0" borderId="14" xfId="0" applyNumberFormat="1" applyFont="1" applyBorder="1" applyAlignment="1">
      <alignment horizontal="left" vertical="center"/>
    </xf>
    <xf numFmtId="3" fontId="7" fillId="0" borderId="14" xfId="0" applyNumberFormat="1" applyFont="1" applyBorder="1" applyAlignment="1">
      <alignment horizontal="left" vertical="center" wrapText="1"/>
    </xf>
    <xf numFmtId="164" fontId="4" fillId="0" borderId="0" xfId="0" applyNumberFormat="1" applyFont="1"/>
    <xf numFmtId="4" fontId="7" fillId="4" borderId="14" xfId="0" applyNumberFormat="1" applyFont="1" applyFill="1" applyBorder="1" applyAlignment="1">
      <alignment horizontal="left" vertical="center"/>
    </xf>
    <xf numFmtId="4" fontId="7" fillId="5" borderId="14" xfId="0" applyNumberFormat="1" applyFont="1" applyFill="1" applyBorder="1" applyAlignment="1">
      <alignment horizontal="left" vertical="center"/>
    </xf>
    <xf numFmtId="0" fontId="3" fillId="0" borderId="19" xfId="0" applyFont="1" applyBorder="1" applyAlignment="1">
      <alignment horizontal="center" vertical="center" wrapText="1"/>
    </xf>
    <xf numFmtId="166" fontId="3" fillId="0" borderId="21" xfId="1" applyNumberFormat="1" applyFont="1" applyFill="1" applyBorder="1" applyAlignment="1">
      <alignment horizontal="center" vertical="center"/>
    </xf>
    <xf numFmtId="43" fontId="3" fillId="4" borderId="21" xfId="1" applyFont="1" applyFill="1" applyBorder="1" applyAlignment="1">
      <alignment horizontal="center" vertical="center"/>
    </xf>
    <xf numFmtId="43" fontId="3" fillId="0" borderId="21" xfId="1" applyFont="1" applyFill="1" applyBorder="1" applyAlignment="1">
      <alignment horizontal="center" vertical="center"/>
    </xf>
    <xf numFmtId="43" fontId="3" fillId="4" borderId="26" xfId="1" applyFont="1" applyFill="1" applyBorder="1" applyAlignment="1">
      <alignment horizontal="center" vertical="center" wrapText="1"/>
    </xf>
    <xf numFmtId="0" fontId="11" fillId="4" borderId="14" xfId="0" applyFont="1" applyFill="1" applyBorder="1" applyAlignment="1">
      <alignment horizontal="center" vertical="center" wrapText="1"/>
    </xf>
    <xf numFmtId="4" fontId="10" fillId="4" borderId="14" xfId="0" applyNumberFormat="1" applyFont="1" applyFill="1" applyBorder="1" applyAlignment="1">
      <alignment horizontal="right" vertical="center" wrapText="1"/>
    </xf>
    <xf numFmtId="43" fontId="10" fillId="4" borderId="14" xfId="1" applyFont="1" applyFill="1" applyBorder="1" applyAlignment="1">
      <alignment horizontal="right" vertical="center" wrapText="1"/>
    </xf>
    <xf numFmtId="0" fontId="6" fillId="4" borderId="19" xfId="0" applyFont="1" applyFill="1" applyBorder="1" applyAlignment="1">
      <alignment wrapText="1"/>
    </xf>
    <xf numFmtId="4" fontId="10" fillId="4" borderId="19" xfId="0" applyNumberFormat="1" applyFont="1" applyFill="1" applyBorder="1" applyAlignment="1">
      <alignment horizontal="right" vertical="center" wrapText="1"/>
    </xf>
    <xf numFmtId="43" fontId="10" fillId="4" borderId="19" xfId="1" applyFont="1" applyFill="1" applyBorder="1" applyAlignment="1">
      <alignment horizontal="right" vertical="center" wrapText="1"/>
    </xf>
    <xf numFmtId="0" fontId="3" fillId="4" borderId="0" xfId="0" applyFont="1" applyFill="1" applyAlignment="1">
      <alignment horizontal="center" vertical="center" wrapText="1"/>
    </xf>
    <xf numFmtId="0" fontId="3" fillId="0" borderId="0" xfId="0" applyFont="1" applyAlignment="1">
      <alignment horizontal="center" vertical="center" wrapText="1"/>
    </xf>
    <xf numFmtId="4" fontId="3" fillId="4" borderId="0" xfId="0" applyNumberFormat="1" applyFont="1" applyFill="1" applyAlignment="1">
      <alignment horizontal="right" vertical="center" wrapText="1"/>
    </xf>
    <xf numFmtId="4" fontId="3" fillId="0" borderId="0" xfId="0" applyNumberFormat="1" applyFont="1" applyAlignment="1">
      <alignment horizontal="right" vertical="center" wrapText="1"/>
    </xf>
    <xf numFmtId="0" fontId="7" fillId="4" borderId="0" xfId="0" applyFont="1" applyFill="1" applyAlignment="1">
      <alignment wrapText="1"/>
    </xf>
    <xf numFmtId="43" fontId="3" fillId="4" borderId="0" xfId="0" applyNumberFormat="1" applyFont="1" applyFill="1" applyAlignment="1">
      <alignment horizontal="right"/>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3" fillId="3" borderId="19" xfId="0" applyFont="1" applyFill="1" applyBorder="1" applyAlignment="1">
      <alignment horizontal="center" vertical="top" wrapText="1"/>
    </xf>
    <xf numFmtId="0" fontId="3" fillId="3" borderId="14" xfId="0" applyFont="1" applyFill="1" applyBorder="1" applyAlignment="1">
      <alignment horizontal="center"/>
    </xf>
    <xf numFmtId="0" fontId="4" fillId="0" borderId="14" xfId="0" applyFont="1" applyBorder="1" applyAlignment="1">
      <alignment wrapText="1"/>
    </xf>
    <xf numFmtId="0" fontId="10" fillId="3" borderId="14" xfId="0" applyFont="1" applyFill="1" applyBorder="1" applyAlignment="1">
      <alignment horizontal="center"/>
    </xf>
    <xf numFmtId="0" fontId="6" fillId="0" borderId="14" xfId="0" applyFont="1" applyBorder="1" applyAlignment="1">
      <alignment horizontal="justify" vertical="center"/>
    </xf>
    <xf numFmtId="0" fontId="10" fillId="3" borderId="7" xfId="0" applyFont="1" applyFill="1" applyBorder="1" applyAlignment="1">
      <alignment horizontal="center"/>
    </xf>
    <xf numFmtId="0" fontId="6" fillId="4" borderId="21" xfId="0" applyFont="1" applyFill="1" applyBorder="1" applyAlignment="1">
      <alignment horizontal="center" vertical="center" wrapText="1"/>
    </xf>
    <xf numFmtId="14" fontId="6" fillId="4" borderId="21" xfId="0" applyNumberFormat="1" applyFont="1" applyFill="1" applyBorder="1" applyAlignment="1">
      <alignment horizontal="center" vertical="center" wrapText="1"/>
    </xf>
    <xf numFmtId="4" fontId="3" fillId="0" borderId="0" xfId="0" applyNumberFormat="1" applyFont="1" applyAlignment="1">
      <alignment horizontal="center"/>
    </xf>
    <xf numFmtId="0" fontId="10" fillId="3" borderId="18" xfId="0" applyFont="1" applyFill="1" applyBorder="1" applyAlignment="1">
      <alignment horizontal="center"/>
    </xf>
    <xf numFmtId="0" fontId="6" fillId="4" borderId="14" xfId="0" applyFont="1" applyFill="1" applyBorder="1" applyAlignment="1">
      <alignment horizontal="left" vertical="center" wrapText="1"/>
    </xf>
    <xf numFmtId="4" fontId="6" fillId="4" borderId="30" xfId="0" applyNumberFormat="1" applyFont="1" applyFill="1" applyBorder="1" applyAlignment="1">
      <alignment horizontal="center" vertical="center"/>
    </xf>
    <xf numFmtId="4" fontId="3" fillId="0" borderId="19" xfId="0" applyNumberFormat="1" applyFont="1" applyBorder="1" applyAlignment="1">
      <alignment horizontal="center"/>
    </xf>
    <xf numFmtId="4" fontId="3" fillId="0" borderId="2" xfId="0" applyNumberFormat="1" applyFont="1" applyBorder="1" applyAlignment="1">
      <alignment horizontal="center"/>
    </xf>
    <xf numFmtId="0" fontId="11" fillId="0" borderId="2" xfId="0" applyFont="1" applyBorder="1" applyAlignment="1">
      <alignment vertical="center" wrapText="1"/>
    </xf>
    <xf numFmtId="0" fontId="11" fillId="0" borderId="2" xfId="0" applyFont="1" applyBorder="1" applyAlignment="1">
      <alignment horizontal="right" vertical="center" wrapText="1"/>
    </xf>
    <xf numFmtId="4" fontId="3" fillId="0" borderId="2" xfId="0" applyNumberFormat="1" applyFont="1" applyBorder="1" applyAlignment="1">
      <alignment horizontal="right" wrapText="1"/>
    </xf>
    <xf numFmtId="0" fontId="6" fillId="0" borderId="2" xfId="0" applyFont="1" applyBorder="1" applyAlignment="1">
      <alignment wrapText="1"/>
    </xf>
    <xf numFmtId="0" fontId="6" fillId="0" borderId="2" xfId="0" applyFont="1" applyBorder="1" applyAlignment="1">
      <alignment horizontal="right" wrapText="1"/>
    </xf>
    <xf numFmtId="0" fontId="6" fillId="0" borderId="0" xfId="0" applyFont="1" applyAlignment="1">
      <alignment wrapText="1"/>
    </xf>
    <xf numFmtId="0" fontId="6" fillId="0" borderId="0" xfId="0" applyFont="1" applyAlignment="1">
      <alignment horizontal="right" wrapText="1"/>
    </xf>
    <xf numFmtId="4" fontId="3" fillId="0" borderId="0" xfId="0" applyNumberFormat="1" applyFont="1" applyAlignment="1">
      <alignment horizontal="right" wrapText="1"/>
    </xf>
    <xf numFmtId="43" fontId="8" fillId="0" borderId="0" xfId="1" applyFont="1" applyBorder="1" applyAlignment="1">
      <alignment horizontal="center"/>
    </xf>
    <xf numFmtId="0" fontId="8" fillId="0" borderId="0" xfId="0" applyFont="1" applyAlignment="1">
      <alignment horizontal="center"/>
    </xf>
    <xf numFmtId="0" fontId="3" fillId="3" borderId="18" xfId="0" applyFont="1" applyFill="1" applyBorder="1" applyAlignment="1">
      <alignment horizontal="center" wrapText="1"/>
    </xf>
    <xf numFmtId="0" fontId="3" fillId="3" borderId="31" xfId="0" applyFont="1" applyFill="1" applyBorder="1" applyAlignment="1">
      <alignment horizontal="center" wrapText="1"/>
    </xf>
    <xf numFmtId="0" fontId="3" fillId="3" borderId="29" xfId="0" applyFont="1" applyFill="1" applyBorder="1" applyAlignment="1">
      <alignment horizontal="center" wrapText="1"/>
    </xf>
    <xf numFmtId="0" fontId="8" fillId="3" borderId="18" xfId="0" applyFont="1" applyFill="1" applyBorder="1" applyAlignment="1">
      <alignment horizontal="center"/>
    </xf>
    <xf numFmtId="0" fontId="8" fillId="3" borderId="31" xfId="0" applyFont="1" applyFill="1" applyBorder="1" applyAlignment="1">
      <alignment horizontal="center"/>
    </xf>
    <xf numFmtId="0" fontId="8" fillId="3" borderId="29" xfId="0" applyFont="1" applyFill="1" applyBorder="1" applyAlignment="1">
      <alignment horizontal="center"/>
    </xf>
    <xf numFmtId="0" fontId="7" fillId="3" borderId="7" xfId="0" applyFont="1" applyFill="1" applyBorder="1" applyAlignment="1">
      <alignment wrapText="1"/>
    </xf>
    <xf numFmtId="0" fontId="3" fillId="3" borderId="1" xfId="0" applyFont="1" applyFill="1" applyBorder="1" applyAlignment="1">
      <alignment horizontal="center" vertical="center" wrapText="1"/>
    </xf>
    <xf numFmtId="0" fontId="3" fillId="3" borderId="32" xfId="0" applyFont="1" applyFill="1" applyBorder="1" applyAlignment="1">
      <alignment wrapText="1"/>
    </xf>
    <xf numFmtId="0" fontId="3" fillId="3" borderId="33" xfId="0" applyFont="1" applyFill="1" applyBorder="1" applyAlignment="1">
      <alignment horizontal="left" wrapText="1"/>
    </xf>
    <xf numFmtId="0" fontId="3" fillId="3" borderId="33" xfId="0" applyFont="1" applyFill="1" applyBorder="1" applyAlignment="1">
      <alignment wrapText="1"/>
    </xf>
    <xf numFmtId="4" fontId="3" fillId="3" borderId="34" xfId="0" applyNumberFormat="1" applyFont="1" applyFill="1" applyBorder="1" applyAlignment="1">
      <alignment horizontal="left" wrapText="1"/>
    </xf>
    <xf numFmtId="4" fontId="3" fillId="3" borderId="2" xfId="0" applyNumberFormat="1" applyFont="1" applyFill="1" applyBorder="1" applyAlignment="1">
      <alignment horizontal="left" wrapText="1"/>
    </xf>
    <xf numFmtId="43" fontId="3" fillId="3" borderId="32" xfId="1" applyFont="1" applyFill="1" applyBorder="1" applyAlignment="1">
      <alignment wrapText="1"/>
    </xf>
    <xf numFmtId="0" fontId="3" fillId="3" borderId="13" xfId="0" applyFont="1" applyFill="1" applyBorder="1" applyAlignment="1">
      <alignment wrapText="1"/>
    </xf>
    <xf numFmtId="43" fontId="7" fillId="0" borderId="21" xfId="0" applyNumberFormat="1" applyFont="1" applyBorder="1" applyAlignment="1">
      <alignment horizontal="right" wrapText="1"/>
    </xf>
    <xf numFmtId="4" fontId="7" fillId="0" borderId="35" xfId="0" applyNumberFormat="1" applyFont="1" applyBorder="1" applyAlignment="1">
      <alignment horizontal="right" wrapText="1"/>
    </xf>
    <xf numFmtId="4" fontId="3" fillId="0" borderId="26" xfId="0" applyNumberFormat="1" applyFont="1" applyBorder="1" applyAlignment="1">
      <alignment horizontal="right" wrapText="1"/>
    </xf>
    <xf numFmtId="9" fontId="3" fillId="0" borderId="0" xfId="0" applyNumberFormat="1" applyFont="1" applyAlignment="1">
      <alignment horizontal="right" wrapText="1"/>
    </xf>
    <xf numFmtId="43" fontId="3" fillId="3" borderId="13" xfId="1" applyFont="1" applyFill="1" applyBorder="1" applyAlignment="1">
      <alignment wrapText="1"/>
    </xf>
    <xf numFmtId="0" fontId="3" fillId="0" borderId="2" xfId="0" applyFont="1" applyBorder="1" applyAlignment="1">
      <alignment horizontal="left" wrapText="1"/>
    </xf>
    <xf numFmtId="4" fontId="3" fillId="0" borderId="18" xfId="0" applyNumberFormat="1" applyFont="1" applyBorder="1" applyAlignment="1">
      <alignment horizontal="center" wrapText="1"/>
    </xf>
    <xf numFmtId="4" fontId="3" fillId="0" borderId="29" xfId="0" applyNumberFormat="1" applyFont="1" applyBorder="1" applyAlignment="1">
      <alignment horizontal="center" wrapText="1"/>
    </xf>
    <xf numFmtId="4" fontId="3" fillId="0" borderId="2" xfId="0" applyNumberFormat="1" applyFont="1" applyBorder="1" applyAlignment="1">
      <alignment horizontal="center" wrapText="1"/>
    </xf>
    <xf numFmtId="2" fontId="6" fillId="0" borderId="0" xfId="0" applyNumberFormat="1" applyFont="1" applyAlignment="1">
      <alignment wrapText="1"/>
    </xf>
    <xf numFmtId="0" fontId="3" fillId="3" borderId="36" xfId="0" applyFont="1" applyFill="1" applyBorder="1" applyAlignment="1">
      <alignment horizontal="center" wrapText="1"/>
    </xf>
    <xf numFmtId="4" fontId="7" fillId="4" borderId="37" xfId="0" applyNumberFormat="1" applyFont="1" applyFill="1" applyBorder="1" applyAlignment="1">
      <alignment horizontal="right" vertical="center" wrapText="1"/>
    </xf>
    <xf numFmtId="4" fontId="7" fillId="4" borderId="38" xfId="0" applyNumberFormat="1" applyFont="1" applyFill="1" applyBorder="1" applyAlignment="1">
      <alignment horizontal="right" vertical="center" wrapText="1"/>
    </xf>
    <xf numFmtId="4" fontId="3" fillId="0" borderId="16" xfId="0" applyNumberFormat="1" applyFont="1" applyBorder="1" applyAlignment="1">
      <alignment horizontal="right" wrapText="1"/>
    </xf>
    <xf numFmtId="43" fontId="3" fillId="3" borderId="36" xfId="1" applyFont="1" applyFill="1" applyBorder="1" applyAlignment="1">
      <alignment horizontal="center" wrapText="1"/>
    </xf>
    <xf numFmtId="0" fontId="3" fillId="0" borderId="18" xfId="0" applyFont="1" applyBorder="1" applyAlignment="1">
      <alignment horizontal="center" wrapText="1"/>
    </xf>
    <xf numFmtId="0" fontId="3" fillId="0" borderId="29" xfId="0" applyFont="1" applyBorder="1" applyAlignment="1">
      <alignment horizontal="center" wrapText="1"/>
    </xf>
    <xf numFmtId="0" fontId="3" fillId="3" borderId="36" xfId="0" applyFont="1" applyFill="1" applyBorder="1" applyAlignment="1">
      <alignment wrapText="1"/>
    </xf>
    <xf numFmtId="4" fontId="3" fillId="0" borderId="30" xfId="0" applyNumberFormat="1" applyFont="1" applyBorder="1" applyAlignment="1">
      <alignment horizontal="right" wrapText="1"/>
    </xf>
    <xf numFmtId="43" fontId="3" fillId="3" borderId="36" xfId="1" applyFont="1" applyFill="1" applyBorder="1" applyAlignment="1">
      <alignment wrapText="1"/>
    </xf>
    <xf numFmtId="4" fontId="3" fillId="6" borderId="16" xfId="0" applyNumberFormat="1" applyFont="1" applyFill="1" applyBorder="1" applyAlignment="1">
      <alignment horizontal="right" wrapText="1"/>
    </xf>
    <xf numFmtId="0" fontId="3" fillId="0" borderId="18" xfId="0" applyFont="1" applyBorder="1" applyAlignment="1">
      <alignment horizontal="left" wrapText="1"/>
    </xf>
    <xf numFmtId="0" fontId="3" fillId="0" borderId="31" xfId="0" applyFont="1" applyBorder="1" applyAlignment="1">
      <alignment horizontal="left" wrapText="1"/>
    </xf>
    <xf numFmtId="0" fontId="3" fillId="0" borderId="29" xfId="0" applyFont="1" applyBorder="1" applyAlignment="1">
      <alignment horizontal="left" wrapText="1"/>
    </xf>
    <xf numFmtId="4" fontId="3" fillId="3" borderId="33" xfId="0" applyNumberFormat="1" applyFont="1" applyFill="1" applyBorder="1" applyAlignment="1">
      <alignment horizontal="right" vertical="center" wrapText="1"/>
    </xf>
    <xf numFmtId="4" fontId="3" fillId="3" borderId="34" xfId="0" applyNumberFormat="1" applyFont="1" applyFill="1" applyBorder="1" applyAlignment="1">
      <alignment horizontal="right" vertical="center" wrapText="1"/>
    </xf>
    <xf numFmtId="4" fontId="3" fillId="0" borderId="39" xfId="0" applyNumberFormat="1" applyFont="1" applyBorder="1" applyAlignment="1">
      <alignment horizontal="right" wrapText="1"/>
    </xf>
    <xf numFmtId="4" fontId="3" fillId="3" borderId="39" xfId="0" applyNumberFormat="1" applyFont="1" applyFill="1" applyBorder="1" applyAlignment="1">
      <alignment horizontal="right" vertical="center" wrapText="1"/>
    </xf>
    <xf numFmtId="4" fontId="3" fillId="3" borderId="40" xfId="0" applyNumberFormat="1" applyFont="1" applyFill="1" applyBorder="1" applyAlignment="1">
      <alignment horizontal="right" wrapText="1"/>
    </xf>
    <xf numFmtId="3" fontId="3" fillId="0" borderId="18" xfId="0" applyNumberFormat="1" applyFont="1" applyBorder="1" applyAlignment="1">
      <alignment horizontal="center" wrapText="1"/>
    </xf>
    <xf numFmtId="3" fontId="3" fillId="0" borderId="29" xfId="0" applyNumberFormat="1" applyFont="1" applyBorder="1" applyAlignment="1">
      <alignment horizontal="center" wrapText="1"/>
    </xf>
    <xf numFmtId="0" fontId="3" fillId="4" borderId="0" xfId="0" applyFont="1" applyFill="1" applyAlignment="1">
      <alignment wrapText="1"/>
    </xf>
    <xf numFmtId="0" fontId="8" fillId="0" borderId="0" xfId="0" applyFont="1"/>
    <xf numFmtId="3" fontId="3" fillId="0" borderId="2" xfId="0" applyNumberFormat="1" applyFont="1" applyBorder="1" applyAlignment="1">
      <alignment horizontal="center" vertical="center" wrapText="1"/>
    </xf>
    <xf numFmtId="4" fontId="3" fillId="3" borderId="18" xfId="0" applyNumberFormat="1" applyFont="1" applyFill="1" applyBorder="1" applyAlignment="1">
      <alignment horizontal="center" vertical="center"/>
    </xf>
    <xf numFmtId="4" fontId="3" fillId="3" borderId="31" xfId="0" applyNumberFormat="1" applyFont="1" applyFill="1" applyBorder="1" applyAlignment="1">
      <alignment horizontal="center" vertical="center"/>
    </xf>
    <xf numFmtId="4" fontId="3" fillId="3" borderId="29" xfId="0" applyNumberFormat="1" applyFont="1" applyFill="1" applyBorder="1" applyAlignment="1">
      <alignment horizontal="center" vertical="center"/>
    </xf>
    <xf numFmtId="0" fontId="3" fillId="0" borderId="2" xfId="0" applyFont="1" applyBorder="1" applyAlignment="1">
      <alignment horizontal="left"/>
    </xf>
    <xf numFmtId="4" fontId="3" fillId="0" borderId="2" xfId="0" applyNumberFormat="1" applyFont="1" applyBorder="1" applyAlignment="1">
      <alignment horizontal="center" vertical="center" wrapText="1"/>
    </xf>
    <xf numFmtId="4" fontId="3" fillId="3" borderId="34" xfId="0" applyNumberFormat="1" applyFont="1" applyFill="1" applyBorder="1" applyAlignment="1">
      <alignment horizontal="left"/>
    </xf>
    <xf numFmtId="9" fontId="7" fillId="0" borderId="21" xfId="0" applyNumberFormat="1" applyFont="1" applyBorder="1" applyAlignment="1">
      <alignment horizontal="right" wrapText="1"/>
    </xf>
    <xf numFmtId="9" fontId="7" fillId="0" borderId="35" xfId="0" applyNumberFormat="1" applyFont="1" applyBorder="1" applyAlignment="1">
      <alignment horizontal="right" wrapText="1"/>
    </xf>
    <xf numFmtId="9" fontId="3" fillId="0" borderId="21" xfId="0" applyNumberFormat="1" applyFont="1" applyBorder="1" applyAlignment="1">
      <alignment horizontal="right" wrapText="1"/>
    </xf>
    <xf numFmtId="43" fontId="3" fillId="3" borderId="13" xfId="1" applyFont="1" applyFill="1" applyBorder="1" applyAlignment="1"/>
    <xf numFmtId="0" fontId="7" fillId="0" borderId="21" xfId="0" applyFont="1" applyBorder="1" applyAlignment="1">
      <alignment horizontal="right" wrapText="1"/>
    </xf>
    <xf numFmtId="167" fontId="7" fillId="0" borderId="21" xfId="0" applyNumberFormat="1" applyFont="1" applyBorder="1" applyAlignment="1">
      <alignment horizontal="right" wrapText="1"/>
    </xf>
    <xf numFmtId="3" fontId="7" fillId="0" borderId="35" xfId="0" applyNumberFormat="1" applyFont="1" applyBorder="1" applyAlignment="1">
      <alignment horizontal="right" wrapText="1"/>
    </xf>
    <xf numFmtId="3" fontId="3" fillId="0" borderId="26" xfId="0" applyNumberFormat="1" applyFont="1" applyBorder="1" applyAlignment="1">
      <alignment horizontal="right" wrapText="1"/>
    </xf>
    <xf numFmtId="0" fontId="3" fillId="3" borderId="36" xfId="0" applyFont="1" applyFill="1" applyBorder="1" applyAlignment="1">
      <alignment horizontal="left" wrapText="1"/>
    </xf>
    <xf numFmtId="43" fontId="3" fillId="3" borderId="36" xfId="1" applyFont="1" applyFill="1" applyBorder="1" applyAlignment="1">
      <alignment horizontal="left"/>
    </xf>
    <xf numFmtId="0" fontId="7" fillId="4" borderId="37" xfId="0" applyFont="1" applyFill="1" applyBorder="1" applyAlignment="1">
      <alignment horizontal="right" vertical="center" wrapText="1"/>
    </xf>
    <xf numFmtId="167" fontId="7" fillId="4" borderId="37" xfId="0" applyNumberFormat="1" applyFont="1" applyFill="1" applyBorder="1" applyAlignment="1">
      <alignment horizontal="right" vertical="center" wrapText="1"/>
    </xf>
    <xf numFmtId="3" fontId="7" fillId="4" borderId="38" xfId="0" applyNumberFormat="1" applyFont="1" applyFill="1" applyBorder="1" applyAlignment="1">
      <alignment horizontal="right" vertical="center" wrapText="1"/>
    </xf>
    <xf numFmtId="0" fontId="3" fillId="3" borderId="2" xfId="0" applyFont="1" applyFill="1" applyBorder="1" applyAlignment="1">
      <alignment horizontal="left" vertical="center" wrapText="1"/>
    </xf>
    <xf numFmtId="4" fontId="3" fillId="3" borderId="18" xfId="0" applyNumberFormat="1" applyFont="1" applyFill="1" applyBorder="1" applyAlignment="1">
      <alignment horizontal="center" wrapText="1"/>
    </xf>
    <xf numFmtId="4" fontId="3" fillId="3" borderId="29" xfId="0" applyNumberFormat="1" applyFont="1" applyFill="1" applyBorder="1" applyAlignment="1">
      <alignment horizontal="center" wrapText="1"/>
    </xf>
    <xf numFmtId="4" fontId="3" fillId="6" borderId="2" xfId="0" applyNumberFormat="1" applyFont="1" applyFill="1" applyBorder="1" applyAlignment="1">
      <alignment horizontal="center" wrapText="1"/>
    </xf>
    <xf numFmtId="0" fontId="3" fillId="3" borderId="15" xfId="0" applyFont="1" applyFill="1" applyBorder="1" applyAlignment="1">
      <alignment wrapText="1"/>
    </xf>
    <xf numFmtId="43" fontId="3" fillId="3" borderId="15" xfId="1" applyFont="1" applyFill="1" applyBorder="1" applyAlignment="1">
      <alignment wrapText="1"/>
    </xf>
    <xf numFmtId="10" fontId="7" fillId="0" borderId="0" xfId="0" applyNumberFormat="1" applyFont="1"/>
    <xf numFmtId="0" fontId="3" fillId="3" borderId="41" xfId="0" applyFont="1" applyFill="1" applyBorder="1" applyAlignment="1">
      <alignment wrapText="1"/>
    </xf>
    <xf numFmtId="9" fontId="3" fillId="3" borderId="42" xfId="0" applyNumberFormat="1" applyFont="1" applyFill="1" applyBorder="1" applyAlignment="1">
      <alignment horizontal="right" vertical="center" wrapText="1"/>
    </xf>
    <xf numFmtId="9" fontId="3" fillId="3" borderId="43" xfId="0" applyNumberFormat="1" applyFont="1" applyFill="1" applyBorder="1" applyAlignment="1">
      <alignment horizontal="right" vertical="center" wrapText="1"/>
    </xf>
    <xf numFmtId="9" fontId="3" fillId="3" borderId="44" xfId="0" applyNumberFormat="1" applyFont="1" applyFill="1" applyBorder="1" applyAlignment="1">
      <alignment horizontal="right" wrapText="1"/>
    </xf>
    <xf numFmtId="0" fontId="4" fillId="0" borderId="0" xfId="0" applyFont="1" applyAlignment="1">
      <alignment horizontal="left"/>
    </xf>
    <xf numFmtId="0" fontId="4" fillId="0" borderId="0" xfId="0" applyFont="1" applyAlignment="1">
      <alignment horizontal="center"/>
    </xf>
    <xf numFmtId="43" fontId="7" fillId="4" borderId="37" xfId="1" applyFont="1" applyFill="1" applyBorder="1" applyAlignment="1">
      <alignment horizontal="right" vertical="center" wrapText="1"/>
    </xf>
    <xf numFmtId="0" fontId="4" fillId="0" borderId="0" xfId="0" applyFont="1" applyAlignment="1">
      <alignment horizontal="left"/>
    </xf>
    <xf numFmtId="0" fontId="4" fillId="0" borderId="0" xfId="0" applyFont="1" applyAlignment="1">
      <alignment horizontal="center" vertical="center"/>
    </xf>
    <xf numFmtId="0" fontId="3" fillId="3" borderId="18" xfId="0" applyFont="1" applyFill="1" applyBorder="1" applyAlignment="1">
      <alignment horizontal="center"/>
    </xf>
    <xf numFmtId="0" fontId="3" fillId="3" borderId="31" xfId="0" applyFont="1" applyFill="1" applyBorder="1" applyAlignment="1">
      <alignment horizontal="center"/>
    </xf>
    <xf numFmtId="0" fontId="3" fillId="3" borderId="29" xfId="0" applyFont="1" applyFill="1" applyBorder="1" applyAlignment="1">
      <alignment horizontal="center"/>
    </xf>
    <xf numFmtId="43" fontId="7" fillId="4" borderId="14" xfId="1" applyFont="1" applyFill="1" applyBorder="1" applyAlignment="1">
      <alignment horizontal="right" vertical="center" wrapText="1"/>
    </xf>
    <xf numFmtId="4" fontId="7" fillId="4" borderId="14" xfId="0" applyNumberFormat="1" applyFont="1" applyFill="1" applyBorder="1" applyAlignment="1">
      <alignment horizontal="right" vertical="center" wrapText="1"/>
    </xf>
    <xf numFmtId="4" fontId="7" fillId="4" borderId="27" xfId="0" applyNumberFormat="1" applyFont="1" applyFill="1" applyBorder="1" applyAlignment="1">
      <alignment horizontal="right" vertical="center" wrapText="1"/>
    </xf>
    <xf numFmtId="43" fontId="3" fillId="3" borderId="41" xfId="1" applyFont="1" applyFill="1" applyBorder="1" applyAlignment="1">
      <alignment wrapText="1"/>
    </xf>
    <xf numFmtId="3" fontId="3" fillId="3" borderId="42" xfId="0" applyNumberFormat="1" applyFont="1" applyFill="1" applyBorder="1" applyAlignment="1">
      <alignment horizontal="right" vertical="center" wrapText="1"/>
    </xf>
    <xf numFmtId="4" fontId="3" fillId="3" borderId="42" xfId="0" applyNumberFormat="1" applyFont="1" applyFill="1" applyBorder="1" applyAlignment="1">
      <alignment horizontal="right" vertical="center" wrapText="1"/>
    </xf>
    <xf numFmtId="0" fontId="8" fillId="0" borderId="0" xfId="0" applyFont="1" applyAlignment="1">
      <alignment horizontal="left"/>
    </xf>
    <xf numFmtId="0" fontId="8" fillId="0" borderId="0" xfId="0" applyFont="1" applyAlignment="1">
      <alignment horizontal="center"/>
    </xf>
    <xf numFmtId="0" fontId="3" fillId="3" borderId="13" xfId="0" applyFont="1" applyFill="1" applyBorder="1"/>
    <xf numFmtId="9" fontId="3" fillId="0" borderId="26" xfId="0" applyNumberFormat="1" applyFont="1" applyBorder="1" applyAlignment="1">
      <alignment horizontal="right" wrapText="1"/>
    </xf>
    <xf numFmtId="0" fontId="4" fillId="0" borderId="0" xfId="0" applyFont="1"/>
    <xf numFmtId="0" fontId="4" fillId="0" borderId="0" xfId="0" applyFont="1" applyAlignment="1">
      <alignment horizontal="center"/>
    </xf>
    <xf numFmtId="0" fontId="3" fillId="3" borderId="36" xfId="0" applyFont="1" applyFill="1" applyBorder="1" applyAlignment="1">
      <alignment horizontal="left"/>
    </xf>
    <xf numFmtId="9" fontId="7" fillId="4" borderId="37" xfId="0" applyNumberFormat="1" applyFont="1" applyFill="1" applyBorder="1" applyAlignment="1">
      <alignment horizontal="right" vertical="center" wrapText="1"/>
    </xf>
    <xf numFmtId="9" fontId="7" fillId="4" borderId="14" xfId="0" applyNumberFormat="1" applyFont="1" applyFill="1" applyBorder="1" applyAlignment="1">
      <alignment horizontal="right" vertical="center" wrapText="1"/>
    </xf>
    <xf numFmtId="9" fontId="7" fillId="4" borderId="38" xfId="0" applyNumberFormat="1" applyFont="1" applyFill="1" applyBorder="1" applyAlignment="1">
      <alignment horizontal="right" vertical="center" wrapText="1"/>
    </xf>
    <xf numFmtId="9" fontId="3" fillId="0" borderId="16" xfId="0" applyNumberFormat="1" applyFont="1" applyBorder="1" applyAlignment="1">
      <alignment horizontal="right" wrapText="1" indent="1"/>
    </xf>
    <xf numFmtId="0" fontId="10" fillId="0" borderId="0" xfId="0" applyFont="1" applyAlignment="1">
      <alignment horizontal="center"/>
    </xf>
    <xf numFmtId="0" fontId="3" fillId="3" borderId="15" xfId="0" applyFont="1" applyFill="1" applyBorder="1"/>
    <xf numFmtId="0" fontId="7" fillId="0" borderId="14" xfId="0" applyFont="1" applyBorder="1" applyAlignment="1">
      <alignment horizontal="right" wrapText="1"/>
    </xf>
    <xf numFmtId="9" fontId="3" fillId="0" borderId="16" xfId="0" applyNumberFormat="1" applyFont="1" applyBorder="1" applyAlignment="1">
      <alignment horizontal="right" wrapText="1"/>
    </xf>
    <xf numFmtId="9" fontId="7" fillId="0" borderId="14" xfId="0" applyNumberFormat="1" applyFont="1" applyBorder="1" applyAlignment="1">
      <alignment horizontal="right" wrapText="1"/>
    </xf>
    <xf numFmtId="0" fontId="3" fillId="3" borderId="15" xfId="0" applyFont="1" applyFill="1" applyBorder="1" applyAlignment="1">
      <alignment horizontal="left"/>
    </xf>
    <xf numFmtId="9" fontId="7" fillId="4" borderId="27" xfId="0" applyNumberFormat="1" applyFont="1" applyFill="1" applyBorder="1" applyAlignment="1">
      <alignment horizontal="right" vertical="center" wrapText="1"/>
    </xf>
    <xf numFmtId="0" fontId="12" fillId="0" borderId="0" xfId="0" applyFont="1" applyAlignment="1">
      <alignment horizontal="left"/>
    </xf>
    <xf numFmtId="0" fontId="8" fillId="0" borderId="0" xfId="0" applyFont="1" applyAlignment="1">
      <alignment horizontal="left"/>
    </xf>
    <xf numFmtId="43" fontId="0" fillId="0" borderId="0" xfId="1" applyFont="1"/>
  </cellXfs>
  <cellStyles count="2">
    <cellStyle name="Millares" xfId="1" builtinId="3"/>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49625E31-538D-4728-A76A-F0FB70B05CF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30063"/>
        </a:xfrm>
        <a:prstGeom prst="rect">
          <a:avLst/>
        </a:prstGeom>
        <a:noFill/>
        <a:ln w="9525">
          <a:noFill/>
          <a:miter lim="800000"/>
          <a:headEnd/>
          <a:tailEnd/>
        </a:ln>
      </xdr:spPr>
    </xdr:pic>
    <xdr:clientData/>
  </xdr:twoCellAnchor>
  <xdr:twoCellAnchor>
    <xdr:from>
      <xdr:col>0</xdr:col>
      <xdr:colOff>49585</xdr:colOff>
      <xdr:row>0</xdr:row>
      <xdr:rowOff>0</xdr:rowOff>
    </xdr:from>
    <xdr:to>
      <xdr:col>2</xdr:col>
      <xdr:colOff>77039</xdr:colOff>
      <xdr:row>4</xdr:row>
      <xdr:rowOff>168088</xdr:rowOff>
    </xdr:to>
    <xdr:pic>
      <xdr:nvPicPr>
        <xdr:cNvPr id="3" name="Picture 1" descr="Logo CONIAF">
          <a:extLst>
            <a:ext uri="{FF2B5EF4-FFF2-40B4-BE49-F238E27FC236}">
              <a16:creationId xmlns:a16="http://schemas.microsoft.com/office/drawing/2014/main" id="{68E1F4E7-4900-4128-A62C-E86DD99971DF}"/>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732429" cy="730063"/>
        </a:xfrm>
        <a:prstGeom prst="rect">
          <a:avLst/>
        </a:prstGeom>
        <a:noFill/>
        <a:ln w="9525">
          <a:noFill/>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Carlos Sanquintin" id="{49494676-8CA9-4E45-BE43-A046A593758E}" userId="S::carlossanquintin@coniaf.onmicrosoft.com::68a97489-eb27-4b56-90f9-d22c5b85cbf4"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26" dT="2022-12-27T13:28:24.76" personId="{49494676-8CA9-4E45-BE43-A046A593758E}" id="{25BA238E-73E1-4B1F-8143-C056B84304B3}">
    <text>Debes dar el detalle, si fue una visita de seguimiento y si el técnico le compaño, sus recomendaciones de seguimiento, de acuerdo a la justificación de la solicitud del viatico y pago a facilitador.</text>
  </threadedComment>
  <threadedComment ref="C28" dT="2022-12-27T13:28:24.76" personId="{49494676-8CA9-4E45-BE43-A046A593758E}" id="{0CF1430D-F8E3-480E-9755-0EEF630B9472}">
    <text>Debes dar el detalle, si fue una visita de seguimiento y si el técnico le compaño, sus recomendaciones de seguimiento, de acuerdo a la justificación de la solicitud del viatico y pago a facilitador.</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98E08-4869-4145-83A2-B0EFC9A5E67A}">
  <dimension ref="A1:V155"/>
  <sheetViews>
    <sheetView tabSelected="1" topLeftCell="A55" zoomScale="80" zoomScaleNormal="80" workbookViewId="0">
      <selection activeCell="Q21" sqref="Q21"/>
    </sheetView>
  </sheetViews>
  <sheetFormatPr baseColWidth="10" defaultColWidth="11.42578125" defaultRowHeight="15" x14ac:dyDescent="0.25"/>
  <cols>
    <col min="1" max="1" width="5.42578125" customWidth="1"/>
    <col min="2" max="2" width="20.140625" customWidth="1"/>
    <col min="3" max="3" width="43.42578125" customWidth="1"/>
    <col min="4" max="4" width="19.140625" customWidth="1"/>
    <col min="5" max="5" width="17.140625" customWidth="1"/>
    <col min="6" max="6" width="20.140625" customWidth="1"/>
    <col min="7" max="8" width="14.28515625" customWidth="1"/>
    <col min="9" max="9" width="18" customWidth="1"/>
    <col min="10" max="10" width="20" customWidth="1"/>
    <col min="11" max="11" width="18" customWidth="1"/>
    <col min="12" max="12" width="20.42578125" customWidth="1"/>
    <col min="13" max="13" width="19.7109375" customWidth="1"/>
    <col min="14" max="14" width="19.85546875" customWidth="1"/>
    <col min="15" max="15" width="17.7109375" customWidth="1"/>
    <col min="16" max="16" width="22.85546875" style="358" customWidth="1"/>
    <col min="17" max="17" width="16.5703125" customWidth="1"/>
    <col min="18" max="18" width="15" customWidth="1"/>
    <col min="19" max="19" width="17" customWidth="1"/>
    <col min="20" max="20" width="17.28515625" customWidth="1"/>
    <col min="21" max="21" width="17.5703125" customWidth="1"/>
  </cols>
  <sheetData>
    <row r="1" spans="1:22" x14ac:dyDescent="0.25">
      <c r="A1" s="1" t="s">
        <v>0</v>
      </c>
      <c r="B1" s="1"/>
      <c r="C1" s="1"/>
      <c r="D1" s="1"/>
      <c r="E1" s="1"/>
      <c r="F1" s="1"/>
      <c r="G1" s="1"/>
      <c r="H1" s="1"/>
      <c r="I1" s="1"/>
      <c r="J1" s="1"/>
      <c r="K1" s="1"/>
      <c r="L1" s="1"/>
      <c r="M1" s="1"/>
      <c r="N1" s="1"/>
      <c r="O1" s="1"/>
      <c r="P1" s="2"/>
      <c r="Q1" s="3"/>
      <c r="R1" s="3"/>
      <c r="S1" s="3"/>
      <c r="T1" s="3"/>
      <c r="U1" s="3"/>
      <c r="V1" s="3"/>
    </row>
    <row r="2" spans="1:22" ht="6.75" customHeight="1" x14ac:dyDescent="0.25">
      <c r="A2" s="4"/>
      <c r="B2" s="4"/>
      <c r="C2" s="4"/>
      <c r="D2" s="4"/>
      <c r="E2" s="4"/>
      <c r="F2" s="4"/>
      <c r="G2" s="4"/>
      <c r="H2" s="4"/>
      <c r="I2" s="4"/>
      <c r="J2" s="4"/>
      <c r="K2" s="4"/>
      <c r="L2" s="4"/>
      <c r="M2" s="4"/>
      <c r="N2" s="4"/>
      <c r="O2" s="4"/>
      <c r="P2" s="2"/>
      <c r="Q2" s="3"/>
      <c r="R2" s="3"/>
      <c r="S2" s="3"/>
      <c r="T2" s="3"/>
      <c r="U2" s="3"/>
      <c r="V2" s="3"/>
    </row>
    <row r="3" spans="1:22" x14ac:dyDescent="0.25">
      <c r="A3" s="5" t="s">
        <v>1</v>
      </c>
      <c r="B3" s="5"/>
      <c r="C3" s="5"/>
      <c r="D3" s="5"/>
      <c r="E3" s="5"/>
      <c r="F3" s="5"/>
      <c r="G3" s="5"/>
      <c r="H3" s="5"/>
      <c r="I3" s="5"/>
      <c r="J3" s="5"/>
      <c r="K3" s="5"/>
      <c r="L3" s="5"/>
      <c r="M3" s="5"/>
      <c r="N3" s="5"/>
      <c r="O3" s="5"/>
      <c r="P3" s="2"/>
      <c r="Q3" s="3"/>
      <c r="R3" s="3"/>
      <c r="S3" s="3"/>
      <c r="T3" s="3"/>
      <c r="U3" s="3"/>
      <c r="V3" s="3"/>
    </row>
    <row r="4" spans="1:22" x14ac:dyDescent="0.25">
      <c r="A4" s="5" t="s">
        <v>2</v>
      </c>
      <c r="B4" s="5"/>
      <c r="C4" s="5"/>
      <c r="D4" s="5"/>
      <c r="E4" s="5"/>
      <c r="F4" s="5"/>
      <c r="G4" s="5"/>
      <c r="H4" s="5"/>
      <c r="I4" s="5"/>
      <c r="J4" s="5"/>
      <c r="K4" s="5"/>
      <c r="L4" s="5"/>
      <c r="M4" s="5"/>
      <c r="N4" s="5"/>
      <c r="O4" s="5"/>
      <c r="P4" s="2"/>
      <c r="Q4" s="3"/>
      <c r="R4" s="3"/>
      <c r="S4" s="3"/>
      <c r="T4" s="3"/>
      <c r="U4" s="3"/>
      <c r="V4" s="3"/>
    </row>
    <row r="5" spans="1:22" ht="6" customHeight="1" x14ac:dyDescent="0.25">
      <c r="A5" s="6"/>
      <c r="B5" s="6"/>
      <c r="C5" s="6"/>
      <c r="D5" s="6"/>
      <c r="E5" s="6"/>
      <c r="F5" s="6"/>
      <c r="G5" s="6"/>
      <c r="H5" s="6"/>
      <c r="I5" s="6"/>
      <c r="J5" s="6"/>
      <c r="K5" s="6"/>
      <c r="L5" s="6"/>
      <c r="M5" s="6"/>
      <c r="N5" s="6"/>
      <c r="O5" s="6"/>
      <c r="P5" s="2"/>
      <c r="Q5" s="3"/>
      <c r="R5" s="3"/>
      <c r="S5" s="3"/>
      <c r="T5" s="3"/>
      <c r="U5" s="3"/>
      <c r="V5" s="3"/>
    </row>
    <row r="6" spans="1:22" x14ac:dyDescent="0.25">
      <c r="A6" s="5" t="s">
        <v>3</v>
      </c>
      <c r="B6" s="5"/>
      <c r="C6" s="5"/>
      <c r="D6" s="5"/>
      <c r="E6" s="5"/>
      <c r="F6" s="5"/>
      <c r="G6" s="5"/>
      <c r="H6" s="5"/>
      <c r="I6" s="5"/>
      <c r="J6" s="5"/>
      <c r="K6" s="5"/>
      <c r="L6" s="5"/>
      <c r="M6" s="5"/>
      <c r="N6" s="5"/>
      <c r="O6" s="5"/>
      <c r="P6" s="2"/>
      <c r="Q6" s="3"/>
      <c r="R6" s="3"/>
      <c r="S6" s="3"/>
      <c r="T6" s="3"/>
      <c r="U6" s="3"/>
      <c r="V6" s="3"/>
    </row>
    <row r="7" spans="1:22" ht="8.25" customHeight="1" x14ac:dyDescent="0.25">
      <c r="A7" s="6"/>
      <c r="B7" s="6"/>
      <c r="C7" s="6"/>
      <c r="D7" s="6"/>
      <c r="E7" s="6"/>
      <c r="F7" s="6"/>
      <c r="G7" s="6"/>
      <c r="H7" s="6"/>
      <c r="I7" s="6"/>
      <c r="J7" s="6"/>
      <c r="K7" s="6"/>
      <c r="L7" s="6"/>
      <c r="M7" s="6"/>
      <c r="N7" s="6"/>
      <c r="O7" s="6"/>
      <c r="P7" s="2"/>
      <c r="Q7" s="3"/>
      <c r="R7" s="3"/>
      <c r="S7" s="3"/>
      <c r="T7" s="3"/>
      <c r="U7" s="3"/>
      <c r="V7" s="3"/>
    </row>
    <row r="8" spans="1:22" ht="18" customHeight="1" x14ac:dyDescent="0.25">
      <c r="A8" s="7" t="s">
        <v>4</v>
      </c>
      <c r="B8" s="7"/>
      <c r="C8" s="7"/>
      <c r="D8" s="7"/>
      <c r="E8" s="7"/>
      <c r="F8" s="7"/>
      <c r="G8" s="7"/>
      <c r="H8" s="7"/>
      <c r="I8" s="7"/>
      <c r="J8" s="7"/>
      <c r="K8" s="7"/>
      <c r="L8" s="7"/>
      <c r="M8" s="7"/>
      <c r="N8" s="7"/>
      <c r="O8" s="8"/>
      <c r="P8" s="2"/>
      <c r="Q8" s="3"/>
      <c r="R8" s="3"/>
      <c r="S8" s="3"/>
      <c r="T8" s="3"/>
      <c r="U8" s="3"/>
      <c r="V8" s="3"/>
    </row>
    <row r="9" spans="1:22" ht="18" customHeight="1" x14ac:dyDescent="0.25">
      <c r="A9" s="7"/>
      <c r="B9" s="7"/>
      <c r="C9" s="7"/>
      <c r="D9" s="7"/>
      <c r="E9" s="7"/>
      <c r="F9" s="7"/>
      <c r="G9" s="7"/>
      <c r="H9" s="7"/>
      <c r="I9" s="7"/>
      <c r="J9" s="7"/>
      <c r="K9" s="7"/>
      <c r="L9" s="7"/>
      <c r="M9" s="7"/>
      <c r="N9" s="7"/>
      <c r="O9" s="8"/>
      <c r="P9" s="2"/>
      <c r="Q9" s="3"/>
      <c r="R9" s="3"/>
      <c r="S9" s="3"/>
      <c r="T9" s="3"/>
      <c r="U9" s="3"/>
      <c r="V9" s="3"/>
    </row>
    <row r="10" spans="1:22" ht="18" customHeight="1" x14ac:dyDescent="0.25">
      <c r="A10" s="8"/>
      <c r="B10" s="8"/>
      <c r="C10" s="8"/>
      <c r="D10" s="8"/>
      <c r="E10" s="8"/>
      <c r="F10" s="8"/>
      <c r="G10" s="9"/>
      <c r="H10" s="8"/>
      <c r="I10" s="8"/>
      <c r="J10" s="8"/>
      <c r="K10" s="8"/>
      <c r="L10" s="8"/>
      <c r="M10" s="8"/>
      <c r="N10" s="9"/>
      <c r="O10" s="8"/>
      <c r="P10" s="2"/>
      <c r="Q10" s="3"/>
      <c r="R10" s="3"/>
      <c r="S10" s="3"/>
      <c r="T10" s="3"/>
      <c r="U10" s="3"/>
      <c r="V10" s="3"/>
    </row>
    <row r="11" spans="1:22" ht="18" customHeight="1" x14ac:dyDescent="0.25">
      <c r="A11" s="10" t="s">
        <v>5</v>
      </c>
      <c r="B11" s="10"/>
      <c r="C11" s="10"/>
      <c r="D11" s="10"/>
      <c r="E11" s="10"/>
      <c r="F11" s="10"/>
      <c r="G11" s="10"/>
      <c r="H11" s="10"/>
      <c r="I11" s="10"/>
      <c r="J11" s="10"/>
      <c r="K11" s="10"/>
      <c r="L11" s="10"/>
      <c r="M11" s="10"/>
      <c r="N11" s="10"/>
      <c r="O11" s="10"/>
      <c r="P11" s="2"/>
      <c r="Q11" s="3"/>
      <c r="R11" s="3"/>
      <c r="S11" s="3"/>
      <c r="T11" s="3"/>
      <c r="U11" s="3"/>
      <c r="V11" s="3"/>
    </row>
    <row r="12" spans="1:22" x14ac:dyDescent="0.25">
      <c r="A12" s="11"/>
      <c r="B12" s="11"/>
      <c r="C12" s="11"/>
      <c r="D12" s="11"/>
      <c r="E12" s="11"/>
      <c r="F12" s="11"/>
      <c r="G12" s="11"/>
      <c r="H12" s="11"/>
      <c r="I12" s="11"/>
      <c r="J12" s="11"/>
      <c r="K12" s="11"/>
      <c r="L12" s="11"/>
      <c r="M12" s="11"/>
      <c r="N12" s="11"/>
      <c r="O12" s="11"/>
      <c r="P12" s="2"/>
      <c r="Q12" s="3"/>
      <c r="R12" s="3"/>
      <c r="S12" s="3"/>
      <c r="T12" s="3"/>
      <c r="U12" s="3"/>
      <c r="V12" s="3"/>
    </row>
    <row r="13" spans="1:22" x14ac:dyDescent="0.25">
      <c r="A13" s="12"/>
      <c r="B13" s="12"/>
      <c r="C13" s="12"/>
      <c r="D13" s="12"/>
      <c r="E13" s="12"/>
      <c r="F13" s="12"/>
      <c r="G13" s="12"/>
      <c r="H13" s="12"/>
      <c r="I13" s="12"/>
      <c r="J13" s="12"/>
      <c r="K13" s="12"/>
      <c r="L13" s="12"/>
      <c r="M13" s="12"/>
      <c r="N13" s="12"/>
      <c r="O13" s="11"/>
      <c r="P13" s="2"/>
      <c r="Q13" s="3"/>
      <c r="R13" s="3"/>
      <c r="S13" s="3"/>
      <c r="T13" s="3"/>
      <c r="U13" s="3"/>
      <c r="V13" s="3"/>
    </row>
    <row r="14" spans="1:22" ht="15.75" customHeight="1" thickBot="1" x14ac:dyDescent="0.3">
      <c r="A14" s="13" t="s">
        <v>6</v>
      </c>
      <c r="B14" s="13"/>
      <c r="C14" s="13"/>
      <c r="D14" s="13"/>
      <c r="E14" s="13"/>
      <c r="F14" s="13"/>
      <c r="G14" s="13"/>
      <c r="H14" s="13"/>
      <c r="I14" s="13"/>
      <c r="J14" s="13"/>
      <c r="K14" s="13"/>
      <c r="L14" s="13"/>
      <c r="M14" s="13"/>
      <c r="N14" s="13"/>
      <c r="O14" s="13"/>
      <c r="P14" s="2"/>
      <c r="Q14" s="3"/>
      <c r="R14" s="3"/>
      <c r="S14" s="3"/>
      <c r="T14" s="3"/>
      <c r="U14" s="3"/>
      <c r="V14" s="3"/>
    </row>
    <row r="15" spans="1:22" ht="27" customHeight="1" thickBot="1" x14ac:dyDescent="0.3">
      <c r="A15" s="14" t="s">
        <v>7</v>
      </c>
      <c r="B15" s="15" t="s">
        <v>8</v>
      </c>
      <c r="C15" s="16"/>
      <c r="D15" s="17" t="s">
        <v>9</v>
      </c>
      <c r="E15" s="17" t="s">
        <v>10</v>
      </c>
      <c r="F15" s="17" t="s">
        <v>11</v>
      </c>
      <c r="G15" s="17" t="s">
        <v>12</v>
      </c>
      <c r="H15" s="15" t="s">
        <v>13</v>
      </c>
      <c r="I15" s="16"/>
      <c r="J15" s="17" t="s">
        <v>14</v>
      </c>
      <c r="K15" s="18"/>
      <c r="L15" s="18"/>
      <c r="M15" s="17" t="s">
        <v>15</v>
      </c>
      <c r="N15" s="17" t="s">
        <v>16</v>
      </c>
      <c r="O15" s="19" t="s">
        <v>17</v>
      </c>
      <c r="P15" s="2"/>
      <c r="Q15" s="3"/>
      <c r="R15" s="3"/>
      <c r="S15" s="3"/>
      <c r="T15" s="3"/>
      <c r="U15" s="3"/>
      <c r="V15" s="3"/>
    </row>
    <row r="16" spans="1:22" ht="5.25" customHeight="1" thickBot="1" x14ac:dyDescent="0.3">
      <c r="A16" s="20"/>
      <c r="B16" s="21"/>
      <c r="C16" s="22"/>
      <c r="D16" s="23"/>
      <c r="E16" s="23"/>
      <c r="F16" s="23"/>
      <c r="G16" s="24"/>
      <c r="H16" s="25" t="s">
        <v>18</v>
      </c>
      <c r="I16" s="17" t="s">
        <v>19</v>
      </c>
      <c r="J16" s="26"/>
      <c r="K16" s="27"/>
      <c r="L16" s="27"/>
      <c r="M16" s="26"/>
      <c r="N16" s="23"/>
      <c r="O16" s="28"/>
      <c r="P16" s="2"/>
      <c r="Q16" s="3"/>
      <c r="R16" s="3"/>
      <c r="S16" s="3"/>
      <c r="T16" s="3"/>
      <c r="U16" s="3"/>
      <c r="V16" s="3"/>
    </row>
    <row r="17" spans="1:22" ht="38.25" customHeight="1" thickBot="1" x14ac:dyDescent="0.3">
      <c r="A17" s="20"/>
      <c r="B17" s="18" t="s">
        <v>20</v>
      </c>
      <c r="C17" s="29" t="s">
        <v>21</v>
      </c>
      <c r="D17" s="23"/>
      <c r="E17" s="23"/>
      <c r="F17" s="23"/>
      <c r="G17" s="24"/>
      <c r="H17" s="30" t="s">
        <v>22</v>
      </c>
      <c r="I17" s="23"/>
      <c r="J17" s="26"/>
      <c r="K17" s="31" t="s">
        <v>23</v>
      </c>
      <c r="L17" s="31" t="s">
        <v>24</v>
      </c>
      <c r="M17" s="26"/>
      <c r="N17" s="23"/>
      <c r="O17" s="32"/>
      <c r="P17" s="33"/>
      <c r="Q17" s="34"/>
      <c r="R17" s="35"/>
      <c r="S17" s="36"/>
      <c r="T17" s="3"/>
      <c r="U17" s="3"/>
      <c r="V17" s="3"/>
    </row>
    <row r="18" spans="1:22" ht="49.5" customHeight="1" x14ac:dyDescent="0.25">
      <c r="A18" s="37">
        <v>1</v>
      </c>
      <c r="B18" s="38"/>
      <c r="C18" s="39" t="s">
        <v>25</v>
      </c>
      <c r="D18" s="40" t="s">
        <v>26</v>
      </c>
      <c r="E18" s="41" t="s">
        <v>27</v>
      </c>
      <c r="F18" s="40" t="s">
        <v>28</v>
      </c>
      <c r="G18" s="42">
        <v>16</v>
      </c>
      <c r="H18" s="43"/>
      <c r="I18" s="43"/>
      <c r="J18" s="44">
        <f>600000/2</f>
        <v>300000</v>
      </c>
      <c r="K18" s="44">
        <v>3500</v>
      </c>
      <c r="L18" s="44">
        <v>13125</v>
      </c>
      <c r="M18" s="45"/>
      <c r="N18" s="45"/>
      <c r="O18" s="44">
        <f t="shared" ref="O18:O28" si="0">M18+N18</f>
        <v>0</v>
      </c>
      <c r="P18" s="46"/>
      <c r="Q18" s="3"/>
      <c r="R18" s="3"/>
      <c r="S18" s="3"/>
      <c r="T18" s="3"/>
      <c r="U18" s="3"/>
    </row>
    <row r="19" spans="1:22" s="50" customFormat="1" ht="75.75" customHeight="1" x14ac:dyDescent="0.25">
      <c r="A19" s="47">
        <v>1</v>
      </c>
      <c r="B19" s="38" t="s">
        <v>29</v>
      </c>
      <c r="C19" s="39" t="s">
        <v>30</v>
      </c>
      <c r="D19" s="40" t="s">
        <v>26</v>
      </c>
      <c r="E19" s="41" t="s">
        <v>31</v>
      </c>
      <c r="F19" s="40" t="s">
        <v>32</v>
      </c>
      <c r="G19" s="42">
        <v>8</v>
      </c>
      <c r="H19" s="43"/>
      <c r="I19" s="43"/>
      <c r="J19" s="44">
        <v>280000</v>
      </c>
      <c r="K19" s="44">
        <v>2100</v>
      </c>
      <c r="L19" s="44">
        <v>4250</v>
      </c>
      <c r="M19" s="45"/>
      <c r="N19" s="45">
        <v>11215.12</v>
      </c>
      <c r="O19" s="44">
        <f t="shared" si="0"/>
        <v>11215.12</v>
      </c>
      <c r="P19" s="48"/>
      <c r="Q19" s="49"/>
      <c r="R19" s="49"/>
      <c r="S19" s="49"/>
      <c r="T19" s="49"/>
      <c r="U19" s="49"/>
    </row>
    <row r="20" spans="1:22" s="50" customFormat="1" ht="42.75" x14ac:dyDescent="0.25">
      <c r="A20" s="47">
        <v>0</v>
      </c>
      <c r="B20" s="38" t="s">
        <v>33</v>
      </c>
      <c r="C20" s="39" t="s">
        <v>34</v>
      </c>
      <c r="D20" s="40" t="s">
        <v>26</v>
      </c>
      <c r="E20" s="41">
        <v>45513</v>
      </c>
      <c r="F20" s="40" t="s">
        <v>35</v>
      </c>
      <c r="G20" s="42">
        <v>8</v>
      </c>
      <c r="H20" s="43"/>
      <c r="I20" s="43"/>
      <c r="J20" s="51">
        <v>650000</v>
      </c>
      <c r="K20" s="44">
        <v>2100</v>
      </c>
      <c r="L20" s="44">
        <v>4250</v>
      </c>
      <c r="M20" s="45">
        <v>32928.15</v>
      </c>
      <c r="N20" s="45">
        <v>11215.12</v>
      </c>
      <c r="O20" s="44">
        <f t="shared" si="0"/>
        <v>44143.270000000004</v>
      </c>
      <c r="P20" s="48"/>
      <c r="Q20" s="49"/>
      <c r="R20" s="49"/>
      <c r="S20" s="49"/>
      <c r="T20" s="49"/>
      <c r="U20" s="49"/>
    </row>
    <row r="21" spans="1:22" s="50" customFormat="1" ht="71.25" x14ac:dyDescent="0.25">
      <c r="A21" s="47">
        <v>1</v>
      </c>
      <c r="B21" s="38"/>
      <c r="C21" s="39" t="s">
        <v>36</v>
      </c>
      <c r="D21" s="40" t="s">
        <v>26</v>
      </c>
      <c r="E21" s="52" t="s">
        <v>37</v>
      </c>
      <c r="F21" s="40" t="s">
        <v>38</v>
      </c>
      <c r="G21" s="42">
        <v>16</v>
      </c>
      <c r="H21" s="43"/>
      <c r="I21" s="43"/>
      <c r="J21" s="51"/>
      <c r="K21" s="44">
        <v>3500</v>
      </c>
      <c r="L21" s="44">
        <v>8925</v>
      </c>
      <c r="M21" s="45"/>
      <c r="N21" s="45"/>
      <c r="O21" s="44">
        <f t="shared" si="0"/>
        <v>0</v>
      </c>
      <c r="P21" s="48"/>
      <c r="Q21" s="49"/>
      <c r="R21" s="49"/>
      <c r="S21" s="49"/>
      <c r="T21" s="49"/>
      <c r="U21" s="49"/>
    </row>
    <row r="22" spans="1:22" s="50" customFormat="1" ht="57" x14ac:dyDescent="0.25">
      <c r="A22" s="47">
        <v>1</v>
      </c>
      <c r="B22" s="38" t="s">
        <v>39</v>
      </c>
      <c r="C22" s="39" t="s">
        <v>40</v>
      </c>
      <c r="D22" s="40" t="s">
        <v>26</v>
      </c>
      <c r="E22" s="41" t="s">
        <v>41</v>
      </c>
      <c r="F22" s="40" t="s">
        <v>42</v>
      </c>
      <c r="G22" s="42">
        <v>16</v>
      </c>
      <c r="H22" s="43"/>
      <c r="I22" s="43"/>
      <c r="J22" s="51"/>
      <c r="K22" s="44">
        <v>4900</v>
      </c>
      <c r="L22" s="44">
        <v>8500</v>
      </c>
      <c r="M22" s="45">
        <f>51415.57+18147.18</f>
        <v>69562.75</v>
      </c>
      <c r="N22" s="45">
        <v>11215.12</v>
      </c>
      <c r="O22" s="44">
        <f t="shared" si="0"/>
        <v>80777.87</v>
      </c>
      <c r="P22" s="48"/>
      <c r="Q22" s="49"/>
      <c r="R22" s="49"/>
      <c r="S22" s="49"/>
      <c r="T22" s="49"/>
      <c r="U22" s="49"/>
    </row>
    <row r="23" spans="1:22" s="50" customFormat="1" ht="85.5" x14ac:dyDescent="0.25">
      <c r="A23" s="47">
        <v>1</v>
      </c>
      <c r="B23" s="38" t="s">
        <v>39</v>
      </c>
      <c r="C23" s="39" t="s">
        <v>43</v>
      </c>
      <c r="D23" s="40" t="s">
        <v>26</v>
      </c>
      <c r="E23" s="52">
        <v>45531</v>
      </c>
      <c r="F23" s="40" t="s">
        <v>44</v>
      </c>
      <c r="G23" s="42">
        <v>8</v>
      </c>
      <c r="H23" s="43"/>
      <c r="I23" s="43"/>
      <c r="J23" s="51"/>
      <c r="K23" s="44">
        <v>1700</v>
      </c>
      <c r="L23" s="44">
        <v>2750</v>
      </c>
      <c r="M23" s="45"/>
      <c r="N23" s="45">
        <v>10414.040000000001</v>
      </c>
      <c r="O23" s="44">
        <f t="shared" si="0"/>
        <v>10414.040000000001</v>
      </c>
      <c r="P23" s="48"/>
      <c r="Q23" s="49"/>
      <c r="R23" s="49"/>
      <c r="S23" s="49"/>
      <c r="T23" s="49"/>
      <c r="U23" s="49"/>
    </row>
    <row r="24" spans="1:22" s="50" customFormat="1" ht="48" customHeight="1" x14ac:dyDescent="0.25">
      <c r="A24" s="47">
        <v>1</v>
      </c>
      <c r="B24" s="38" t="s">
        <v>39</v>
      </c>
      <c r="C24" s="39" t="s">
        <v>45</v>
      </c>
      <c r="D24" s="40" t="s">
        <v>26</v>
      </c>
      <c r="E24" s="53" t="s">
        <v>46</v>
      </c>
      <c r="F24" s="40" t="s">
        <v>42</v>
      </c>
      <c r="G24" s="54">
        <v>8</v>
      </c>
      <c r="H24" s="43"/>
      <c r="I24" s="43"/>
      <c r="J24" s="51"/>
      <c r="K24" s="44">
        <v>2600</v>
      </c>
      <c r="L24" s="44">
        <v>6250</v>
      </c>
      <c r="M24" s="45"/>
      <c r="N24" s="45">
        <v>11215.12</v>
      </c>
      <c r="O24" s="44">
        <f t="shared" si="0"/>
        <v>11215.12</v>
      </c>
      <c r="P24" s="48"/>
      <c r="Q24" s="49"/>
      <c r="R24" s="49"/>
      <c r="S24" s="49"/>
      <c r="T24" s="49"/>
      <c r="U24" s="49"/>
    </row>
    <row r="25" spans="1:22" ht="43.5" thickBot="1" x14ac:dyDescent="0.3">
      <c r="A25" s="47">
        <v>0</v>
      </c>
      <c r="B25" s="38" t="s">
        <v>33</v>
      </c>
      <c r="C25" s="39" t="s">
        <v>47</v>
      </c>
      <c r="D25" s="40" t="s">
        <v>26</v>
      </c>
      <c r="E25" s="52">
        <v>45534</v>
      </c>
      <c r="F25" s="40" t="s">
        <v>48</v>
      </c>
      <c r="G25" s="42">
        <v>8</v>
      </c>
      <c r="H25" s="43"/>
      <c r="I25" s="43"/>
      <c r="J25" s="51"/>
      <c r="K25" s="44">
        <v>2600</v>
      </c>
      <c r="L25" s="44">
        <v>6250</v>
      </c>
      <c r="M25" s="45"/>
      <c r="N25" s="45">
        <v>10414.040000000001</v>
      </c>
      <c r="O25" s="44">
        <f t="shared" si="0"/>
        <v>10414.040000000001</v>
      </c>
      <c r="P25" s="55"/>
      <c r="Q25" s="56"/>
      <c r="R25" s="55">
        <f>P25+Q25</f>
        <v>0</v>
      </c>
      <c r="S25" s="3"/>
      <c r="T25" s="3"/>
      <c r="U25" s="3"/>
    </row>
    <row r="26" spans="1:22" ht="29.25" hidden="1" thickBot="1" x14ac:dyDescent="0.3">
      <c r="A26" s="57"/>
      <c r="B26" s="58" t="s">
        <v>49</v>
      </c>
      <c r="C26" s="39" t="s">
        <v>50</v>
      </c>
      <c r="D26" s="59" t="s">
        <v>26</v>
      </c>
      <c r="E26" s="60"/>
      <c r="F26" s="59" t="s">
        <v>51</v>
      </c>
      <c r="G26" s="61"/>
      <c r="H26" s="62"/>
      <c r="I26" s="62"/>
      <c r="J26" s="63">
        <v>500000</v>
      </c>
      <c r="K26" s="63"/>
      <c r="L26" s="63"/>
      <c r="M26" s="63"/>
      <c r="N26" s="64"/>
      <c r="O26" s="63">
        <f t="shared" si="0"/>
        <v>0</v>
      </c>
      <c r="P26" s="46"/>
      <c r="Q26" s="3"/>
      <c r="R26" s="46"/>
      <c r="S26" s="3"/>
      <c r="T26" s="3"/>
      <c r="U26" s="3"/>
    </row>
    <row r="27" spans="1:22" ht="57.75" hidden="1" thickBot="1" x14ac:dyDescent="0.3">
      <c r="A27" s="57">
        <v>0</v>
      </c>
      <c r="B27" s="58" t="s">
        <v>52</v>
      </c>
      <c r="C27" s="39" t="s">
        <v>53</v>
      </c>
      <c r="D27" s="58" t="s">
        <v>26</v>
      </c>
      <c r="E27" s="65"/>
      <c r="F27" s="59" t="s">
        <v>54</v>
      </c>
      <c r="G27" s="61"/>
      <c r="H27" s="62"/>
      <c r="I27" s="62"/>
      <c r="J27" s="66">
        <f>1070000/2</f>
        <v>535000</v>
      </c>
      <c r="K27" s="63"/>
      <c r="L27" s="63"/>
      <c r="M27" s="63"/>
      <c r="N27" s="64"/>
      <c r="O27" s="63">
        <f t="shared" si="0"/>
        <v>0</v>
      </c>
      <c r="P27" s="46"/>
      <c r="Q27" s="46"/>
      <c r="R27" s="46"/>
      <c r="S27" s="46"/>
      <c r="T27" s="3"/>
      <c r="U27" s="3"/>
    </row>
    <row r="28" spans="1:22" ht="72" hidden="1" thickBot="1" x14ac:dyDescent="0.3">
      <c r="A28" s="67">
        <v>0</v>
      </c>
      <c r="B28" s="58" t="s">
        <v>49</v>
      </c>
      <c r="C28" s="39" t="s">
        <v>55</v>
      </c>
      <c r="D28" s="58" t="s">
        <v>26</v>
      </c>
      <c r="E28" s="65"/>
      <c r="F28" s="59" t="s">
        <v>54</v>
      </c>
      <c r="G28" s="61"/>
      <c r="H28" s="62"/>
      <c r="I28" s="62"/>
      <c r="J28" s="63"/>
      <c r="K28" s="63"/>
      <c r="L28" s="63"/>
      <c r="M28" s="63"/>
      <c r="N28" s="64"/>
      <c r="O28" s="68">
        <f t="shared" si="0"/>
        <v>0</v>
      </c>
      <c r="P28" s="55"/>
      <c r="Q28" s="46"/>
      <c r="R28" s="46"/>
      <c r="S28" s="3"/>
      <c r="T28" s="3"/>
      <c r="U28" s="3"/>
    </row>
    <row r="29" spans="1:22" ht="77.25" hidden="1" customHeight="1" x14ac:dyDescent="0.25">
      <c r="A29" s="67"/>
      <c r="B29" s="58" t="s">
        <v>52</v>
      </c>
      <c r="C29" s="39" t="s">
        <v>56</v>
      </c>
      <c r="D29" s="58" t="s">
        <v>26</v>
      </c>
      <c r="E29" s="65"/>
      <c r="F29" s="58" t="s">
        <v>57</v>
      </c>
      <c r="G29" s="61"/>
      <c r="H29" s="62"/>
      <c r="I29" s="62"/>
      <c r="J29" s="66"/>
      <c r="K29" s="63"/>
      <c r="L29" s="63"/>
      <c r="M29" s="63"/>
      <c r="N29" s="64"/>
      <c r="O29" s="68">
        <f>M29+N29</f>
        <v>0</v>
      </c>
      <c r="P29" s="3"/>
      <c r="Q29" s="3"/>
      <c r="R29" s="3"/>
      <c r="S29" s="3"/>
      <c r="T29" s="3"/>
      <c r="U29" s="3"/>
    </row>
    <row r="30" spans="1:22" ht="15.75" customHeight="1" thickBot="1" x14ac:dyDescent="0.3">
      <c r="A30" s="69">
        <f>SUM(A18:A29)</f>
        <v>6</v>
      </c>
      <c r="B30" s="70" t="s">
        <v>58</v>
      </c>
      <c r="C30" s="70"/>
      <c r="D30" s="70"/>
      <c r="E30" s="70"/>
      <c r="F30" s="70"/>
      <c r="G30" s="71">
        <f>SUM(G18:G29)</f>
        <v>88</v>
      </c>
      <c r="H30" s="72">
        <f>SUM(H18:H29)</f>
        <v>0</v>
      </c>
      <c r="I30" s="72">
        <f>SUM(I18:I29)</f>
        <v>0</v>
      </c>
      <c r="J30" s="72">
        <f>SUM(J18:J29)</f>
        <v>2265000</v>
      </c>
      <c r="K30" s="72">
        <f>SUM(K18:K25)</f>
        <v>23000</v>
      </c>
      <c r="L30" s="72">
        <f>SUM(L18:L29)</f>
        <v>54300</v>
      </c>
      <c r="M30" s="72">
        <f>SUM(M18:M29)</f>
        <v>102490.9</v>
      </c>
      <c r="N30" s="71">
        <f>SUM(N18:N29)</f>
        <v>65688.56</v>
      </c>
      <c r="O30" s="72">
        <f>SUM(O18:O29)</f>
        <v>168179.46000000002</v>
      </c>
      <c r="P30" s="2"/>
      <c r="Q30" s="3"/>
      <c r="R30" s="3"/>
      <c r="S30" s="3"/>
      <c r="T30" s="3"/>
      <c r="U30" s="3"/>
      <c r="V30" s="3"/>
    </row>
    <row r="31" spans="1:22" ht="15.75" thickBot="1" x14ac:dyDescent="0.3">
      <c r="A31" s="73" t="s">
        <v>59</v>
      </c>
      <c r="B31" s="74"/>
      <c r="C31" s="74"/>
      <c r="D31" s="74"/>
      <c r="E31" s="74"/>
      <c r="F31" s="74"/>
      <c r="G31" s="74"/>
      <c r="H31" s="75"/>
      <c r="I31" s="75"/>
      <c r="J31" s="76"/>
      <c r="K31" s="76"/>
      <c r="L31" s="76"/>
      <c r="M31" s="77">
        <v>0</v>
      </c>
      <c r="N31" s="78">
        <f>N30*-0.1</f>
        <v>-6568.8559999999998</v>
      </c>
      <c r="O31" s="77">
        <f>N31</f>
        <v>-6568.8559999999998</v>
      </c>
      <c r="P31" s="2"/>
      <c r="Q31" s="3"/>
      <c r="R31" s="3"/>
      <c r="S31" s="3"/>
      <c r="T31" s="3"/>
      <c r="U31" s="3"/>
      <c r="V31" s="3"/>
    </row>
    <row r="32" spans="1:22" ht="16.5" customHeight="1" thickBot="1" x14ac:dyDescent="0.3">
      <c r="A32" s="70" t="s">
        <v>60</v>
      </c>
      <c r="B32" s="70"/>
      <c r="C32" s="70"/>
      <c r="D32" s="70"/>
      <c r="E32" s="70"/>
      <c r="F32" s="70"/>
      <c r="G32" s="70"/>
      <c r="H32" s="79"/>
      <c r="I32" s="79"/>
      <c r="J32" s="80"/>
      <c r="K32" s="80"/>
      <c r="L32" s="80"/>
      <c r="M32" s="77">
        <f>+M30+M31</f>
        <v>102490.9</v>
      </c>
      <c r="N32" s="78">
        <f>+N30+N31</f>
        <v>59119.703999999998</v>
      </c>
      <c r="O32" s="77">
        <f>+O30+O31</f>
        <v>161610.60400000002</v>
      </c>
      <c r="P32" s="2"/>
      <c r="Q32" s="3"/>
      <c r="R32" s="3"/>
      <c r="S32" s="3"/>
      <c r="T32" s="3"/>
      <c r="U32" s="3"/>
      <c r="V32" s="3"/>
    </row>
    <row r="33" spans="1:22" ht="23.25" customHeight="1" x14ac:dyDescent="0.25">
      <c r="A33" s="81"/>
      <c r="B33" s="81"/>
      <c r="C33" s="81"/>
      <c r="D33" s="81"/>
      <c r="E33" s="81"/>
      <c r="F33" s="81"/>
      <c r="G33" s="82"/>
      <c r="H33" s="83"/>
      <c r="I33" s="83"/>
      <c r="J33" s="84"/>
      <c r="K33" s="84"/>
      <c r="L33" s="84"/>
      <c r="M33" s="84"/>
      <c r="N33" s="85"/>
      <c r="O33" s="86"/>
      <c r="P33" s="2"/>
      <c r="Q33" s="87"/>
      <c r="R33" s="88"/>
      <c r="S33" s="3"/>
      <c r="T33" s="3"/>
      <c r="U33" s="3"/>
      <c r="V33" s="3"/>
    </row>
    <row r="34" spans="1:22" ht="26.25" customHeight="1" thickBot="1" x14ac:dyDescent="0.3">
      <c r="A34" s="89" t="s">
        <v>61</v>
      </c>
      <c r="B34" s="89"/>
      <c r="C34" s="89"/>
      <c r="D34" s="89"/>
      <c r="E34" s="89"/>
      <c r="F34" s="89"/>
      <c r="G34" s="89"/>
      <c r="H34" s="89"/>
      <c r="I34" s="89"/>
      <c r="J34" s="89"/>
      <c r="K34" s="89"/>
      <c r="L34" s="89"/>
      <c r="M34" s="89"/>
      <c r="N34" s="90"/>
      <c r="O34" s="91"/>
      <c r="P34" s="2"/>
      <c r="Q34" s="3"/>
      <c r="R34" s="3"/>
      <c r="S34" s="3"/>
      <c r="T34" s="3"/>
      <c r="U34" s="3"/>
      <c r="V34" s="3"/>
    </row>
    <row r="35" spans="1:22" ht="44.25" customHeight="1" thickBot="1" x14ac:dyDescent="0.3">
      <c r="A35" s="14" t="s">
        <v>7</v>
      </c>
      <c r="B35" s="15" t="s">
        <v>8</v>
      </c>
      <c r="C35" s="16"/>
      <c r="D35" s="17" t="s">
        <v>9</v>
      </c>
      <c r="E35" s="17" t="s">
        <v>10</v>
      </c>
      <c r="F35" s="17" t="s">
        <v>11</v>
      </c>
      <c r="G35" s="17" t="s">
        <v>62</v>
      </c>
      <c r="H35" s="15" t="s">
        <v>13</v>
      </c>
      <c r="I35" s="92"/>
      <c r="J35" s="17" t="s">
        <v>14</v>
      </c>
      <c r="K35" s="93" t="s">
        <v>23</v>
      </c>
      <c r="L35" s="94" t="s">
        <v>24</v>
      </c>
      <c r="M35" s="17" t="s">
        <v>15</v>
      </c>
      <c r="N35" s="17" t="s">
        <v>16</v>
      </c>
      <c r="O35" s="19" t="s">
        <v>17</v>
      </c>
      <c r="P35" s="2"/>
      <c r="Q35" s="3"/>
      <c r="R35" s="3"/>
      <c r="S35" s="3"/>
      <c r="T35" s="3"/>
      <c r="U35" s="3"/>
      <c r="V35" s="3"/>
    </row>
    <row r="36" spans="1:22" ht="79.5" hidden="1" customHeight="1" x14ac:dyDescent="0.25">
      <c r="A36" s="20"/>
      <c r="B36" s="21"/>
      <c r="C36" s="22"/>
      <c r="D36" s="23"/>
      <c r="E36" s="23"/>
      <c r="F36" s="23"/>
      <c r="G36" s="24"/>
      <c r="H36" s="17" t="s">
        <v>22</v>
      </c>
      <c r="I36" s="15" t="s">
        <v>19</v>
      </c>
      <c r="J36" s="26"/>
      <c r="K36" s="95"/>
      <c r="L36" s="96"/>
      <c r="M36" s="26"/>
      <c r="N36" s="23"/>
      <c r="O36" s="28"/>
      <c r="P36" s="2"/>
      <c r="Q36" s="55"/>
      <c r="R36" s="3"/>
      <c r="S36" s="3"/>
      <c r="T36" s="3"/>
      <c r="U36" s="3"/>
      <c r="V36" s="3"/>
    </row>
    <row r="37" spans="1:22" ht="34.5" customHeight="1" thickBot="1" x14ac:dyDescent="0.3">
      <c r="A37" s="20"/>
      <c r="B37" s="97" t="s">
        <v>20</v>
      </c>
      <c r="C37" s="98" t="s">
        <v>21</v>
      </c>
      <c r="D37" s="99"/>
      <c r="E37" s="99"/>
      <c r="F37" s="99"/>
      <c r="G37" s="100"/>
      <c r="H37" s="23"/>
      <c r="I37" s="101"/>
      <c r="J37" s="26"/>
      <c r="K37" s="95"/>
      <c r="L37" s="96"/>
      <c r="M37" s="26"/>
      <c r="N37" s="99"/>
      <c r="O37" s="102"/>
      <c r="P37" s="2"/>
      <c r="Q37" s="46"/>
      <c r="R37" s="46"/>
      <c r="S37" s="46"/>
      <c r="T37" s="3"/>
      <c r="U37" s="3"/>
      <c r="V37" s="3"/>
    </row>
    <row r="38" spans="1:22" s="113" customFormat="1" ht="96.75" hidden="1" customHeight="1" x14ac:dyDescent="0.25">
      <c r="A38" s="103">
        <v>0</v>
      </c>
      <c r="B38" s="104" t="s">
        <v>63</v>
      </c>
      <c r="C38" s="105" t="s">
        <v>64</v>
      </c>
      <c r="D38" s="106" t="s">
        <v>65</v>
      </c>
      <c r="E38" s="106"/>
      <c r="F38" s="106" t="s">
        <v>66</v>
      </c>
      <c r="G38" s="107">
        <v>0</v>
      </c>
      <c r="H38" s="62"/>
      <c r="I38" s="62"/>
      <c r="J38" s="63">
        <v>650000</v>
      </c>
      <c r="K38" s="108"/>
      <c r="L38" s="109"/>
      <c r="M38" s="63"/>
      <c r="N38" s="110">
        <v>0</v>
      </c>
      <c r="O38" s="111">
        <f t="shared" ref="O38" si="1">SUM(M38:N38)</f>
        <v>0</v>
      </c>
      <c r="P38" s="56"/>
      <c r="Q38" s="112"/>
      <c r="R38" s="11"/>
      <c r="S38" s="11"/>
      <c r="T38" s="11"/>
      <c r="U38" s="11"/>
      <c r="V38" s="11"/>
    </row>
    <row r="39" spans="1:22" ht="85.5" x14ac:dyDescent="0.25">
      <c r="A39" s="114">
        <v>1</v>
      </c>
      <c r="B39" s="115"/>
      <c r="C39" s="116" t="s">
        <v>67</v>
      </c>
      <c r="D39" s="117" t="s">
        <v>65</v>
      </c>
      <c r="E39" s="40" t="s">
        <v>68</v>
      </c>
      <c r="F39" s="40" t="s">
        <v>69</v>
      </c>
      <c r="G39" s="42">
        <v>16</v>
      </c>
      <c r="H39" s="42"/>
      <c r="I39" s="42"/>
      <c r="J39" s="45"/>
      <c r="K39" s="44">
        <v>2250</v>
      </c>
      <c r="L39" s="44">
        <v>14250</v>
      </c>
      <c r="M39" s="118"/>
      <c r="N39" s="45"/>
      <c r="O39" s="119">
        <f>SUM(M39:N39)</f>
        <v>0</v>
      </c>
      <c r="P39" s="2"/>
      <c r="Q39" s="3"/>
      <c r="R39" s="3"/>
      <c r="S39" s="3"/>
      <c r="T39" s="3"/>
      <c r="U39" s="3"/>
    </row>
    <row r="40" spans="1:22" ht="107.25" customHeight="1" x14ac:dyDescent="0.25">
      <c r="A40" s="114">
        <v>0</v>
      </c>
      <c r="B40" s="40"/>
      <c r="C40" s="116" t="s">
        <v>70</v>
      </c>
      <c r="D40" s="40" t="s">
        <v>65</v>
      </c>
      <c r="E40" s="40" t="s">
        <v>71</v>
      </c>
      <c r="F40" s="40" t="s">
        <v>72</v>
      </c>
      <c r="G40" s="42">
        <v>8</v>
      </c>
      <c r="H40" s="43"/>
      <c r="I40" s="43"/>
      <c r="J40" s="44"/>
      <c r="K40" s="44">
        <v>2250</v>
      </c>
      <c r="L40" s="44">
        <v>11650</v>
      </c>
      <c r="M40" s="118"/>
      <c r="N40" s="45"/>
      <c r="O40" s="119">
        <f>SUM(M40:N40)</f>
        <v>0</v>
      </c>
      <c r="P40" s="2"/>
      <c r="Q40" s="55"/>
      <c r="R40" s="3"/>
      <c r="S40" s="3"/>
      <c r="T40" s="3"/>
      <c r="U40" s="3"/>
    </row>
    <row r="41" spans="1:22" ht="107.25" customHeight="1" x14ac:dyDescent="0.25">
      <c r="A41" s="114">
        <v>1</v>
      </c>
      <c r="B41" s="117" t="s">
        <v>73</v>
      </c>
      <c r="C41" s="120" t="s">
        <v>74</v>
      </c>
      <c r="D41" s="40" t="s">
        <v>65</v>
      </c>
      <c r="E41" s="40" t="s">
        <v>75</v>
      </c>
      <c r="F41" s="40" t="s">
        <v>76</v>
      </c>
      <c r="G41" s="42">
        <v>16</v>
      </c>
      <c r="H41" s="43"/>
      <c r="I41" s="43"/>
      <c r="J41" s="44"/>
      <c r="K41" s="44">
        <v>1560</v>
      </c>
      <c r="L41" s="44">
        <v>5825</v>
      </c>
      <c r="M41" s="118">
        <v>13117.65</v>
      </c>
      <c r="N41" s="45">
        <v>22400</v>
      </c>
      <c r="O41" s="119">
        <f>SUM(M41:N41)</f>
        <v>35517.65</v>
      </c>
      <c r="P41" s="2"/>
      <c r="Q41" s="55"/>
      <c r="R41" s="3"/>
      <c r="S41" s="3"/>
      <c r="T41" s="3"/>
      <c r="U41" s="3"/>
    </row>
    <row r="42" spans="1:22" ht="44.25" customHeight="1" x14ac:dyDescent="0.25">
      <c r="A42" s="114">
        <v>0</v>
      </c>
      <c r="B42" s="40"/>
      <c r="C42" s="116" t="s">
        <v>77</v>
      </c>
      <c r="D42" s="40" t="s">
        <v>65</v>
      </c>
      <c r="E42" s="40" t="s">
        <v>78</v>
      </c>
      <c r="F42" s="40" t="s">
        <v>79</v>
      </c>
      <c r="G42" s="42">
        <v>8</v>
      </c>
      <c r="H42" s="43"/>
      <c r="I42" s="43"/>
      <c r="J42" s="44"/>
      <c r="K42" s="44">
        <v>3640</v>
      </c>
      <c r="L42" s="44">
        <v>5825</v>
      </c>
      <c r="M42" s="45"/>
      <c r="N42" s="45"/>
      <c r="O42" s="119">
        <f>SUM(M42:N42)</f>
        <v>0</v>
      </c>
      <c r="P42" s="2"/>
      <c r="Q42" s="46"/>
      <c r="R42" s="46"/>
      <c r="S42" s="3"/>
      <c r="T42" s="3"/>
      <c r="U42" s="3"/>
    </row>
    <row r="43" spans="1:22" ht="93.75" hidden="1" customHeight="1" x14ac:dyDescent="0.25">
      <c r="A43" s="114">
        <v>0</v>
      </c>
      <c r="B43" s="117"/>
      <c r="C43" s="121" t="s">
        <v>80</v>
      </c>
      <c r="D43" s="58" t="s">
        <v>65</v>
      </c>
      <c r="E43" s="65"/>
      <c r="F43" s="58" t="s">
        <v>81</v>
      </c>
      <c r="G43" s="61"/>
      <c r="H43" s="62"/>
      <c r="I43" s="62"/>
      <c r="J43" s="63">
        <v>1070000</v>
      </c>
      <c r="K43" s="63">
        <v>0</v>
      </c>
      <c r="L43" s="63">
        <v>0</v>
      </c>
      <c r="M43" s="63"/>
      <c r="N43" s="64"/>
      <c r="O43" s="122">
        <f t="shared" ref="O43" si="2">SUM(M43:N43)</f>
        <v>0</v>
      </c>
      <c r="P43" s="2"/>
      <c r="Q43" s="46"/>
      <c r="R43" s="46"/>
      <c r="S43" s="46"/>
      <c r="T43" s="3"/>
      <c r="U43" s="3"/>
      <c r="V43" s="3"/>
    </row>
    <row r="44" spans="1:22" ht="93.75" hidden="1" customHeight="1" x14ac:dyDescent="0.25">
      <c r="A44" s="123">
        <v>0</v>
      </c>
      <c r="B44" s="124"/>
      <c r="C44" s="125" t="s">
        <v>82</v>
      </c>
      <c r="D44" s="124" t="s">
        <v>65</v>
      </c>
      <c r="E44" s="126"/>
      <c r="F44" s="124" t="s">
        <v>83</v>
      </c>
      <c r="G44" s="127"/>
      <c r="H44" s="127"/>
      <c r="I44" s="127"/>
      <c r="J44" s="128"/>
      <c r="K44" s="129"/>
      <c r="L44" s="129"/>
      <c r="M44" s="128"/>
      <c r="N44" s="128"/>
      <c r="O44" s="130">
        <f>SUM(M44:N44)</f>
        <v>0</v>
      </c>
      <c r="P44" s="2"/>
      <c r="Q44" s="46"/>
      <c r="R44" s="46"/>
      <c r="S44" s="46"/>
      <c r="T44" s="3"/>
      <c r="U44" s="3"/>
      <c r="V44" s="3"/>
    </row>
    <row r="45" spans="1:22" ht="72.75" hidden="1" customHeight="1" x14ac:dyDescent="0.25">
      <c r="A45" s="123">
        <v>0</v>
      </c>
      <c r="B45" s="117"/>
      <c r="C45" s="131" t="s">
        <v>84</v>
      </c>
      <c r="D45" s="58" t="s">
        <v>65</v>
      </c>
      <c r="E45" s="65"/>
      <c r="F45" s="58" t="s">
        <v>85</v>
      </c>
      <c r="G45" s="61"/>
      <c r="H45" s="62"/>
      <c r="I45" s="62"/>
      <c r="J45" s="63"/>
      <c r="K45" s="132"/>
      <c r="L45" s="132"/>
      <c r="M45" s="63"/>
      <c r="N45" s="64"/>
      <c r="O45" s="133">
        <f>SUM(M45:N45)</f>
        <v>0</v>
      </c>
      <c r="P45" s="2"/>
      <c r="Q45" s="46"/>
      <c r="R45" s="46"/>
      <c r="S45" s="46"/>
      <c r="T45" s="3"/>
      <c r="U45" s="3"/>
      <c r="V45" s="3"/>
    </row>
    <row r="46" spans="1:22" ht="42.75" hidden="1" x14ac:dyDescent="0.25">
      <c r="A46" s="123">
        <v>0</v>
      </c>
      <c r="B46" s="134"/>
      <c r="C46" s="135" t="s">
        <v>86</v>
      </c>
      <c r="D46" s="136" t="s">
        <v>65</v>
      </c>
      <c r="E46" s="65"/>
      <c r="F46" s="58" t="s">
        <v>81</v>
      </c>
      <c r="G46" s="61"/>
      <c r="H46" s="62"/>
      <c r="I46" s="62"/>
      <c r="J46" s="63"/>
      <c r="K46" s="132"/>
      <c r="L46" s="132"/>
      <c r="M46" s="63"/>
      <c r="N46" s="64"/>
      <c r="O46" s="133">
        <f>SUM(M46:N46)</f>
        <v>0</v>
      </c>
      <c r="P46" s="2"/>
      <c r="Q46" s="3"/>
      <c r="R46" s="3"/>
      <c r="S46" s="3"/>
      <c r="T46" s="3"/>
      <c r="U46" s="3"/>
      <c r="V46" s="3"/>
    </row>
    <row r="47" spans="1:22" ht="57" hidden="1" x14ac:dyDescent="0.25">
      <c r="A47" s="123"/>
      <c r="B47" s="134"/>
      <c r="C47" s="131" t="s">
        <v>87</v>
      </c>
      <c r="D47" s="136" t="s">
        <v>65</v>
      </c>
      <c r="E47" s="58"/>
      <c r="F47" s="58" t="s">
        <v>88</v>
      </c>
      <c r="G47" s="61">
        <v>0</v>
      </c>
      <c r="H47" s="62"/>
      <c r="I47" s="62"/>
      <c r="J47" s="63"/>
      <c r="K47" s="63"/>
      <c r="L47" s="63"/>
      <c r="M47" s="64"/>
      <c r="N47" s="64">
        <v>0</v>
      </c>
      <c r="O47" s="133">
        <f>SUM(M47:N47)</f>
        <v>0</v>
      </c>
      <c r="P47" s="2"/>
      <c r="Q47" s="3"/>
      <c r="R47" s="3"/>
      <c r="S47" s="3"/>
      <c r="T47" s="3"/>
      <c r="U47" s="3"/>
      <c r="V47" s="3"/>
    </row>
    <row r="48" spans="1:22" ht="71.25" x14ac:dyDescent="0.25">
      <c r="A48" s="114">
        <v>1</v>
      </c>
      <c r="B48" s="40"/>
      <c r="C48" s="116" t="s">
        <v>89</v>
      </c>
      <c r="D48" s="40" t="s">
        <v>65</v>
      </c>
      <c r="E48" s="40" t="s">
        <v>90</v>
      </c>
      <c r="F48" s="40" t="s">
        <v>91</v>
      </c>
      <c r="G48" s="42">
        <v>24</v>
      </c>
      <c r="H48" s="43"/>
      <c r="I48" s="43"/>
      <c r="J48" s="44"/>
      <c r="K48" s="44">
        <v>5100</v>
      </c>
      <c r="L48" s="44">
        <v>11650</v>
      </c>
      <c r="M48" s="45">
        <v>32688</v>
      </c>
      <c r="N48" s="45"/>
      <c r="O48" s="119">
        <f>SUM(M48:N48)</f>
        <v>32688</v>
      </c>
      <c r="P48" s="2"/>
      <c r="Q48" s="3"/>
      <c r="R48" s="3"/>
      <c r="S48" s="3"/>
      <c r="T48" s="3"/>
      <c r="U48" s="3"/>
      <c r="V48" s="3"/>
    </row>
    <row r="49" spans="1:22" x14ac:dyDescent="0.25">
      <c r="A49" s="137">
        <f>SUM(A38:A48)</f>
        <v>3</v>
      </c>
      <c r="B49" s="138" t="s">
        <v>58</v>
      </c>
      <c r="C49" s="138"/>
      <c r="D49" s="138"/>
      <c r="E49" s="138"/>
      <c r="F49" s="138"/>
      <c r="G49" s="139">
        <f t="shared" ref="G49:N49" si="3">SUM(G38:G48)</f>
        <v>72</v>
      </c>
      <c r="H49" s="140">
        <f t="shared" si="3"/>
        <v>0</v>
      </c>
      <c r="I49" s="140">
        <f t="shared" si="3"/>
        <v>0</v>
      </c>
      <c r="J49" s="141">
        <f t="shared" si="3"/>
        <v>1720000</v>
      </c>
      <c r="K49" s="141">
        <f>SUM(K38:K48)</f>
        <v>14800</v>
      </c>
      <c r="L49" s="141">
        <f>SUM(L38:L48)</f>
        <v>49200</v>
      </c>
      <c r="M49" s="141">
        <f>SUM(M38:M48)</f>
        <v>45805.65</v>
      </c>
      <c r="N49" s="142">
        <f t="shared" si="3"/>
        <v>22400</v>
      </c>
      <c r="O49" s="143">
        <f>SUM(O38:O48)</f>
        <v>68205.649999999994</v>
      </c>
      <c r="P49" s="2"/>
      <c r="Q49" s="55"/>
      <c r="R49" s="3"/>
      <c r="S49" s="3"/>
      <c r="T49" s="3"/>
      <c r="U49" s="3"/>
      <c r="V49" s="3"/>
    </row>
    <row r="50" spans="1:22" x14ac:dyDescent="0.25">
      <c r="A50" s="144" t="s">
        <v>59</v>
      </c>
      <c r="B50" s="145"/>
      <c r="C50" s="145"/>
      <c r="D50" s="145"/>
      <c r="E50" s="145"/>
      <c r="F50" s="145"/>
      <c r="G50" s="145"/>
      <c r="H50" s="146"/>
      <c r="I50" s="146"/>
      <c r="J50" s="147"/>
      <c r="K50" s="148"/>
      <c r="L50" s="148"/>
      <c r="M50" s="148">
        <v>0</v>
      </c>
      <c r="N50" s="149">
        <f>0.1*-N49</f>
        <v>-2240</v>
      </c>
      <c r="O50" s="150">
        <f>SUM(N50:N50)</f>
        <v>-2240</v>
      </c>
      <c r="P50" s="2"/>
      <c r="Q50" s="3"/>
      <c r="R50" s="3"/>
      <c r="S50" s="3"/>
      <c r="T50" s="3"/>
      <c r="U50" s="3"/>
      <c r="V50" s="3"/>
    </row>
    <row r="51" spans="1:22" ht="15.75" customHeight="1" thickBot="1" x14ac:dyDescent="0.3">
      <c r="A51" s="151" t="s">
        <v>92</v>
      </c>
      <c r="B51" s="152"/>
      <c r="C51" s="152"/>
      <c r="D51" s="152"/>
      <c r="E51" s="152"/>
      <c r="F51" s="152"/>
      <c r="G51" s="153"/>
      <c r="H51" s="154"/>
      <c r="I51" s="154"/>
      <c r="J51" s="155"/>
      <c r="K51" s="156"/>
      <c r="L51" s="156"/>
      <c r="M51" s="156">
        <f>SUM(M49:M50)</f>
        <v>45805.65</v>
      </c>
      <c r="N51" s="157">
        <f>+N49+N50</f>
        <v>20160</v>
      </c>
      <c r="O51" s="158">
        <f>+O49+O50</f>
        <v>65965.649999999994</v>
      </c>
      <c r="P51" s="2"/>
      <c r="Q51" s="3"/>
      <c r="R51" s="3"/>
      <c r="S51" s="3"/>
      <c r="T51" s="3"/>
      <c r="U51" s="3"/>
      <c r="V51" s="3"/>
    </row>
    <row r="52" spans="1:22" ht="29.25" customHeight="1" x14ac:dyDescent="0.25">
      <c r="A52" s="81"/>
      <c r="B52" s="81"/>
      <c r="C52" s="81"/>
      <c r="D52" s="81"/>
      <c r="E52" s="81"/>
      <c r="F52" s="81"/>
      <c r="G52" s="82"/>
      <c r="H52" s="83"/>
      <c r="I52" s="83"/>
      <c r="J52" s="84"/>
      <c r="K52" s="84"/>
      <c r="L52" s="84"/>
      <c r="M52" s="84"/>
      <c r="N52" s="85"/>
      <c r="O52" s="86"/>
      <c r="P52" s="2"/>
      <c r="Q52" s="87"/>
      <c r="R52" s="88"/>
      <c r="S52" s="3"/>
      <c r="T52" s="3"/>
      <c r="U52" s="3"/>
      <c r="V52" s="3"/>
    </row>
    <row r="53" spans="1:22" ht="14.25" customHeight="1" thickBot="1" x14ac:dyDescent="0.3">
      <c r="A53" s="89" t="s">
        <v>93</v>
      </c>
      <c r="B53" s="89"/>
      <c r="C53" s="89"/>
      <c r="D53" s="89"/>
      <c r="E53" s="89"/>
      <c r="F53" s="89"/>
      <c r="G53" s="89"/>
      <c r="H53" s="89"/>
      <c r="I53" s="89"/>
      <c r="J53" s="89"/>
      <c r="K53" s="89"/>
      <c r="L53" s="89"/>
      <c r="M53" s="89"/>
      <c r="N53" s="159"/>
      <c r="O53" s="160"/>
      <c r="P53" s="2"/>
      <c r="Q53" s="3"/>
      <c r="R53" s="3"/>
      <c r="S53" s="3"/>
      <c r="T53" s="3"/>
      <c r="U53" s="3"/>
      <c r="V53" s="3"/>
    </row>
    <row r="54" spans="1:22" ht="36.75" customHeight="1" thickBot="1" x14ac:dyDescent="0.3">
      <c r="A54" s="161" t="s">
        <v>7</v>
      </c>
      <c r="B54" s="162" t="s">
        <v>8</v>
      </c>
      <c r="C54" s="163"/>
      <c r="D54" s="164" t="s">
        <v>9</v>
      </c>
      <c r="E54" s="164" t="s">
        <v>10</v>
      </c>
      <c r="F54" s="164" t="s">
        <v>11</v>
      </c>
      <c r="G54" s="164" t="s">
        <v>62</v>
      </c>
      <c r="H54" s="162" t="s">
        <v>13</v>
      </c>
      <c r="I54" s="163"/>
      <c r="J54" s="164" t="s">
        <v>14</v>
      </c>
      <c r="K54" s="164" t="s">
        <v>23</v>
      </c>
      <c r="L54" s="164" t="s">
        <v>24</v>
      </c>
      <c r="M54" s="164" t="s">
        <v>15</v>
      </c>
      <c r="N54" s="164" t="s">
        <v>16</v>
      </c>
      <c r="O54" s="165" t="s">
        <v>17</v>
      </c>
      <c r="P54" s="2"/>
      <c r="Q54" s="3"/>
      <c r="R54" s="3"/>
      <c r="S54" s="3"/>
      <c r="T54" s="3"/>
      <c r="U54" s="3"/>
      <c r="V54" s="3"/>
    </row>
    <row r="55" spans="1:22" ht="30.75" customHeight="1" thickBot="1" x14ac:dyDescent="0.3">
      <c r="A55" s="166"/>
      <c r="B55" s="167"/>
      <c r="C55" s="168"/>
      <c r="D55" s="169"/>
      <c r="E55" s="169"/>
      <c r="F55" s="169"/>
      <c r="G55" s="169"/>
      <c r="H55" s="164" t="s">
        <v>22</v>
      </c>
      <c r="I55" s="164" t="s">
        <v>19</v>
      </c>
      <c r="J55" s="170"/>
      <c r="K55" s="171"/>
      <c r="L55" s="171"/>
      <c r="M55" s="170"/>
      <c r="N55" s="171"/>
      <c r="O55" s="172"/>
      <c r="P55" s="2"/>
      <c r="Q55" s="55"/>
      <c r="R55" s="2"/>
      <c r="S55" s="3"/>
      <c r="T55" s="3"/>
      <c r="U55" s="3"/>
      <c r="V55" s="3"/>
    </row>
    <row r="56" spans="1:22" s="180" customFormat="1" ht="31.5" customHeight="1" x14ac:dyDescent="0.25">
      <c r="A56" s="173"/>
      <c r="B56" s="174" t="s">
        <v>20</v>
      </c>
      <c r="C56" s="175" t="s">
        <v>21</v>
      </c>
      <c r="D56" s="169"/>
      <c r="E56" s="169"/>
      <c r="F56" s="169"/>
      <c r="G56" s="169"/>
      <c r="H56" s="171"/>
      <c r="I56" s="171"/>
      <c r="J56" s="170"/>
      <c r="K56" s="171"/>
      <c r="L56" s="171"/>
      <c r="M56" s="170"/>
      <c r="N56" s="171"/>
      <c r="O56" s="176"/>
      <c r="P56" s="177"/>
      <c r="Q56" s="178"/>
      <c r="R56" s="177"/>
      <c r="S56" s="179"/>
      <c r="T56" s="179"/>
      <c r="U56" s="179"/>
      <c r="V56" s="179"/>
    </row>
    <row r="57" spans="1:22" ht="69" customHeight="1" x14ac:dyDescent="0.25">
      <c r="A57" s="181">
        <v>1</v>
      </c>
      <c r="B57" s="182"/>
      <c r="C57" s="183" t="s">
        <v>94</v>
      </c>
      <c r="D57" s="184" t="s">
        <v>95</v>
      </c>
      <c r="E57" s="183" t="s">
        <v>96</v>
      </c>
      <c r="F57" s="183" t="s">
        <v>97</v>
      </c>
      <c r="G57" s="183">
        <v>16</v>
      </c>
      <c r="H57" s="183">
        <v>0</v>
      </c>
      <c r="I57" s="183">
        <v>0</v>
      </c>
      <c r="J57" s="183"/>
      <c r="K57" s="183">
        <v>4600</v>
      </c>
      <c r="L57" s="183">
        <v>6750</v>
      </c>
      <c r="M57" s="183">
        <v>0</v>
      </c>
      <c r="N57" s="183"/>
      <c r="O57" s="183">
        <f>SUM(M57:N57)</f>
        <v>0</v>
      </c>
      <c r="P57" s="185"/>
      <c r="Q57" s="3"/>
      <c r="R57" s="3"/>
      <c r="S57" s="3"/>
      <c r="T57" s="3"/>
      <c r="U57" s="3"/>
      <c r="V57" s="3"/>
    </row>
    <row r="58" spans="1:22" ht="58.5" customHeight="1" x14ac:dyDescent="0.25">
      <c r="A58" s="47">
        <v>1</v>
      </c>
      <c r="B58" s="183" t="s">
        <v>98</v>
      </c>
      <c r="C58" s="183" t="s">
        <v>99</v>
      </c>
      <c r="D58" s="186" t="s">
        <v>95</v>
      </c>
      <c r="E58" s="187" t="s">
        <v>100</v>
      </c>
      <c r="F58" s="188" t="s">
        <v>101</v>
      </c>
      <c r="G58" s="189">
        <v>16</v>
      </c>
      <c r="H58" s="189">
        <v>0</v>
      </c>
      <c r="I58" s="189">
        <v>0</v>
      </c>
      <c r="J58" s="190">
        <v>370000</v>
      </c>
      <c r="K58" s="191">
        <v>2900</v>
      </c>
      <c r="L58" s="191">
        <v>8500</v>
      </c>
      <c r="M58" s="191">
        <v>10415.6</v>
      </c>
      <c r="N58" s="191">
        <v>19200</v>
      </c>
      <c r="O58" s="192">
        <f>M58+N58</f>
        <v>29615.599999999999</v>
      </c>
      <c r="P58" s="2"/>
      <c r="Q58" s="3"/>
      <c r="R58" s="3"/>
      <c r="S58" s="3"/>
      <c r="T58" s="3"/>
      <c r="U58" s="3"/>
      <c r="V58" s="3"/>
    </row>
    <row r="59" spans="1:22" ht="57.75" customHeight="1" x14ac:dyDescent="0.25">
      <c r="A59" s="193">
        <v>1</v>
      </c>
      <c r="B59" s="183" t="s">
        <v>98</v>
      </c>
      <c r="C59" s="183" t="s">
        <v>102</v>
      </c>
      <c r="D59" s="183" t="s">
        <v>95</v>
      </c>
      <c r="E59" s="194">
        <v>45524</v>
      </c>
      <c r="F59" s="183" t="s">
        <v>101</v>
      </c>
      <c r="G59" s="195">
        <v>8</v>
      </c>
      <c r="H59" s="195">
        <v>0</v>
      </c>
      <c r="I59" s="195">
        <v>0</v>
      </c>
      <c r="J59" s="196"/>
      <c r="K59" s="197">
        <v>2900</v>
      </c>
      <c r="L59" s="197">
        <v>2750</v>
      </c>
      <c r="M59" s="197">
        <v>0</v>
      </c>
      <c r="N59" s="197">
        <v>19200</v>
      </c>
      <c r="O59" s="196">
        <f>M59+N59</f>
        <v>19200</v>
      </c>
      <c r="P59" s="2"/>
      <c r="Q59" s="198"/>
      <c r="R59" s="3"/>
      <c r="S59" s="3"/>
      <c r="T59" s="3"/>
      <c r="U59" s="3"/>
      <c r="V59" s="3"/>
    </row>
    <row r="60" spans="1:22" ht="46.5" customHeight="1" x14ac:dyDescent="0.25">
      <c r="A60" s="193">
        <v>1</v>
      </c>
      <c r="B60" s="183"/>
      <c r="C60" s="183" t="s">
        <v>103</v>
      </c>
      <c r="D60" s="184" t="s">
        <v>95</v>
      </c>
      <c r="E60" s="194" t="s">
        <v>104</v>
      </c>
      <c r="F60" s="183" t="s">
        <v>97</v>
      </c>
      <c r="G60" s="195">
        <v>24</v>
      </c>
      <c r="H60" s="195">
        <v>0</v>
      </c>
      <c r="I60" s="195">
        <v>0</v>
      </c>
      <c r="J60" s="199"/>
      <c r="K60" s="197">
        <v>4600</v>
      </c>
      <c r="L60" s="197">
        <v>12500</v>
      </c>
      <c r="M60" s="197">
        <v>0</v>
      </c>
      <c r="N60" s="197">
        <v>0</v>
      </c>
      <c r="O60" s="200">
        <f t="shared" ref="O60" si="4">M60+N60</f>
        <v>0</v>
      </c>
      <c r="P60" s="2"/>
      <c r="Q60" s="3"/>
      <c r="R60" s="3"/>
      <c r="S60" s="3"/>
      <c r="T60" s="3"/>
      <c r="U60" s="3"/>
      <c r="V60" s="3"/>
    </row>
    <row r="61" spans="1:22" ht="15.75" customHeight="1" thickBot="1" x14ac:dyDescent="0.3">
      <c r="A61" s="137">
        <f>SUM(A57:A60)</f>
        <v>4</v>
      </c>
      <c r="B61" s="201" t="s">
        <v>58</v>
      </c>
      <c r="C61" s="201"/>
      <c r="D61" s="201"/>
      <c r="E61" s="201"/>
      <c r="F61" s="201"/>
      <c r="G61" s="202">
        <f>SUM(G57:G60)</f>
        <v>64</v>
      </c>
      <c r="H61" s="203">
        <f t="shared" ref="H61:J61" si="5">SUM(H58:H60)</f>
        <v>0</v>
      </c>
      <c r="I61" s="203">
        <f t="shared" si="5"/>
        <v>0</v>
      </c>
      <c r="J61" s="203">
        <f t="shared" si="5"/>
        <v>370000</v>
      </c>
      <c r="K61" s="203">
        <f>SUM(K57:K60)</f>
        <v>15000</v>
      </c>
      <c r="L61" s="203">
        <f>SUM(L57:L60)</f>
        <v>30500</v>
      </c>
      <c r="M61" s="203">
        <f>SUM(M57:M60)</f>
        <v>10415.6</v>
      </c>
      <c r="N61" s="204">
        <f>SUM(N57:N60)</f>
        <v>38400</v>
      </c>
      <c r="O61" s="205">
        <f>SUM(O57:O60)</f>
        <v>48815.6</v>
      </c>
      <c r="P61" s="2"/>
      <c r="Q61" s="3"/>
      <c r="R61" s="3"/>
      <c r="S61" s="3"/>
      <c r="T61" s="3"/>
      <c r="U61" s="3"/>
      <c r="V61" s="3"/>
    </row>
    <row r="62" spans="1:22" ht="14.25" customHeight="1" x14ac:dyDescent="0.25">
      <c r="A62" s="144" t="s">
        <v>59</v>
      </c>
      <c r="B62" s="145"/>
      <c r="C62" s="145"/>
      <c r="D62" s="145"/>
      <c r="E62" s="145"/>
      <c r="F62" s="145"/>
      <c r="G62" s="145"/>
      <c r="H62" s="206"/>
      <c r="I62" s="206"/>
      <c r="J62" s="207"/>
      <c r="K62" s="208"/>
      <c r="L62" s="208"/>
      <c r="M62" s="148">
        <v>0</v>
      </c>
      <c r="N62" s="149">
        <f>-0.1*N61</f>
        <v>-3840</v>
      </c>
      <c r="O62" s="150">
        <f>SUM(N62:N62)</f>
        <v>-3840</v>
      </c>
      <c r="P62" s="2"/>
      <c r="Q62" s="3"/>
      <c r="R62" s="3"/>
      <c r="S62" s="3"/>
      <c r="T62" s="3"/>
      <c r="U62" s="3"/>
      <c r="V62" s="3"/>
    </row>
    <row r="63" spans="1:22" ht="15.75" thickBot="1" x14ac:dyDescent="0.3">
      <c r="A63" s="151" t="s">
        <v>92</v>
      </c>
      <c r="B63" s="152"/>
      <c r="C63" s="152"/>
      <c r="D63" s="152"/>
      <c r="E63" s="152"/>
      <c r="F63" s="152"/>
      <c r="G63" s="153"/>
      <c r="H63" s="209"/>
      <c r="I63" s="209"/>
      <c r="J63" s="210"/>
      <c r="K63" s="211"/>
      <c r="L63" s="211"/>
      <c r="M63" s="156">
        <f>SUM(M61:M62)</f>
        <v>10415.6</v>
      </c>
      <c r="N63" s="157">
        <f>+N61+N62</f>
        <v>34560</v>
      </c>
      <c r="O63" s="158">
        <f>+O61+O62</f>
        <v>44975.6</v>
      </c>
      <c r="P63" s="2"/>
      <c r="Q63" s="3"/>
      <c r="R63" s="3"/>
      <c r="S63" s="3"/>
      <c r="T63" s="3"/>
      <c r="U63" s="3"/>
      <c r="V63" s="3"/>
    </row>
    <row r="64" spans="1:22" x14ac:dyDescent="0.25">
      <c r="A64" s="212"/>
      <c r="B64" s="212"/>
      <c r="C64" s="212"/>
      <c r="D64" s="212"/>
      <c r="E64" s="212"/>
      <c r="F64" s="212"/>
      <c r="G64" s="213"/>
      <c r="H64" s="83"/>
      <c r="I64" s="83"/>
      <c r="J64" s="84"/>
      <c r="K64" s="84"/>
      <c r="L64" s="84"/>
      <c r="M64" s="214"/>
      <c r="N64" s="215"/>
      <c r="O64" s="214"/>
      <c r="P64" s="2"/>
      <c r="Q64" s="3"/>
      <c r="R64" s="3"/>
      <c r="S64" s="3"/>
      <c r="T64" s="3"/>
      <c r="U64" s="3"/>
      <c r="V64" s="3"/>
    </row>
    <row r="65" spans="1:22" ht="24.75" customHeight="1" x14ac:dyDescent="0.25">
      <c r="A65" s="212"/>
      <c r="B65" s="212"/>
      <c r="C65" s="212"/>
      <c r="D65" s="212"/>
      <c r="E65" s="212"/>
      <c r="F65" s="212"/>
      <c r="G65" s="213"/>
      <c r="H65" s="216"/>
      <c r="I65" s="216"/>
      <c r="J65" s="214"/>
      <c r="K65" s="214"/>
      <c r="L65" s="214"/>
      <c r="M65" s="214"/>
      <c r="N65" s="215"/>
      <c r="O65" s="217"/>
      <c r="P65" s="2"/>
      <c r="Q65" s="87"/>
      <c r="R65" s="88"/>
      <c r="S65" s="3"/>
      <c r="T65" s="3"/>
      <c r="U65" s="3"/>
      <c r="V65" s="3"/>
    </row>
    <row r="66" spans="1:22" ht="30.75" customHeight="1" thickBot="1" x14ac:dyDescent="0.3">
      <c r="A66" s="13" t="s">
        <v>105</v>
      </c>
      <c r="B66" s="13"/>
      <c r="C66" s="13"/>
      <c r="D66" s="13"/>
      <c r="E66" s="13"/>
      <c r="F66" s="13"/>
      <c r="G66" s="13"/>
      <c r="H66" s="13"/>
      <c r="I66" s="13"/>
      <c r="J66" s="13"/>
      <c r="K66" s="13"/>
      <c r="L66" s="13"/>
      <c r="M66" s="13"/>
      <c r="N66" s="13"/>
      <c r="O66" s="13"/>
      <c r="P66" s="2"/>
      <c r="Q66" s="3"/>
      <c r="R66" s="3"/>
      <c r="S66" s="3"/>
      <c r="T66" s="3"/>
      <c r="U66" s="3"/>
      <c r="V66" s="3"/>
    </row>
    <row r="67" spans="1:22" ht="39" customHeight="1" thickBot="1" x14ac:dyDescent="0.3">
      <c r="A67" s="14" t="s">
        <v>7</v>
      </c>
      <c r="B67" s="15" t="s">
        <v>8</v>
      </c>
      <c r="C67" s="16"/>
      <c r="D67" s="17" t="s">
        <v>9</v>
      </c>
      <c r="E67" s="17" t="s">
        <v>10</v>
      </c>
      <c r="F67" s="17" t="s">
        <v>11</v>
      </c>
      <c r="G67" s="17" t="s">
        <v>106</v>
      </c>
      <c r="H67" s="218" t="s">
        <v>13</v>
      </c>
      <c r="I67" s="219"/>
      <c r="J67" s="17" t="s">
        <v>14</v>
      </c>
      <c r="K67" s="164" t="s">
        <v>23</v>
      </c>
      <c r="L67" s="164" t="s">
        <v>24</v>
      </c>
      <c r="M67" s="17" t="s">
        <v>15</v>
      </c>
      <c r="N67" s="17" t="s">
        <v>16</v>
      </c>
      <c r="O67" s="19" t="s">
        <v>107</v>
      </c>
      <c r="P67" s="2"/>
      <c r="Q67" s="3"/>
      <c r="R67" s="3"/>
      <c r="S67" s="3"/>
      <c r="T67" s="3"/>
      <c r="U67" s="3"/>
      <c r="V67" s="3"/>
    </row>
    <row r="68" spans="1:22" ht="15.75" hidden="1" thickBot="1" x14ac:dyDescent="0.3">
      <c r="A68" s="20"/>
      <c r="B68" s="21"/>
      <c r="C68" s="22"/>
      <c r="D68" s="23"/>
      <c r="E68" s="23"/>
      <c r="F68" s="23"/>
      <c r="G68" s="24"/>
      <c r="H68" s="17" t="s">
        <v>22</v>
      </c>
      <c r="I68" s="17" t="s">
        <v>19</v>
      </c>
      <c r="J68" s="26"/>
      <c r="K68" s="171"/>
      <c r="L68" s="171"/>
      <c r="M68" s="26"/>
      <c r="N68" s="23"/>
      <c r="O68" s="28"/>
      <c r="P68" s="2"/>
      <c r="Q68" s="55"/>
      <c r="R68" s="3"/>
      <c r="S68" s="3"/>
      <c r="T68" s="3"/>
      <c r="U68" s="3"/>
      <c r="V68" s="3"/>
    </row>
    <row r="69" spans="1:22" ht="31.5" customHeight="1" thickBot="1" x14ac:dyDescent="0.3">
      <c r="A69" s="220"/>
      <c r="B69" s="18" t="s">
        <v>20</v>
      </c>
      <c r="C69" s="29" t="s">
        <v>21</v>
      </c>
      <c r="D69" s="23"/>
      <c r="E69" s="23"/>
      <c r="F69" s="23"/>
      <c r="G69" s="24"/>
      <c r="H69" s="23"/>
      <c r="I69" s="23"/>
      <c r="J69" s="26"/>
      <c r="K69" s="221"/>
      <c r="L69" s="221"/>
      <c r="M69" s="26"/>
      <c r="N69" s="23"/>
      <c r="O69" s="32"/>
      <c r="P69" s="2"/>
      <c r="Q69" s="55"/>
      <c r="R69" s="3"/>
      <c r="S69" s="3"/>
      <c r="T69" s="3"/>
      <c r="U69" s="3"/>
      <c r="V69" s="3"/>
    </row>
    <row r="70" spans="1:22" ht="57.75" thickBot="1" x14ac:dyDescent="0.3">
      <c r="A70" s="222">
        <v>1</v>
      </c>
      <c r="B70" s="40" t="s">
        <v>73</v>
      </c>
      <c r="C70" s="223" t="s">
        <v>108</v>
      </c>
      <c r="D70" s="40" t="s">
        <v>109</v>
      </c>
      <c r="E70" s="40" t="s">
        <v>110</v>
      </c>
      <c r="F70" s="40" t="s">
        <v>111</v>
      </c>
      <c r="G70" s="42">
        <v>16</v>
      </c>
      <c r="H70" s="43">
        <v>0</v>
      </c>
      <c r="I70" s="43"/>
      <c r="J70" s="44">
        <v>250000</v>
      </c>
      <c r="K70" s="44">
        <v>4100</v>
      </c>
      <c r="L70" s="44">
        <v>8925</v>
      </c>
      <c r="M70" s="44"/>
      <c r="N70" s="45">
        <v>22430.240000000002</v>
      </c>
      <c r="O70" s="44">
        <f t="shared" ref="O70:O73" si="6">SUM(M70:N70)</f>
        <v>22430.240000000002</v>
      </c>
      <c r="P70" s="2"/>
      <c r="Q70" s="55"/>
      <c r="R70" s="2"/>
      <c r="S70" s="3"/>
      <c r="T70" s="3"/>
      <c r="U70" s="3"/>
      <c r="V70" s="3"/>
    </row>
    <row r="71" spans="1:22" ht="72" hidden="1" thickBot="1" x14ac:dyDescent="0.3">
      <c r="A71" s="224"/>
      <c r="B71" s="58" t="s">
        <v>73</v>
      </c>
      <c r="C71" s="225" t="s">
        <v>112</v>
      </c>
      <c r="D71" s="58" t="s">
        <v>109</v>
      </c>
      <c r="E71" s="65" t="s">
        <v>110</v>
      </c>
      <c r="F71" s="58" t="s">
        <v>113</v>
      </c>
      <c r="G71" s="61"/>
      <c r="H71" s="62"/>
      <c r="I71" s="62"/>
      <c r="J71" s="63">
        <v>300000</v>
      </c>
      <c r="K71" s="63"/>
      <c r="L71" s="63"/>
      <c r="M71" s="63"/>
      <c r="N71" s="64"/>
      <c r="O71" s="68">
        <f t="shared" si="6"/>
        <v>0</v>
      </c>
      <c r="P71" s="2"/>
      <c r="Q71" s="3"/>
      <c r="R71" s="3"/>
      <c r="S71" s="3"/>
      <c r="T71" s="3"/>
      <c r="U71" s="3"/>
      <c r="V71" s="3"/>
    </row>
    <row r="72" spans="1:22" ht="69" hidden="1" customHeight="1" x14ac:dyDescent="0.25">
      <c r="A72" s="226">
        <v>0</v>
      </c>
      <c r="B72" s="227" t="s">
        <v>114</v>
      </c>
      <c r="C72" s="227" t="s">
        <v>115</v>
      </c>
      <c r="D72" s="227" t="s">
        <v>109</v>
      </c>
      <c r="E72" s="228" t="s">
        <v>116</v>
      </c>
      <c r="F72" s="58" t="s">
        <v>117</v>
      </c>
      <c r="G72" s="61">
        <v>0</v>
      </c>
      <c r="H72" s="62">
        <v>0</v>
      </c>
      <c r="I72" s="62">
        <v>0</v>
      </c>
      <c r="J72" s="63">
        <v>370000</v>
      </c>
      <c r="K72" s="63">
        <v>0</v>
      </c>
      <c r="L72" s="63">
        <v>0</v>
      </c>
      <c r="M72" s="63">
        <v>0</v>
      </c>
      <c r="N72" s="64">
        <v>0</v>
      </c>
      <c r="O72" s="68">
        <f t="shared" si="6"/>
        <v>0</v>
      </c>
      <c r="P72" s="229"/>
      <c r="Q72" s="229"/>
      <c r="R72" s="229"/>
      <c r="S72" s="3"/>
      <c r="T72" s="3"/>
      <c r="U72" s="3"/>
      <c r="V72" s="3"/>
    </row>
    <row r="73" spans="1:22" ht="67.5" hidden="1" customHeight="1" x14ac:dyDescent="0.25">
      <c r="A73" s="230">
        <v>0</v>
      </c>
      <c r="B73" s="58" t="s">
        <v>73</v>
      </c>
      <c r="C73" s="231" t="s">
        <v>118</v>
      </c>
      <c r="D73" s="58" t="s">
        <v>109</v>
      </c>
      <c r="E73" s="65"/>
      <c r="F73" s="58" t="s">
        <v>119</v>
      </c>
      <c r="G73" s="61"/>
      <c r="H73" s="62"/>
      <c r="I73" s="62"/>
      <c r="J73" s="63"/>
      <c r="K73" s="63"/>
      <c r="L73" s="63"/>
      <c r="M73" s="63"/>
      <c r="N73" s="64"/>
      <c r="O73" s="232">
        <f t="shared" si="6"/>
        <v>0</v>
      </c>
      <c r="P73" s="2"/>
      <c r="Q73" s="3"/>
      <c r="R73" s="3"/>
      <c r="S73" s="3"/>
      <c r="T73" s="3"/>
      <c r="U73" s="3"/>
      <c r="V73" s="3"/>
    </row>
    <row r="74" spans="1:22" ht="17.25" customHeight="1" thickBot="1" x14ac:dyDescent="0.3">
      <c r="A74" s="69">
        <f>SUM(A70:A73)</f>
        <v>1</v>
      </c>
      <c r="B74" s="201" t="s">
        <v>58</v>
      </c>
      <c r="C74" s="201"/>
      <c r="D74" s="201"/>
      <c r="E74" s="201"/>
      <c r="F74" s="201"/>
      <c r="G74" s="233">
        <f t="shared" ref="G74:J74" si="7">SUM(G70:G73)</f>
        <v>16</v>
      </c>
      <c r="H74" s="233">
        <f t="shared" si="7"/>
        <v>0</v>
      </c>
      <c r="I74" s="233">
        <f t="shared" si="7"/>
        <v>0</v>
      </c>
      <c r="J74" s="233">
        <f t="shared" si="7"/>
        <v>920000</v>
      </c>
      <c r="K74" s="233">
        <f>SUM(K70:K73)</f>
        <v>4100</v>
      </c>
      <c r="L74" s="233">
        <f t="shared" ref="L74:O74" si="8">SUM(L70:L73)</f>
        <v>8925</v>
      </c>
      <c r="M74" s="233">
        <f t="shared" si="8"/>
        <v>0</v>
      </c>
      <c r="N74" s="233">
        <f t="shared" si="8"/>
        <v>22430.240000000002</v>
      </c>
      <c r="O74" s="234">
        <f t="shared" si="8"/>
        <v>22430.240000000002</v>
      </c>
      <c r="P74" s="2"/>
      <c r="Q74" s="3"/>
      <c r="R74" s="3"/>
      <c r="S74" s="3"/>
      <c r="T74" s="3"/>
      <c r="U74" s="3"/>
      <c r="V74" s="3"/>
    </row>
    <row r="75" spans="1:22" ht="17.25" customHeight="1" thickBot="1" x14ac:dyDescent="0.3">
      <c r="A75" s="73" t="s">
        <v>59</v>
      </c>
      <c r="B75" s="74"/>
      <c r="C75" s="74"/>
      <c r="D75" s="74"/>
      <c r="E75" s="74"/>
      <c r="F75" s="74"/>
      <c r="G75" s="74"/>
      <c r="H75" s="235"/>
      <c r="I75" s="235"/>
      <c r="J75" s="236"/>
      <c r="K75" s="236"/>
      <c r="L75" s="236"/>
      <c r="M75" s="237">
        <v>0</v>
      </c>
      <c r="N75" s="237">
        <f>N74*-0.1</f>
        <v>-2243.0240000000003</v>
      </c>
      <c r="O75" s="237">
        <f>N75</f>
        <v>-2243.0240000000003</v>
      </c>
      <c r="P75" s="2"/>
      <c r="Q75" s="3"/>
      <c r="R75" s="3"/>
      <c r="S75" s="3"/>
      <c r="T75" s="3"/>
      <c r="U75" s="3"/>
      <c r="V75" s="3"/>
    </row>
    <row r="76" spans="1:22" ht="17.25" customHeight="1" thickBot="1" x14ac:dyDescent="0.3">
      <c r="A76" s="70" t="s">
        <v>60</v>
      </c>
      <c r="B76" s="70"/>
      <c r="C76" s="70"/>
      <c r="D76" s="70"/>
      <c r="E76" s="70"/>
      <c r="F76" s="70"/>
      <c r="G76" s="70"/>
      <c r="H76" s="238"/>
      <c r="I76" s="238"/>
      <c r="J76" s="239"/>
      <c r="K76" s="239"/>
      <c r="L76" s="239"/>
      <c r="M76" s="237">
        <f>SUM(M74:M75)</f>
        <v>0</v>
      </c>
      <c r="N76" s="237">
        <f>N74 +(N75)</f>
        <v>20187.216</v>
      </c>
      <c r="O76" s="237">
        <f>O75+O74</f>
        <v>20187.216</v>
      </c>
      <c r="P76" s="2"/>
      <c r="Q76" s="3"/>
      <c r="R76" s="3"/>
      <c r="S76" s="3"/>
      <c r="T76" s="3"/>
      <c r="U76" s="3"/>
      <c r="V76" s="3"/>
    </row>
    <row r="77" spans="1:22" ht="37.5" customHeight="1" thickBot="1" x14ac:dyDescent="0.3">
      <c r="A77" s="213"/>
      <c r="B77" s="213"/>
      <c r="C77" s="213"/>
      <c r="D77" s="213"/>
      <c r="E77" s="213"/>
      <c r="F77" s="213"/>
      <c r="G77" s="213"/>
      <c r="H77" s="240"/>
      <c r="I77" s="240"/>
      <c r="J77" s="241"/>
      <c r="K77" s="241"/>
      <c r="L77" s="241"/>
      <c r="M77" s="242"/>
      <c r="N77" s="242"/>
      <c r="O77" s="242"/>
      <c r="P77" s="243"/>
      <c r="Q77" s="244"/>
      <c r="R77" s="244"/>
      <c r="S77" s="244"/>
      <c r="T77" s="244"/>
      <c r="U77" s="244"/>
      <c r="V77" s="3"/>
    </row>
    <row r="78" spans="1:22" ht="45.75" customHeight="1" thickBot="1" x14ac:dyDescent="0.3">
      <c r="A78" s="29"/>
      <c r="B78" s="92" t="s">
        <v>120</v>
      </c>
      <c r="C78" s="92"/>
      <c r="D78" s="92"/>
      <c r="E78" s="92"/>
      <c r="F78" s="92"/>
      <c r="G78" s="16"/>
      <c r="H78" s="240"/>
      <c r="I78" s="245" t="s">
        <v>121</v>
      </c>
      <c r="J78" s="246"/>
      <c r="K78" s="246"/>
      <c r="L78" s="246"/>
      <c r="M78" s="246"/>
      <c r="N78" s="247"/>
      <c r="O78" s="242"/>
      <c r="P78" s="248" t="s">
        <v>122</v>
      </c>
      <c r="Q78" s="249"/>
      <c r="R78" s="249"/>
      <c r="S78" s="249"/>
      <c r="T78" s="249"/>
      <c r="U78" s="250"/>
      <c r="V78" s="3"/>
    </row>
    <row r="79" spans="1:22" ht="27.75" customHeight="1" thickBot="1" x14ac:dyDescent="0.3">
      <c r="A79" s="251"/>
      <c r="B79" s="252"/>
      <c r="C79" s="252"/>
      <c r="D79" s="252"/>
      <c r="E79" s="252"/>
      <c r="F79" s="252"/>
      <c r="G79" s="22"/>
      <c r="H79" s="240"/>
      <c r="I79" s="253" t="s">
        <v>123</v>
      </c>
      <c r="J79" s="254" t="s">
        <v>124</v>
      </c>
      <c r="K79" s="255" t="s">
        <v>125</v>
      </c>
      <c r="L79" s="255" t="s">
        <v>126</v>
      </c>
      <c r="M79" s="256" t="s">
        <v>127</v>
      </c>
      <c r="N79" s="257" t="s">
        <v>92</v>
      </c>
      <c r="O79" s="242"/>
      <c r="P79" s="258" t="s">
        <v>123</v>
      </c>
      <c r="Q79" s="254" t="s">
        <v>124</v>
      </c>
      <c r="R79" s="255" t="s">
        <v>125</v>
      </c>
      <c r="S79" s="255" t="s">
        <v>126</v>
      </c>
      <c r="T79" s="256" t="s">
        <v>127</v>
      </c>
      <c r="U79" s="257" t="s">
        <v>92</v>
      </c>
      <c r="V79" s="3"/>
    </row>
    <row r="80" spans="1:22" ht="19.5" customHeight="1" thickBot="1" x14ac:dyDescent="0.3">
      <c r="A80" s="99" t="s">
        <v>128</v>
      </c>
      <c r="B80" s="99"/>
      <c r="C80" s="99"/>
      <c r="D80" s="99" t="s">
        <v>129</v>
      </c>
      <c r="E80" s="99"/>
      <c r="F80" s="99" t="s">
        <v>130</v>
      </c>
      <c r="G80" s="99"/>
      <c r="H80" s="240"/>
      <c r="I80" s="259" t="s">
        <v>24</v>
      </c>
      <c r="J80" s="260">
        <f>L30</f>
        <v>54300</v>
      </c>
      <c r="K80" s="260">
        <f>L61</f>
        <v>30500</v>
      </c>
      <c r="L80" s="260">
        <f>L49</f>
        <v>49200</v>
      </c>
      <c r="M80" s="261">
        <f>L74</f>
        <v>8925</v>
      </c>
      <c r="N80" s="262">
        <f>SUM(J80:M80)</f>
        <v>142925</v>
      </c>
      <c r="O80" s="263"/>
      <c r="P80" s="264" t="s">
        <v>24</v>
      </c>
      <c r="Q80" s="260">
        <v>37500</v>
      </c>
      <c r="R80" s="260">
        <v>6000</v>
      </c>
      <c r="S80" s="260">
        <v>107800</v>
      </c>
      <c r="T80" s="261">
        <v>8925</v>
      </c>
      <c r="U80" s="262">
        <v>160225</v>
      </c>
      <c r="V80" s="3"/>
    </row>
    <row r="81" spans="1:22" ht="31.5" customHeight="1" thickBot="1" x14ac:dyDescent="0.3">
      <c r="A81" s="265" t="s">
        <v>131</v>
      </c>
      <c r="B81" s="265"/>
      <c r="C81" s="265"/>
      <c r="D81" s="266">
        <v>396519</v>
      </c>
      <c r="E81" s="267"/>
      <c r="F81" s="268">
        <f>F89</f>
        <v>292739.06999999995</v>
      </c>
      <c r="G81" s="268"/>
      <c r="H81" s="269"/>
      <c r="I81" s="270" t="s">
        <v>132</v>
      </c>
      <c r="J81" s="271">
        <f>K30</f>
        <v>23000</v>
      </c>
      <c r="K81" s="260">
        <f>K61</f>
        <v>15000</v>
      </c>
      <c r="L81" s="271">
        <f>K49</f>
        <v>14800</v>
      </c>
      <c r="M81" s="272">
        <f>K74</f>
        <v>4100</v>
      </c>
      <c r="N81" s="273">
        <f>SUM(J81:M81)</f>
        <v>56900</v>
      </c>
      <c r="O81" s="263"/>
      <c r="P81" s="274" t="s">
        <v>132</v>
      </c>
      <c r="Q81" s="271">
        <v>16500</v>
      </c>
      <c r="R81" s="260">
        <v>6200</v>
      </c>
      <c r="S81" s="271">
        <v>38400</v>
      </c>
      <c r="T81" s="272">
        <v>3500</v>
      </c>
      <c r="U81" s="273">
        <v>64600</v>
      </c>
      <c r="V81" s="3"/>
    </row>
    <row r="82" spans="1:22" ht="20.100000000000001" customHeight="1" thickBot="1" x14ac:dyDescent="0.3">
      <c r="A82" s="265" t="s">
        <v>133</v>
      </c>
      <c r="B82" s="265"/>
      <c r="C82" s="265"/>
      <c r="D82" s="275">
        <v>3</v>
      </c>
      <c r="E82" s="276"/>
      <c r="F82" s="70">
        <f>0</f>
        <v>0</v>
      </c>
      <c r="G82" s="70"/>
      <c r="H82" s="269"/>
      <c r="I82" s="277" t="s">
        <v>134</v>
      </c>
      <c r="J82" s="271">
        <f>O32</f>
        <v>161610.60400000002</v>
      </c>
      <c r="K82" s="271">
        <f>O63</f>
        <v>44975.6</v>
      </c>
      <c r="L82" s="271">
        <f>O51</f>
        <v>65965.649999999994</v>
      </c>
      <c r="M82" s="272">
        <f>O76</f>
        <v>20187.216</v>
      </c>
      <c r="N82" s="278">
        <f>SUM(J82:M82)</f>
        <v>292739.07000000007</v>
      </c>
      <c r="O82" s="263"/>
      <c r="P82" s="279" t="s">
        <v>134</v>
      </c>
      <c r="Q82" s="271">
        <v>239499</v>
      </c>
      <c r="R82" s="271">
        <v>34560</v>
      </c>
      <c r="S82" s="271">
        <v>101040</v>
      </c>
      <c r="T82" s="272">
        <v>21420</v>
      </c>
      <c r="U82" s="280">
        <v>396519</v>
      </c>
      <c r="V82" s="3"/>
    </row>
    <row r="83" spans="1:22" ht="20.100000000000001" customHeight="1" thickBot="1" x14ac:dyDescent="0.3">
      <c r="A83" s="281" t="s">
        <v>135</v>
      </c>
      <c r="B83" s="282"/>
      <c r="C83" s="283"/>
      <c r="D83" s="275">
        <v>13</v>
      </c>
      <c r="E83" s="276"/>
      <c r="F83" s="70">
        <f>(A74+A61+A49+A30)</f>
        <v>14</v>
      </c>
      <c r="G83" s="70"/>
      <c r="H83" s="269"/>
      <c r="I83" s="253" t="s">
        <v>92</v>
      </c>
      <c r="J83" s="284">
        <f>SUM(J80:J82)</f>
        <v>238910.60400000002</v>
      </c>
      <c r="K83" s="284">
        <f t="shared" ref="K83:M83" si="9">SUM(K80:K82)</f>
        <v>90475.6</v>
      </c>
      <c r="L83" s="284">
        <f>SUM(L80:L82)</f>
        <v>129965.65</v>
      </c>
      <c r="M83" s="285">
        <f t="shared" si="9"/>
        <v>33212.216</v>
      </c>
      <c r="N83" s="286">
        <f>SUM(J83:M83)</f>
        <v>492564.07000000007</v>
      </c>
      <c r="O83" s="217"/>
      <c r="P83" s="258" t="s">
        <v>92</v>
      </c>
      <c r="Q83" s="284">
        <v>293499</v>
      </c>
      <c r="R83" s="284">
        <v>46760</v>
      </c>
      <c r="S83" s="284">
        <v>247240</v>
      </c>
      <c r="T83" s="287">
        <v>33845</v>
      </c>
      <c r="U83" s="288">
        <v>621344</v>
      </c>
      <c r="V83" s="3"/>
    </row>
    <row r="84" spans="1:22" ht="24.75" customHeight="1" thickBot="1" x14ac:dyDescent="0.3">
      <c r="A84" s="265" t="s">
        <v>136</v>
      </c>
      <c r="B84" s="265"/>
      <c r="C84" s="265"/>
      <c r="D84" s="289">
        <v>32</v>
      </c>
      <c r="E84" s="290"/>
      <c r="F84" s="70">
        <f>(H74+I74+H61+I61+H49+I49+H30+I30)</f>
        <v>0</v>
      </c>
      <c r="G84" s="70"/>
      <c r="H84" s="269"/>
      <c r="I84" s="291"/>
      <c r="J84" s="214"/>
      <c r="K84" s="214"/>
      <c r="L84" s="214"/>
      <c r="M84" s="214"/>
      <c r="N84" s="242"/>
      <c r="O84" s="292"/>
      <c r="P84" s="292"/>
      <c r="Q84" s="292"/>
      <c r="R84" s="292"/>
      <c r="S84" s="292"/>
      <c r="T84" s="292"/>
      <c r="U84" s="244"/>
      <c r="V84" s="3"/>
    </row>
    <row r="85" spans="1:22" ht="30" customHeight="1" thickBot="1" x14ac:dyDescent="0.3">
      <c r="A85" s="265" t="s">
        <v>137</v>
      </c>
      <c r="B85" s="265"/>
      <c r="C85" s="265"/>
      <c r="D85" s="289">
        <v>184</v>
      </c>
      <c r="E85" s="290"/>
      <c r="F85" s="293">
        <f>G30+G49+G61+G74</f>
        <v>240</v>
      </c>
      <c r="G85" s="70"/>
      <c r="H85" s="269"/>
      <c r="I85" s="245" t="s">
        <v>138</v>
      </c>
      <c r="J85" s="246"/>
      <c r="K85" s="246"/>
      <c r="L85" s="246"/>
      <c r="M85" s="246"/>
      <c r="N85" s="247"/>
      <c r="O85" s="217"/>
      <c r="P85" s="294" t="s">
        <v>139</v>
      </c>
      <c r="Q85" s="295"/>
      <c r="R85" s="295"/>
      <c r="S85" s="295"/>
      <c r="T85" s="295"/>
      <c r="U85" s="296"/>
      <c r="V85" s="3"/>
    </row>
    <row r="86" spans="1:22" ht="33.75" customHeight="1" thickBot="1" x14ac:dyDescent="0.3">
      <c r="A86" s="297" t="s">
        <v>140</v>
      </c>
      <c r="B86" s="297"/>
      <c r="C86" s="297"/>
      <c r="D86" s="266">
        <v>270699</v>
      </c>
      <c r="E86" s="267"/>
      <c r="F86" s="298">
        <f>M74+M61+M49+M30</f>
        <v>158712.15</v>
      </c>
      <c r="G86" s="298"/>
      <c r="H86" s="269"/>
      <c r="I86" s="253" t="s">
        <v>123</v>
      </c>
      <c r="J86" s="254" t="s">
        <v>124</v>
      </c>
      <c r="K86" s="255" t="s">
        <v>125</v>
      </c>
      <c r="L86" s="255" t="s">
        <v>141</v>
      </c>
      <c r="M86" s="299" t="s">
        <v>127</v>
      </c>
      <c r="N86" s="257" t="s">
        <v>92</v>
      </c>
      <c r="O86" s="217"/>
      <c r="P86" s="258" t="s">
        <v>123</v>
      </c>
      <c r="Q86" s="254" t="s">
        <v>124</v>
      </c>
      <c r="R86" s="255" t="s">
        <v>125</v>
      </c>
      <c r="S86" s="255" t="s">
        <v>126</v>
      </c>
      <c r="T86" s="256" t="s">
        <v>127</v>
      </c>
      <c r="U86" s="257" t="s">
        <v>92</v>
      </c>
      <c r="V86" s="3"/>
    </row>
    <row r="87" spans="1:22" ht="20.100000000000001" customHeight="1" thickBot="1" x14ac:dyDescent="0.3">
      <c r="A87" s="297" t="s">
        <v>142</v>
      </c>
      <c r="B87" s="297"/>
      <c r="C87" s="297"/>
      <c r="D87" s="266">
        <v>139800</v>
      </c>
      <c r="E87" s="267"/>
      <c r="F87" s="298">
        <f>N74+N61+N49+N30</f>
        <v>148918.79999999999</v>
      </c>
      <c r="G87" s="298"/>
      <c r="H87" s="269"/>
      <c r="I87" s="259" t="s">
        <v>24</v>
      </c>
      <c r="J87" s="300">
        <f t="shared" ref="J87:N90" si="10">J80/Q80</f>
        <v>1.448</v>
      </c>
      <c r="K87" s="300">
        <f t="shared" si="10"/>
        <v>5.083333333333333</v>
      </c>
      <c r="L87" s="300">
        <f t="shared" si="10"/>
        <v>0.45640074211502785</v>
      </c>
      <c r="M87" s="301">
        <f t="shared" si="10"/>
        <v>1</v>
      </c>
      <c r="N87" s="302">
        <f t="shared" si="10"/>
        <v>0.89202683726010301</v>
      </c>
      <c r="O87" s="217"/>
      <c r="P87" s="303" t="s">
        <v>133</v>
      </c>
      <c r="Q87" s="304">
        <v>3</v>
      </c>
      <c r="R87" s="305">
        <v>0</v>
      </c>
      <c r="S87" s="305">
        <v>0</v>
      </c>
      <c r="T87" s="306">
        <v>0</v>
      </c>
      <c r="U87" s="307">
        <f t="shared" ref="U87:U92" si="11">SUM(Q87:T87)</f>
        <v>3</v>
      </c>
      <c r="V87" s="3"/>
    </row>
    <row r="88" spans="1:22" ht="20.100000000000001" customHeight="1" thickBot="1" x14ac:dyDescent="0.3">
      <c r="A88" s="297" t="s">
        <v>143</v>
      </c>
      <c r="B88" s="297"/>
      <c r="C88" s="297"/>
      <c r="D88" s="266">
        <v>-13980</v>
      </c>
      <c r="E88" s="267"/>
      <c r="F88" s="298">
        <f>(N75+N62+N50+N31)</f>
        <v>-14891.880000000001</v>
      </c>
      <c r="G88" s="298"/>
      <c r="H88" s="269"/>
      <c r="I88" s="308" t="s">
        <v>132</v>
      </c>
      <c r="J88" s="300">
        <f t="shared" si="10"/>
        <v>1.393939393939394</v>
      </c>
      <c r="K88" s="300">
        <f t="shared" si="10"/>
        <v>2.4193548387096775</v>
      </c>
      <c r="L88" s="300">
        <f t="shared" si="10"/>
        <v>0.38541666666666669</v>
      </c>
      <c r="M88" s="301">
        <f t="shared" si="10"/>
        <v>1.1714285714285715</v>
      </c>
      <c r="N88" s="302">
        <f t="shared" si="10"/>
        <v>0.88080495356037147</v>
      </c>
      <c r="O88" s="217"/>
      <c r="P88" s="309" t="s">
        <v>144</v>
      </c>
      <c r="Q88" s="310">
        <v>3</v>
      </c>
      <c r="R88" s="305">
        <v>2</v>
      </c>
      <c r="S88" s="311">
        <v>7</v>
      </c>
      <c r="T88" s="312">
        <v>1</v>
      </c>
      <c r="U88" s="307">
        <f t="shared" si="11"/>
        <v>13</v>
      </c>
      <c r="V88" s="3"/>
    </row>
    <row r="89" spans="1:22" ht="15.75" thickBot="1" x14ac:dyDescent="0.3">
      <c r="A89" s="313" t="s">
        <v>145</v>
      </c>
      <c r="B89" s="313"/>
      <c r="C89" s="313"/>
      <c r="D89" s="314">
        <f>SUM(D86:E88)</f>
        <v>396519</v>
      </c>
      <c r="E89" s="315"/>
      <c r="F89" s="316">
        <f>F86+F87+F88</f>
        <v>292739.06999999995</v>
      </c>
      <c r="G89" s="316"/>
      <c r="H89" s="269"/>
      <c r="I89" s="317" t="s">
        <v>134</v>
      </c>
      <c r="J89" s="300">
        <f t="shared" si="10"/>
        <v>0.67478613271871712</v>
      </c>
      <c r="K89" s="300">
        <f t="shared" si="10"/>
        <v>1.3013773148148147</v>
      </c>
      <c r="L89" s="300">
        <f t="shared" si="10"/>
        <v>0.65286668646080759</v>
      </c>
      <c r="M89" s="300">
        <f t="shared" si="10"/>
        <v>0.94244705882352942</v>
      </c>
      <c r="N89" s="302">
        <f t="shared" si="10"/>
        <v>0.73827249135602602</v>
      </c>
      <c r="O89" s="49"/>
      <c r="P89" s="318" t="s">
        <v>146</v>
      </c>
      <c r="Q89" s="310">
        <v>32</v>
      </c>
      <c r="R89" s="305">
        <v>0</v>
      </c>
      <c r="S89" s="311">
        <v>0</v>
      </c>
      <c r="T89" s="312">
        <v>0</v>
      </c>
      <c r="U89" s="307">
        <f t="shared" si="11"/>
        <v>32</v>
      </c>
      <c r="V89" s="3"/>
    </row>
    <row r="90" spans="1:22" ht="15.75" thickBot="1" x14ac:dyDescent="0.3">
      <c r="A90" s="49"/>
      <c r="B90" s="49"/>
      <c r="C90" s="49"/>
      <c r="D90" s="49"/>
      <c r="E90" s="49"/>
      <c r="F90" s="49"/>
      <c r="G90" s="319"/>
      <c r="H90" s="319"/>
      <c r="I90" s="320" t="s">
        <v>92</v>
      </c>
      <c r="J90" s="321">
        <f t="shared" si="10"/>
        <v>0.81400823852892179</v>
      </c>
      <c r="K90" s="321">
        <f t="shared" si="10"/>
        <v>1.9348930710008556</v>
      </c>
      <c r="L90" s="321">
        <f t="shared" si="10"/>
        <v>0.52566595211130884</v>
      </c>
      <c r="M90" s="322">
        <f t="shared" si="10"/>
        <v>0.9813034717092628</v>
      </c>
      <c r="N90" s="323">
        <f t="shared" si="10"/>
        <v>0.792739722279446</v>
      </c>
      <c r="O90" s="49"/>
      <c r="P90" s="318" t="s">
        <v>147</v>
      </c>
      <c r="Q90" s="310">
        <v>24</v>
      </c>
      <c r="R90" s="305">
        <v>32</v>
      </c>
      <c r="S90" s="311">
        <v>112</v>
      </c>
      <c r="T90" s="312">
        <v>16</v>
      </c>
      <c r="U90" s="307">
        <f t="shared" si="11"/>
        <v>184</v>
      </c>
      <c r="V90" s="3"/>
    </row>
    <row r="91" spans="1:22" ht="15.75" thickBot="1" x14ac:dyDescent="0.3">
      <c r="A91" s="49"/>
      <c r="B91" s="324"/>
      <c r="C91" s="324"/>
      <c r="D91" s="324"/>
      <c r="E91" s="325"/>
      <c r="F91" s="325"/>
      <c r="G91" s="325"/>
      <c r="H91" s="3"/>
      <c r="I91" s="49"/>
      <c r="J91" s="49"/>
      <c r="K91" s="49"/>
      <c r="L91" s="49"/>
      <c r="M91" s="49"/>
      <c r="N91" s="49"/>
      <c r="O91" s="49"/>
      <c r="P91" s="318" t="s">
        <v>148</v>
      </c>
      <c r="Q91" s="326">
        <v>210699</v>
      </c>
      <c r="R91" s="305">
        <v>0</v>
      </c>
      <c r="S91" s="311">
        <v>60000</v>
      </c>
      <c r="T91" s="272">
        <v>0</v>
      </c>
      <c r="U91" s="307">
        <f t="shared" si="11"/>
        <v>270699</v>
      </c>
      <c r="V91" s="3"/>
    </row>
    <row r="92" spans="1:22" ht="15.75" thickBot="1" x14ac:dyDescent="0.3">
      <c r="A92" s="49"/>
      <c r="B92" s="3"/>
      <c r="C92" s="3"/>
      <c r="D92" s="3"/>
      <c r="E92" s="327"/>
      <c r="F92" s="3"/>
      <c r="G92" s="328"/>
      <c r="H92" s="3"/>
      <c r="I92" s="329" t="s">
        <v>149</v>
      </c>
      <c r="J92" s="330"/>
      <c r="K92" s="330"/>
      <c r="L92" s="330"/>
      <c r="M92" s="330"/>
      <c r="N92" s="331"/>
      <c r="O92" s="49"/>
      <c r="P92" s="318" t="s">
        <v>150</v>
      </c>
      <c r="Q92" s="332">
        <v>28800</v>
      </c>
      <c r="R92" s="333">
        <v>34560</v>
      </c>
      <c r="S92" s="333">
        <v>41040</v>
      </c>
      <c r="T92" s="334">
        <v>21420</v>
      </c>
      <c r="U92" s="307">
        <f t="shared" si="11"/>
        <v>125820</v>
      </c>
      <c r="V92" s="3"/>
    </row>
    <row r="93" spans="1:22" ht="30" thickBot="1" x14ac:dyDescent="0.3">
      <c r="A93" s="49"/>
      <c r="B93" s="3"/>
      <c r="C93" s="3"/>
      <c r="D93" s="3"/>
      <c r="E93" s="327"/>
      <c r="F93" s="3"/>
      <c r="G93" s="328"/>
      <c r="H93" s="3"/>
      <c r="I93" s="253" t="s">
        <v>123</v>
      </c>
      <c r="J93" s="254" t="s">
        <v>124</v>
      </c>
      <c r="K93" s="255" t="s">
        <v>125</v>
      </c>
      <c r="L93" s="255" t="s">
        <v>141</v>
      </c>
      <c r="M93" s="256" t="s">
        <v>127</v>
      </c>
      <c r="N93" s="257" t="s">
        <v>92</v>
      </c>
      <c r="O93" s="49"/>
      <c r="P93" s="335" t="s">
        <v>92</v>
      </c>
      <c r="Q93" s="336">
        <f>SUM(Q91:Q92)</f>
        <v>239499</v>
      </c>
      <c r="R93" s="336">
        <f t="shared" ref="R93:T93" si="12">SUM(R91:R92)</f>
        <v>34560</v>
      </c>
      <c r="S93" s="336">
        <f t="shared" si="12"/>
        <v>101040</v>
      </c>
      <c r="T93" s="336">
        <f t="shared" si="12"/>
        <v>21420</v>
      </c>
      <c r="U93" s="337">
        <f>U91+U92</f>
        <v>396519</v>
      </c>
      <c r="V93" s="3"/>
    </row>
    <row r="94" spans="1:22" x14ac:dyDescent="0.25">
      <c r="A94" s="49"/>
      <c r="B94" s="338"/>
      <c r="C94" s="338"/>
      <c r="D94" s="338"/>
      <c r="E94" s="339"/>
      <c r="F94" s="339"/>
      <c r="G94" s="339"/>
      <c r="H94" s="292"/>
      <c r="I94" s="340" t="s">
        <v>133</v>
      </c>
      <c r="J94" s="300">
        <f>0/Q87</f>
        <v>0</v>
      </c>
      <c r="K94" s="305" t="e">
        <f>0/R87</f>
        <v>#DIV/0!</v>
      </c>
      <c r="L94" s="305" t="e">
        <f>0/S87</f>
        <v>#DIV/0!</v>
      </c>
      <c r="M94" s="301" t="e">
        <f>0/T87</f>
        <v>#DIV/0!</v>
      </c>
      <c r="N94" s="341">
        <f>F82/D82</f>
        <v>0</v>
      </c>
      <c r="O94" s="49"/>
      <c r="P94" s="2"/>
      <c r="Q94" s="3"/>
      <c r="R94" s="3"/>
      <c r="S94" s="3"/>
      <c r="T94" s="3"/>
      <c r="U94" s="3"/>
      <c r="V94" s="3"/>
    </row>
    <row r="95" spans="1:22" ht="15" customHeight="1" x14ac:dyDescent="0.25">
      <c r="A95" s="49"/>
      <c r="B95" s="342"/>
      <c r="C95" s="342"/>
      <c r="D95" s="342"/>
      <c r="E95" s="343"/>
      <c r="F95" s="343"/>
      <c r="G95" s="343"/>
      <c r="H95" s="3"/>
      <c r="I95" s="344" t="s">
        <v>144</v>
      </c>
      <c r="J95" s="345">
        <f>A30/Q88</f>
        <v>2</v>
      </c>
      <c r="K95" s="300">
        <f>A61/R88</f>
        <v>2</v>
      </c>
      <c r="L95" s="346">
        <f>A49/S88</f>
        <v>0.42857142857142855</v>
      </c>
      <c r="M95" s="347">
        <f>A74/T88</f>
        <v>1</v>
      </c>
      <c r="N95" s="348">
        <f>D83/F83</f>
        <v>0.9285714285714286</v>
      </c>
      <c r="O95" s="49"/>
      <c r="P95" s="2"/>
      <c r="Q95" s="3"/>
      <c r="R95" s="3"/>
      <c r="S95" s="349"/>
      <c r="T95" s="349"/>
      <c r="U95" s="3"/>
      <c r="V95" s="3"/>
    </row>
    <row r="96" spans="1:22" x14ac:dyDescent="0.25">
      <c r="A96" s="49"/>
      <c r="B96" s="49"/>
      <c r="C96" s="49"/>
      <c r="D96" s="49"/>
      <c r="E96" s="49"/>
      <c r="F96" s="49"/>
      <c r="G96" s="49"/>
      <c r="H96" s="49"/>
      <c r="I96" s="350" t="s">
        <v>146</v>
      </c>
      <c r="J96" s="345">
        <f>(H30+I30)/Q89</f>
        <v>0</v>
      </c>
      <c r="K96" s="304" t="e">
        <f>(H61+I61)/R89</f>
        <v>#DIV/0!</v>
      </c>
      <c r="L96" s="351" t="e">
        <f>(H49+I49)/S89</f>
        <v>#DIV/0!</v>
      </c>
      <c r="M96" s="347" t="e">
        <f>(H74+I74)/T89</f>
        <v>#DIV/0!</v>
      </c>
      <c r="N96" s="352" t="e">
        <f>D84/F84</f>
        <v>#DIV/0!</v>
      </c>
      <c r="O96" s="49"/>
      <c r="P96" s="2"/>
      <c r="Q96" s="3"/>
      <c r="R96" s="3"/>
      <c r="S96" s="3"/>
      <c r="T96" s="3"/>
      <c r="U96" s="3"/>
      <c r="V96" s="3"/>
    </row>
    <row r="97" spans="1:22" ht="15" customHeight="1" x14ac:dyDescent="0.25">
      <c r="A97" s="49"/>
      <c r="B97" s="49"/>
      <c r="C97" s="49"/>
      <c r="D97" s="49"/>
      <c r="E97" s="49"/>
      <c r="F97" s="49"/>
      <c r="G97" s="49"/>
      <c r="H97" s="49"/>
      <c r="I97" s="317" t="s">
        <v>147</v>
      </c>
      <c r="J97" s="345">
        <f>G30/Q90</f>
        <v>3.6666666666666665</v>
      </c>
      <c r="K97" s="300">
        <f>G61/R90</f>
        <v>2</v>
      </c>
      <c r="L97" s="346">
        <f>G49/S90</f>
        <v>0.6428571428571429</v>
      </c>
      <c r="M97" s="347">
        <f>G74/T90</f>
        <v>1</v>
      </c>
      <c r="N97" s="352">
        <f>D85/F85</f>
        <v>0.76666666666666672</v>
      </c>
      <c r="O97" s="49"/>
      <c r="P97" s="2"/>
      <c r="Q97" s="3"/>
      <c r="R97" s="3"/>
      <c r="S97" s="3"/>
      <c r="T97" s="3"/>
      <c r="U97" s="3"/>
      <c r="V97" s="3"/>
    </row>
    <row r="98" spans="1:22" x14ac:dyDescent="0.25">
      <c r="A98" s="49"/>
      <c r="B98" s="49"/>
      <c r="C98" s="49"/>
      <c r="D98" s="49"/>
      <c r="E98" s="49"/>
      <c r="F98" s="49"/>
      <c r="G98" s="49"/>
      <c r="H98" s="49"/>
      <c r="I98" s="317" t="s">
        <v>148</v>
      </c>
      <c r="J98" s="345">
        <f>M30/Q91</f>
        <v>0.48643277851342431</v>
      </c>
      <c r="K98" s="300" t="e">
        <f>M62/R91</f>
        <v>#DIV/0!</v>
      </c>
      <c r="L98" s="353">
        <f>M49/S91</f>
        <v>0.76342750000000004</v>
      </c>
      <c r="M98" s="347" t="e">
        <f>M74/T91</f>
        <v>#DIV/0!</v>
      </c>
      <c r="N98" s="352">
        <f>D86/F86</f>
        <v>1.705597208531294</v>
      </c>
      <c r="O98" s="49"/>
      <c r="P98" s="2"/>
      <c r="Q98" s="3"/>
      <c r="R98" s="3"/>
      <c r="S98" s="3"/>
      <c r="T98" s="3"/>
      <c r="U98" s="3"/>
      <c r="V98" s="3"/>
    </row>
    <row r="99" spans="1:22" x14ac:dyDescent="0.25">
      <c r="A99" s="49"/>
      <c r="B99" s="327" t="s">
        <v>151</v>
      </c>
      <c r="C99" s="327"/>
      <c r="D99" s="327"/>
      <c r="E99" s="325" t="s">
        <v>152</v>
      </c>
      <c r="F99" s="49"/>
      <c r="G99" s="49"/>
      <c r="H99" s="49"/>
      <c r="I99" s="354" t="s">
        <v>153</v>
      </c>
      <c r="J99" s="345">
        <f>N32/Q92</f>
        <v>2.0527674999999999</v>
      </c>
      <c r="K99" s="346">
        <f>K82/R92</f>
        <v>1.3013773148148147</v>
      </c>
      <c r="L99" s="346">
        <f>L82/S92</f>
        <v>1.6073501461988302</v>
      </c>
      <c r="M99" s="355">
        <f>N76/T92</f>
        <v>0.94244705882352942</v>
      </c>
      <c r="N99" s="352">
        <f>D87/F87</f>
        <v>0.93876662986808923</v>
      </c>
      <c r="O99" s="49"/>
      <c r="P99" s="2"/>
      <c r="Q99" s="3"/>
      <c r="R99" s="3"/>
      <c r="S99" s="3"/>
      <c r="T99" s="3"/>
      <c r="U99" s="3"/>
      <c r="V99" s="3"/>
    </row>
    <row r="100" spans="1:22" ht="15.75" thickBot="1" x14ac:dyDescent="0.3">
      <c r="A100" s="49"/>
      <c r="B100" s="3"/>
      <c r="C100" s="3"/>
      <c r="D100" s="3"/>
      <c r="E100" s="356"/>
      <c r="F100" s="325"/>
      <c r="G100" s="49"/>
      <c r="H100" s="49"/>
      <c r="I100" s="320" t="s">
        <v>92</v>
      </c>
      <c r="J100" s="321">
        <f>J82/Q82</f>
        <v>0.67478613271871712</v>
      </c>
      <c r="K100" s="321">
        <f>K82/R82</f>
        <v>1.3013773148148147</v>
      </c>
      <c r="L100" s="321">
        <f>L82/S82</f>
        <v>0.65286668646080759</v>
      </c>
      <c r="M100" s="321">
        <f>M82/T82</f>
        <v>0.94244705882352942</v>
      </c>
      <c r="N100" s="321">
        <f>N82/U82</f>
        <v>0.73827249135602602</v>
      </c>
      <c r="O100" s="49"/>
      <c r="P100" s="2"/>
      <c r="Q100" s="3"/>
      <c r="R100" s="3"/>
      <c r="S100" s="3"/>
      <c r="T100" s="3"/>
      <c r="U100" s="3"/>
      <c r="V100" s="3"/>
    </row>
    <row r="101" spans="1:22" x14ac:dyDescent="0.25">
      <c r="A101" s="49"/>
      <c r="B101" s="3"/>
      <c r="C101" s="3"/>
      <c r="D101" s="3"/>
      <c r="E101" s="356"/>
      <c r="F101" s="3"/>
      <c r="G101" s="49"/>
      <c r="H101" s="49"/>
      <c r="I101" s="49"/>
      <c r="J101" s="49"/>
      <c r="K101" s="49"/>
      <c r="L101" s="49"/>
      <c r="M101" s="49"/>
      <c r="N101" s="49"/>
      <c r="O101" s="49"/>
      <c r="P101" s="2"/>
      <c r="Q101" s="3"/>
      <c r="R101" s="3"/>
      <c r="S101" s="3"/>
      <c r="T101" s="3"/>
      <c r="U101" s="3"/>
      <c r="V101" s="3"/>
    </row>
    <row r="102" spans="1:22" x14ac:dyDescent="0.25">
      <c r="A102" s="49"/>
      <c r="B102" s="3"/>
      <c r="C102" s="3"/>
      <c r="D102" s="3"/>
      <c r="E102" s="356"/>
      <c r="F102" s="3"/>
      <c r="G102" s="49"/>
      <c r="H102" s="49"/>
      <c r="I102" s="11"/>
      <c r="J102" s="11"/>
      <c r="K102" s="11"/>
      <c r="L102" s="11"/>
      <c r="M102" s="11"/>
      <c r="N102" s="11"/>
      <c r="O102" s="49"/>
      <c r="P102" s="2"/>
      <c r="Q102" s="3"/>
      <c r="R102" s="3"/>
      <c r="S102" s="3"/>
      <c r="T102" s="3"/>
      <c r="U102" s="3"/>
      <c r="V102" s="3"/>
    </row>
    <row r="103" spans="1:22" x14ac:dyDescent="0.25">
      <c r="A103" s="49"/>
      <c r="B103" s="3"/>
      <c r="C103" s="3"/>
      <c r="D103" s="3"/>
      <c r="E103" s="356"/>
      <c r="F103" s="3"/>
      <c r="G103" s="49"/>
      <c r="H103" s="49"/>
      <c r="I103" s="11"/>
      <c r="J103" s="11"/>
      <c r="K103" s="11"/>
      <c r="L103" s="11"/>
      <c r="M103" s="11"/>
      <c r="N103" s="11"/>
      <c r="O103" s="49"/>
      <c r="P103" s="2"/>
      <c r="Q103" s="3"/>
      <c r="R103" s="3"/>
      <c r="S103" s="3"/>
      <c r="T103" s="3"/>
      <c r="U103" s="3"/>
      <c r="V103" s="3"/>
    </row>
    <row r="104" spans="1:22" x14ac:dyDescent="0.25">
      <c r="A104" s="49"/>
      <c r="B104" s="357" t="s">
        <v>154</v>
      </c>
      <c r="C104" s="357"/>
      <c r="D104" s="357"/>
      <c r="E104" s="244" t="s">
        <v>155</v>
      </c>
      <c r="F104" s="3"/>
      <c r="G104" s="49"/>
      <c r="H104" s="49"/>
      <c r="I104" s="11"/>
      <c r="J104" s="11"/>
      <c r="K104" s="11"/>
      <c r="L104" s="11"/>
      <c r="M104" s="11"/>
      <c r="N104" s="11"/>
      <c r="O104" s="49"/>
      <c r="P104" s="2"/>
      <c r="Q104" s="3"/>
      <c r="R104" s="3"/>
      <c r="S104" s="3"/>
      <c r="T104" s="3"/>
      <c r="U104" s="3"/>
      <c r="V104" s="3"/>
    </row>
    <row r="105" spans="1:22" x14ac:dyDescent="0.25">
      <c r="A105" s="49"/>
      <c r="B105" s="3" t="s">
        <v>156</v>
      </c>
      <c r="C105" s="3"/>
      <c r="D105" s="3"/>
      <c r="E105" s="325" t="s">
        <v>157</v>
      </c>
      <c r="F105" s="244"/>
      <c r="G105" s="49"/>
      <c r="H105" s="49"/>
      <c r="I105" s="11"/>
      <c r="J105" s="11"/>
      <c r="K105" s="11"/>
      <c r="L105" s="11"/>
      <c r="M105" s="11"/>
      <c r="N105" s="11"/>
      <c r="O105" s="49"/>
      <c r="P105" s="2"/>
      <c r="Q105" s="3"/>
      <c r="R105" s="3"/>
      <c r="S105" s="3"/>
      <c r="T105" s="3"/>
      <c r="U105" s="3"/>
      <c r="V105" s="3"/>
    </row>
    <row r="106" spans="1:22" x14ac:dyDescent="0.25">
      <c r="A106" s="49"/>
      <c r="B106" s="49"/>
      <c r="C106" s="49"/>
      <c r="D106" s="49"/>
      <c r="E106" s="49"/>
      <c r="F106" s="49"/>
      <c r="G106" s="49"/>
      <c r="H106" s="49"/>
      <c r="I106" s="11"/>
      <c r="J106" s="11"/>
      <c r="K106" s="11"/>
      <c r="L106" s="11"/>
      <c r="M106" s="11"/>
      <c r="N106" s="11"/>
      <c r="O106" s="49"/>
      <c r="P106" s="2"/>
      <c r="Q106" s="3"/>
      <c r="R106" s="3"/>
      <c r="S106" s="3"/>
      <c r="T106" s="3"/>
      <c r="U106" s="3"/>
      <c r="V106" s="3"/>
    </row>
    <row r="107" spans="1:22" x14ac:dyDescent="0.25">
      <c r="A107" s="49"/>
      <c r="B107" s="11"/>
      <c r="C107" s="11"/>
      <c r="D107" s="11"/>
      <c r="E107" s="11"/>
      <c r="F107" s="11"/>
      <c r="G107" s="49"/>
      <c r="H107" s="49"/>
      <c r="I107" s="11"/>
      <c r="J107" s="11"/>
      <c r="K107" s="11"/>
      <c r="L107" s="11"/>
      <c r="M107" s="11"/>
      <c r="N107" s="11"/>
      <c r="O107" s="49"/>
      <c r="P107" s="2"/>
      <c r="Q107" s="3"/>
      <c r="R107" s="3"/>
      <c r="S107" s="3"/>
      <c r="T107" s="3"/>
      <c r="U107" s="3"/>
      <c r="V107" s="3"/>
    </row>
    <row r="108" spans="1:22" x14ac:dyDescent="0.25">
      <c r="A108" s="49"/>
      <c r="B108" s="11"/>
      <c r="C108" s="11"/>
      <c r="D108" s="11"/>
      <c r="E108" s="11"/>
      <c r="F108" s="11"/>
      <c r="G108" s="49"/>
      <c r="H108" s="49"/>
      <c r="I108" s="11"/>
      <c r="J108" s="11"/>
      <c r="K108" s="11"/>
      <c r="L108" s="11"/>
      <c r="M108" s="11"/>
      <c r="N108" s="11"/>
      <c r="O108" s="49"/>
      <c r="P108" s="2"/>
      <c r="Q108" s="3"/>
      <c r="R108" s="3"/>
      <c r="S108" s="3"/>
      <c r="T108" s="3"/>
      <c r="U108" s="3"/>
      <c r="V108" s="3"/>
    </row>
    <row r="109" spans="1:22" x14ac:dyDescent="0.25">
      <c r="A109" s="49"/>
      <c r="B109" s="49"/>
      <c r="C109" s="49"/>
      <c r="D109" s="49"/>
      <c r="E109" s="49"/>
      <c r="F109" s="49"/>
      <c r="G109" s="49"/>
      <c r="H109" s="49"/>
      <c r="I109" s="11"/>
      <c r="J109" s="11"/>
      <c r="K109" s="11"/>
      <c r="L109" s="11"/>
      <c r="M109" s="11"/>
      <c r="N109" s="11"/>
      <c r="O109" s="49"/>
      <c r="P109" s="2"/>
      <c r="Q109" s="3"/>
      <c r="R109" s="3"/>
      <c r="S109" s="3"/>
      <c r="T109" s="3"/>
      <c r="U109" s="3"/>
      <c r="V109" s="3"/>
    </row>
    <row r="110" spans="1:22" x14ac:dyDescent="0.25">
      <c r="A110" s="49"/>
      <c r="B110" s="49"/>
      <c r="C110" s="49"/>
      <c r="D110" s="49"/>
      <c r="E110" s="49"/>
      <c r="F110" s="49"/>
      <c r="G110" s="49"/>
      <c r="H110" s="49"/>
      <c r="I110" s="11"/>
      <c r="J110" s="11"/>
      <c r="K110" s="11"/>
      <c r="L110" s="11"/>
      <c r="M110" s="11"/>
      <c r="N110" s="11"/>
      <c r="O110" s="11"/>
      <c r="P110" s="2"/>
      <c r="Q110" s="3"/>
      <c r="R110" s="3"/>
      <c r="S110" s="3"/>
      <c r="T110" s="3"/>
      <c r="U110" s="3"/>
      <c r="V110" s="3"/>
    </row>
    <row r="111" spans="1:22" x14ac:dyDescent="0.25">
      <c r="A111" s="11"/>
      <c r="B111" s="11"/>
      <c r="C111" s="11"/>
      <c r="D111" s="11"/>
      <c r="E111" s="11"/>
      <c r="F111" s="11"/>
      <c r="G111" s="11"/>
      <c r="H111" s="11"/>
      <c r="I111" s="11"/>
      <c r="J111" s="11"/>
      <c r="K111" s="11"/>
      <c r="L111" s="11"/>
      <c r="M111" s="11"/>
      <c r="N111" s="11"/>
      <c r="O111" s="11"/>
      <c r="P111" s="2"/>
      <c r="Q111" s="3"/>
      <c r="R111" s="3"/>
      <c r="S111" s="3"/>
      <c r="T111" s="3"/>
      <c r="U111" s="3"/>
      <c r="V111" s="3"/>
    </row>
    <row r="112" spans="1:22" x14ac:dyDescent="0.25">
      <c r="A112" s="11"/>
      <c r="B112" s="11"/>
      <c r="C112" s="11"/>
      <c r="D112" s="11"/>
      <c r="E112" s="11"/>
      <c r="F112" s="11"/>
      <c r="G112" s="11"/>
      <c r="H112" s="11"/>
      <c r="I112" s="11"/>
      <c r="J112" s="11"/>
      <c r="K112" s="11"/>
      <c r="L112" s="11"/>
      <c r="M112" s="11"/>
      <c r="N112" s="11"/>
      <c r="O112" s="11"/>
      <c r="P112" s="2"/>
      <c r="Q112" s="3"/>
      <c r="R112" s="3"/>
      <c r="S112" s="3"/>
      <c r="T112" s="3"/>
      <c r="U112" s="3"/>
      <c r="V112" s="3"/>
    </row>
    <row r="113" spans="1:22" x14ac:dyDescent="0.25">
      <c r="A113" s="11"/>
      <c r="B113" s="11"/>
      <c r="C113" s="11"/>
      <c r="D113" s="11"/>
      <c r="E113" s="11"/>
      <c r="F113" s="11"/>
      <c r="G113" s="11"/>
      <c r="H113" s="11"/>
      <c r="I113" s="11"/>
      <c r="J113" s="11"/>
      <c r="K113" s="11"/>
      <c r="L113" s="11"/>
      <c r="M113" s="11"/>
      <c r="N113" s="11"/>
      <c r="O113" s="11"/>
      <c r="P113" s="2"/>
      <c r="Q113" s="3"/>
      <c r="R113" s="3"/>
      <c r="S113" s="3"/>
      <c r="T113" s="3"/>
      <c r="U113" s="3"/>
      <c r="V113" s="3"/>
    </row>
    <row r="114" spans="1:22" x14ac:dyDescent="0.25">
      <c r="A114" s="11"/>
      <c r="B114" s="11"/>
      <c r="C114" s="11"/>
      <c r="D114" s="11"/>
      <c r="E114" s="11"/>
      <c r="F114" s="11"/>
      <c r="G114" s="11"/>
      <c r="H114" s="11"/>
      <c r="I114" s="11"/>
      <c r="J114" s="11"/>
      <c r="K114" s="11"/>
      <c r="L114" s="11"/>
      <c r="M114" s="11"/>
      <c r="N114" s="11"/>
      <c r="O114" s="11"/>
      <c r="P114" s="2"/>
      <c r="Q114" s="3"/>
      <c r="R114" s="3"/>
      <c r="S114" s="3"/>
      <c r="T114" s="3"/>
      <c r="U114" s="3"/>
      <c r="V114" s="3"/>
    </row>
    <row r="115" spans="1:22" x14ac:dyDescent="0.25">
      <c r="A115" s="11"/>
      <c r="B115" s="11"/>
      <c r="C115" s="11"/>
      <c r="D115" s="11"/>
      <c r="E115" s="11"/>
      <c r="F115" s="11"/>
      <c r="G115" s="11"/>
      <c r="H115" s="11"/>
      <c r="I115" s="11"/>
      <c r="J115" s="11"/>
      <c r="K115" s="11"/>
      <c r="L115" s="11"/>
      <c r="M115" s="11"/>
      <c r="N115" s="11"/>
      <c r="O115" s="11"/>
      <c r="P115" s="2"/>
      <c r="Q115" s="3"/>
      <c r="R115" s="3"/>
      <c r="S115" s="3"/>
      <c r="T115" s="3"/>
      <c r="U115" s="3"/>
    </row>
    <row r="116" spans="1:22" x14ac:dyDescent="0.25">
      <c r="A116" s="11"/>
      <c r="B116" s="11"/>
      <c r="C116" s="11"/>
      <c r="D116" s="11"/>
      <c r="E116" s="11"/>
      <c r="F116" s="11"/>
      <c r="G116" s="11"/>
      <c r="H116" s="11"/>
      <c r="I116" s="11"/>
      <c r="J116" s="11"/>
      <c r="K116" s="11"/>
      <c r="L116" s="11"/>
      <c r="M116" s="11"/>
      <c r="N116" s="11"/>
      <c r="O116" s="11"/>
      <c r="P116" s="2"/>
      <c r="Q116" s="3"/>
      <c r="R116" s="3"/>
      <c r="S116" s="3"/>
      <c r="T116" s="3"/>
      <c r="U116" s="3"/>
    </row>
    <row r="117" spans="1:22" x14ac:dyDescent="0.25">
      <c r="A117" s="11"/>
      <c r="B117" s="11"/>
      <c r="C117" s="11"/>
      <c r="D117" s="11"/>
      <c r="E117" s="11"/>
      <c r="F117" s="11"/>
      <c r="G117" s="11"/>
      <c r="H117" s="11"/>
      <c r="I117" s="11"/>
      <c r="J117" s="11"/>
      <c r="K117" s="11"/>
      <c r="L117" s="11"/>
      <c r="M117" s="11"/>
      <c r="N117" s="11"/>
      <c r="O117" s="11"/>
    </row>
    <row r="118" spans="1:22" x14ac:dyDescent="0.25">
      <c r="A118" s="11"/>
      <c r="B118" s="11"/>
      <c r="C118" s="11"/>
      <c r="D118" s="11"/>
      <c r="E118" s="11"/>
      <c r="F118" s="11"/>
      <c r="G118" s="11"/>
      <c r="H118" s="11"/>
      <c r="I118" s="11"/>
      <c r="J118" s="11"/>
      <c r="K118" s="11"/>
      <c r="L118" s="11"/>
      <c r="M118" s="11"/>
      <c r="N118" s="11"/>
      <c r="O118" s="11"/>
    </row>
    <row r="119" spans="1:22" x14ac:dyDescent="0.25">
      <c r="A119" s="11"/>
      <c r="B119" s="11"/>
      <c r="C119" s="11"/>
      <c r="D119" s="11"/>
      <c r="E119" s="11"/>
      <c r="F119" s="11"/>
      <c r="G119" s="11"/>
      <c r="H119" s="11"/>
      <c r="I119" s="11"/>
      <c r="J119" s="11"/>
      <c r="K119" s="11"/>
      <c r="L119" s="11"/>
      <c r="M119" s="11"/>
      <c r="N119" s="11"/>
      <c r="O119" s="11"/>
    </row>
    <row r="120" spans="1:22" x14ac:dyDescent="0.25">
      <c r="A120" s="11"/>
      <c r="B120" s="11"/>
      <c r="C120" s="11"/>
      <c r="D120" s="11"/>
      <c r="E120" s="11"/>
      <c r="F120" s="11"/>
      <c r="G120" s="11"/>
      <c r="H120" s="11"/>
      <c r="I120" s="113"/>
      <c r="J120" s="113"/>
      <c r="K120" s="113"/>
      <c r="L120" s="113"/>
      <c r="M120" s="113"/>
      <c r="N120" s="113"/>
      <c r="O120" s="11"/>
    </row>
    <row r="121" spans="1:22" x14ac:dyDescent="0.25">
      <c r="A121" s="11"/>
      <c r="B121" s="11"/>
      <c r="C121" s="11"/>
      <c r="D121" s="11"/>
      <c r="E121" s="11"/>
      <c r="F121" s="11"/>
      <c r="G121" s="11"/>
      <c r="H121" s="11"/>
      <c r="I121" s="113"/>
      <c r="J121" s="113"/>
      <c r="K121" s="113"/>
      <c r="L121" s="113"/>
      <c r="M121" s="113"/>
      <c r="N121" s="113"/>
      <c r="O121" s="11"/>
    </row>
    <row r="122" spans="1:22" x14ac:dyDescent="0.25">
      <c r="A122" s="11"/>
      <c r="B122" s="11"/>
      <c r="C122" s="11"/>
      <c r="D122" s="11"/>
      <c r="E122" s="11"/>
      <c r="F122" s="11"/>
      <c r="G122" s="11"/>
      <c r="H122" s="11"/>
      <c r="I122" s="113"/>
      <c r="J122" s="113"/>
      <c r="K122" s="113"/>
      <c r="L122" s="113"/>
      <c r="M122" s="113"/>
      <c r="N122" s="113"/>
      <c r="O122" s="11"/>
    </row>
    <row r="123" spans="1:22" x14ac:dyDescent="0.25">
      <c r="A123" s="11"/>
      <c r="B123" s="11"/>
      <c r="C123" s="11"/>
      <c r="D123" s="11"/>
      <c r="E123" s="11"/>
      <c r="F123" s="11"/>
      <c r="G123" s="11"/>
      <c r="H123" s="11"/>
      <c r="I123" s="113"/>
      <c r="J123" s="113"/>
      <c r="K123" s="113"/>
      <c r="L123" s="113"/>
      <c r="M123" s="113"/>
      <c r="N123" s="113"/>
      <c r="O123" s="11"/>
    </row>
    <row r="124" spans="1:22" x14ac:dyDescent="0.25">
      <c r="A124" s="11"/>
      <c r="B124" s="11"/>
      <c r="C124" s="11"/>
      <c r="D124" s="11"/>
      <c r="E124" s="11"/>
      <c r="F124" s="11"/>
      <c r="G124" s="11"/>
      <c r="H124" s="11"/>
      <c r="O124" s="11"/>
    </row>
    <row r="125" spans="1:22" x14ac:dyDescent="0.25">
      <c r="A125" s="11"/>
      <c r="B125" s="11"/>
      <c r="C125" s="11"/>
      <c r="D125" s="11"/>
      <c r="E125" s="11"/>
      <c r="F125" s="11"/>
      <c r="G125" s="11"/>
      <c r="H125" s="11"/>
      <c r="O125" s="11"/>
    </row>
    <row r="126" spans="1:22" x14ac:dyDescent="0.25">
      <c r="A126" s="11"/>
      <c r="B126" s="11"/>
      <c r="C126" s="11"/>
      <c r="D126" s="11"/>
      <c r="E126" s="11"/>
      <c r="F126" s="11"/>
      <c r="G126" s="11"/>
      <c r="H126" s="11"/>
      <c r="O126" s="11"/>
    </row>
    <row r="127" spans="1:22" x14ac:dyDescent="0.25">
      <c r="A127" s="11"/>
      <c r="B127" s="11"/>
      <c r="C127" s="11"/>
      <c r="D127" s="11"/>
      <c r="E127" s="11"/>
      <c r="F127" s="11"/>
      <c r="G127" s="11"/>
      <c r="H127" s="11"/>
      <c r="O127" s="11"/>
    </row>
    <row r="128" spans="1:22" x14ac:dyDescent="0.25">
      <c r="A128" s="11"/>
      <c r="B128" s="11"/>
      <c r="C128" s="11"/>
      <c r="D128" s="11"/>
      <c r="E128" s="11"/>
      <c r="F128" s="11"/>
      <c r="G128" s="11"/>
      <c r="H128" s="11"/>
      <c r="O128" s="11"/>
    </row>
    <row r="129" spans="1:15" x14ac:dyDescent="0.25">
      <c r="A129" s="11"/>
      <c r="B129" s="11"/>
      <c r="C129" s="11"/>
      <c r="D129" s="11"/>
      <c r="E129" s="11"/>
      <c r="F129" s="11"/>
      <c r="G129" s="11"/>
      <c r="H129" s="11"/>
      <c r="O129" s="11"/>
    </row>
    <row r="130" spans="1:15" x14ac:dyDescent="0.25">
      <c r="A130" s="11"/>
      <c r="B130" s="11"/>
      <c r="C130" s="11"/>
      <c r="D130" s="11"/>
      <c r="E130" s="11"/>
      <c r="F130" s="11"/>
      <c r="G130" s="11"/>
      <c r="H130" s="11"/>
      <c r="O130" s="11"/>
    </row>
    <row r="131" spans="1:15" x14ac:dyDescent="0.25">
      <c r="A131" s="11"/>
      <c r="B131" s="11"/>
      <c r="C131" s="11"/>
      <c r="D131" s="11"/>
      <c r="E131" s="11"/>
      <c r="F131" s="11"/>
      <c r="G131" s="11"/>
      <c r="H131" s="11"/>
      <c r="O131" s="11"/>
    </row>
    <row r="132" spans="1:15" x14ac:dyDescent="0.25">
      <c r="A132" s="11"/>
      <c r="B132" s="11"/>
      <c r="C132" s="11"/>
      <c r="D132" s="11"/>
      <c r="E132" s="11"/>
      <c r="F132" s="11"/>
      <c r="G132" s="11"/>
      <c r="H132" s="11"/>
      <c r="O132" s="11"/>
    </row>
    <row r="133" spans="1:15" x14ac:dyDescent="0.25">
      <c r="A133" s="11"/>
      <c r="B133" s="11"/>
      <c r="C133" s="11"/>
      <c r="D133" s="11"/>
      <c r="E133" s="11"/>
      <c r="F133" s="11"/>
      <c r="G133" s="11"/>
      <c r="H133" s="11"/>
      <c r="O133" s="11"/>
    </row>
    <row r="134" spans="1:15" x14ac:dyDescent="0.25">
      <c r="A134" s="11"/>
      <c r="B134" s="11"/>
      <c r="C134" s="11"/>
      <c r="D134" s="11"/>
      <c r="E134" s="11"/>
      <c r="F134" s="11"/>
      <c r="G134" s="11"/>
      <c r="H134" s="11"/>
      <c r="O134" s="11"/>
    </row>
    <row r="135" spans="1:15" x14ac:dyDescent="0.25">
      <c r="A135" s="11"/>
      <c r="B135" s="11"/>
      <c r="C135" s="11"/>
      <c r="D135" s="11"/>
      <c r="E135" s="11"/>
      <c r="F135" s="11"/>
      <c r="G135" s="11"/>
      <c r="H135" s="11"/>
      <c r="O135" s="11"/>
    </row>
    <row r="136" spans="1:15" x14ac:dyDescent="0.25">
      <c r="A136" s="11"/>
      <c r="B136" s="11"/>
      <c r="C136" s="11"/>
      <c r="D136" s="11"/>
      <c r="E136" s="11"/>
      <c r="F136" s="11"/>
      <c r="G136" s="11"/>
      <c r="H136" s="11"/>
      <c r="O136" s="11"/>
    </row>
    <row r="137" spans="1:15" x14ac:dyDescent="0.25">
      <c r="A137" s="11"/>
      <c r="B137" s="11"/>
      <c r="C137" s="11"/>
      <c r="D137" s="11"/>
      <c r="E137" s="11"/>
      <c r="F137" s="11"/>
      <c r="G137" s="11"/>
      <c r="H137" s="11"/>
      <c r="O137" s="11"/>
    </row>
    <row r="138" spans="1:15" x14ac:dyDescent="0.25">
      <c r="A138" s="11"/>
      <c r="B138" s="11"/>
      <c r="C138" s="11"/>
      <c r="D138" s="11"/>
      <c r="E138" s="11"/>
      <c r="F138" s="11"/>
      <c r="G138" s="11"/>
      <c r="H138" s="11"/>
      <c r="O138" s="11"/>
    </row>
    <row r="139" spans="1:15" x14ac:dyDescent="0.25">
      <c r="A139" s="11"/>
      <c r="B139" s="11"/>
      <c r="C139" s="11"/>
      <c r="D139" s="11"/>
      <c r="E139" s="11"/>
      <c r="F139" s="11"/>
      <c r="G139" s="11"/>
      <c r="H139" s="11"/>
      <c r="O139" s="11"/>
    </row>
    <row r="140" spans="1:15" x14ac:dyDescent="0.25">
      <c r="A140" s="11"/>
      <c r="B140" s="11"/>
      <c r="C140" s="11"/>
      <c r="D140" s="11"/>
      <c r="E140" s="11"/>
      <c r="F140" s="11"/>
      <c r="G140" s="11"/>
      <c r="H140" s="11"/>
      <c r="O140" s="11"/>
    </row>
    <row r="141" spans="1:15" x14ac:dyDescent="0.25">
      <c r="A141" s="11"/>
      <c r="B141" s="11"/>
      <c r="C141" s="11"/>
      <c r="D141" s="11"/>
      <c r="E141" s="11"/>
      <c r="F141" s="11"/>
      <c r="G141" s="11"/>
      <c r="H141" s="11"/>
      <c r="O141" s="11"/>
    </row>
    <row r="142" spans="1:15" x14ac:dyDescent="0.25">
      <c r="A142" s="11"/>
      <c r="B142" s="11"/>
      <c r="C142" s="11"/>
      <c r="D142" s="11"/>
      <c r="E142" s="11"/>
      <c r="F142" s="11"/>
      <c r="G142" s="11"/>
      <c r="H142" s="11"/>
      <c r="O142" s="11"/>
    </row>
    <row r="143" spans="1:15" x14ac:dyDescent="0.25">
      <c r="A143" s="11"/>
      <c r="B143" s="11"/>
      <c r="C143" s="11"/>
      <c r="D143" s="11"/>
      <c r="E143" s="11"/>
      <c r="F143" s="11"/>
      <c r="G143" s="11"/>
      <c r="H143" s="11"/>
      <c r="O143" s="11"/>
    </row>
    <row r="144" spans="1:15" x14ac:dyDescent="0.25">
      <c r="A144" s="11"/>
      <c r="B144" s="11"/>
      <c r="C144" s="11"/>
      <c r="D144" s="11"/>
      <c r="E144" s="11"/>
      <c r="F144" s="11"/>
      <c r="G144" s="11"/>
      <c r="H144" s="11"/>
      <c r="O144" s="11"/>
    </row>
    <row r="145" spans="1:15" x14ac:dyDescent="0.25">
      <c r="A145" s="11"/>
      <c r="B145" s="11"/>
      <c r="C145" s="11"/>
      <c r="D145" s="11"/>
      <c r="E145" s="11"/>
      <c r="F145" s="11"/>
      <c r="G145" s="11"/>
      <c r="H145" s="11"/>
      <c r="O145" s="11"/>
    </row>
    <row r="146" spans="1:15" x14ac:dyDescent="0.25">
      <c r="A146" s="11"/>
      <c r="B146" s="11"/>
      <c r="C146" s="11"/>
      <c r="D146" s="11"/>
      <c r="E146" s="11"/>
      <c r="F146" s="11"/>
      <c r="G146" s="11"/>
      <c r="H146" s="11"/>
      <c r="O146" s="11"/>
    </row>
    <row r="147" spans="1:15" x14ac:dyDescent="0.25">
      <c r="A147" s="11"/>
      <c r="B147" s="11"/>
      <c r="C147" s="11"/>
      <c r="D147" s="11"/>
      <c r="E147" s="11"/>
      <c r="F147" s="11"/>
      <c r="G147" s="11"/>
      <c r="H147" s="11"/>
      <c r="O147" s="11"/>
    </row>
    <row r="148" spans="1:15" x14ac:dyDescent="0.25">
      <c r="A148" s="11"/>
      <c r="B148" s="11"/>
      <c r="C148" s="11"/>
      <c r="D148" s="11"/>
      <c r="E148" s="11"/>
      <c r="F148" s="11"/>
      <c r="G148" s="11"/>
      <c r="H148" s="11"/>
      <c r="O148" s="11"/>
    </row>
    <row r="149" spans="1:15" x14ac:dyDescent="0.25">
      <c r="A149" s="11"/>
      <c r="B149" s="11"/>
      <c r="C149" s="11"/>
      <c r="D149" s="11"/>
      <c r="E149" s="11"/>
      <c r="F149" s="11"/>
      <c r="G149" s="11"/>
      <c r="H149" s="11"/>
      <c r="O149" s="11"/>
    </row>
    <row r="150" spans="1:15" x14ac:dyDescent="0.25">
      <c r="A150" s="11"/>
      <c r="B150" s="11"/>
      <c r="C150" s="11"/>
      <c r="D150" s="11"/>
      <c r="E150" s="11"/>
      <c r="F150" s="11"/>
      <c r="G150" s="11"/>
      <c r="H150" s="11"/>
      <c r="O150" s="11"/>
    </row>
    <row r="151" spans="1:15" x14ac:dyDescent="0.25">
      <c r="A151" s="11"/>
      <c r="B151" s="11"/>
      <c r="C151" s="11"/>
      <c r="D151" s="11"/>
      <c r="E151" s="11"/>
      <c r="F151" s="11"/>
      <c r="G151" s="11"/>
      <c r="H151" s="11"/>
      <c r="O151" s="113"/>
    </row>
    <row r="152" spans="1:15" x14ac:dyDescent="0.25">
      <c r="A152" s="113"/>
      <c r="B152" s="113"/>
      <c r="C152" s="113"/>
      <c r="D152" s="113"/>
      <c r="E152" s="113"/>
      <c r="F152" s="113"/>
      <c r="G152" s="113"/>
      <c r="H152" s="113"/>
      <c r="O152" s="113"/>
    </row>
    <row r="153" spans="1:15" x14ac:dyDescent="0.25">
      <c r="A153" s="113"/>
      <c r="B153" s="113"/>
      <c r="C153" s="113"/>
      <c r="D153" s="113"/>
      <c r="E153" s="113"/>
      <c r="F153" s="113"/>
      <c r="G153" s="113"/>
      <c r="H153" s="113"/>
      <c r="O153" s="113"/>
    </row>
    <row r="154" spans="1:15" x14ac:dyDescent="0.25">
      <c r="A154" s="113"/>
      <c r="B154" s="113"/>
      <c r="C154" s="113"/>
      <c r="D154" s="113"/>
      <c r="E154" s="113"/>
      <c r="F154" s="113"/>
      <c r="G154" s="113"/>
      <c r="H154" s="113"/>
      <c r="O154" s="113"/>
    </row>
    <row r="155" spans="1:15" x14ac:dyDescent="0.25">
      <c r="A155" s="113"/>
      <c r="B155" s="113"/>
      <c r="C155" s="113"/>
      <c r="D155" s="113"/>
      <c r="E155" s="113"/>
      <c r="F155" s="113"/>
      <c r="G155" s="113"/>
      <c r="H155" s="113"/>
    </row>
  </sheetData>
  <mergeCells count="119">
    <mergeCell ref="B95:D95"/>
    <mergeCell ref="E95:G95"/>
    <mergeCell ref="S95:T95"/>
    <mergeCell ref="A89:C89"/>
    <mergeCell ref="D89:E89"/>
    <mergeCell ref="F89:G89"/>
    <mergeCell ref="B91:D91"/>
    <mergeCell ref="I92:N92"/>
    <mergeCell ref="B94:D94"/>
    <mergeCell ref="E94:G94"/>
    <mergeCell ref="A87:C87"/>
    <mergeCell ref="D87:E87"/>
    <mergeCell ref="F87:G87"/>
    <mergeCell ref="A88:C88"/>
    <mergeCell ref="D88:E88"/>
    <mergeCell ref="F88:G88"/>
    <mergeCell ref="A85:C85"/>
    <mergeCell ref="D85:E85"/>
    <mergeCell ref="F85:G85"/>
    <mergeCell ref="I85:N85"/>
    <mergeCell ref="P85:U85"/>
    <mergeCell ref="A86:C86"/>
    <mergeCell ref="D86:E86"/>
    <mergeCell ref="F86:G86"/>
    <mergeCell ref="A83:C83"/>
    <mergeCell ref="D83:E83"/>
    <mergeCell ref="F83:G83"/>
    <mergeCell ref="A84:C84"/>
    <mergeCell ref="D84:E84"/>
    <mergeCell ref="F84:G84"/>
    <mergeCell ref="A81:C81"/>
    <mergeCell ref="D81:E81"/>
    <mergeCell ref="F81:G81"/>
    <mergeCell ref="A82:C82"/>
    <mergeCell ref="D82:E82"/>
    <mergeCell ref="F82:G82"/>
    <mergeCell ref="B78:G79"/>
    <mergeCell ref="I78:N78"/>
    <mergeCell ref="P78:U78"/>
    <mergeCell ref="A80:C80"/>
    <mergeCell ref="D80:E80"/>
    <mergeCell ref="F80:G80"/>
    <mergeCell ref="O67:O69"/>
    <mergeCell ref="H68:H69"/>
    <mergeCell ref="I68:I69"/>
    <mergeCell ref="B74:F74"/>
    <mergeCell ref="A75:G75"/>
    <mergeCell ref="A76:G76"/>
    <mergeCell ref="H67:I67"/>
    <mergeCell ref="J67:J69"/>
    <mergeCell ref="K67:K69"/>
    <mergeCell ref="L67:L69"/>
    <mergeCell ref="M67:M69"/>
    <mergeCell ref="N67:N69"/>
    <mergeCell ref="B61:F61"/>
    <mergeCell ref="A62:G62"/>
    <mergeCell ref="A63:G63"/>
    <mergeCell ref="A66:O66"/>
    <mergeCell ref="A67:A69"/>
    <mergeCell ref="B67:C68"/>
    <mergeCell ref="D67:D69"/>
    <mergeCell ref="E67:E69"/>
    <mergeCell ref="F67:F69"/>
    <mergeCell ref="G67:G69"/>
    <mergeCell ref="K54:K56"/>
    <mergeCell ref="L54:L56"/>
    <mergeCell ref="M54:M56"/>
    <mergeCell ref="N54:N56"/>
    <mergeCell ref="O54:O56"/>
    <mergeCell ref="H55:H56"/>
    <mergeCell ref="I55:I56"/>
    <mergeCell ref="A51:G51"/>
    <mergeCell ref="A53:M53"/>
    <mergeCell ref="A54:A56"/>
    <mergeCell ref="B54:C55"/>
    <mergeCell ref="D54:D56"/>
    <mergeCell ref="E54:E56"/>
    <mergeCell ref="F54:F56"/>
    <mergeCell ref="G54:G56"/>
    <mergeCell ref="H54:I54"/>
    <mergeCell ref="J54:J56"/>
    <mergeCell ref="N35:N37"/>
    <mergeCell ref="O35:O37"/>
    <mergeCell ref="H36:H37"/>
    <mergeCell ref="I36:I37"/>
    <mergeCell ref="B49:F49"/>
    <mergeCell ref="A50:G50"/>
    <mergeCell ref="A34:M34"/>
    <mergeCell ref="A35:A37"/>
    <mergeCell ref="B35:C36"/>
    <mergeCell ref="D35:D37"/>
    <mergeCell ref="E35:E37"/>
    <mergeCell ref="F35:F37"/>
    <mergeCell ref="G35:G37"/>
    <mergeCell ref="H35:I35"/>
    <mergeCell ref="J35:J37"/>
    <mergeCell ref="M35:M37"/>
    <mergeCell ref="N15:N17"/>
    <mergeCell ref="O15:O17"/>
    <mergeCell ref="I16:I17"/>
    <mergeCell ref="B30:F30"/>
    <mergeCell ref="A31:G31"/>
    <mergeCell ref="A32:G32"/>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O11"/>
  </mergeCells>
  <conditionalFormatting sqref="J80:M82">
    <cfRule type="dataBar" priority="13">
      <dataBar>
        <cfvo type="min"/>
        <cfvo type="max"/>
        <color rgb="FF63C384"/>
      </dataBar>
      <extLst>
        <ext xmlns:x14="http://schemas.microsoft.com/office/spreadsheetml/2009/9/main" uri="{B025F937-C7B1-47D3-B67F-A62EFF666E3E}">
          <x14:id>{F933CB18-7A68-4656-AD2B-BE9CBD485FD3}</x14:id>
        </ext>
      </extLst>
    </cfRule>
  </conditionalFormatting>
  <conditionalFormatting sqref="J87:M89">
    <cfRule type="dataBar" priority="12">
      <dataBar>
        <cfvo type="min"/>
        <cfvo type="max"/>
        <color rgb="FF63C384"/>
      </dataBar>
      <extLst>
        <ext xmlns:x14="http://schemas.microsoft.com/office/spreadsheetml/2009/9/main" uri="{B025F937-C7B1-47D3-B67F-A62EFF666E3E}">
          <x14:id>{64D2CDE8-3D5F-4088-B4B4-AB1312CD8ECB}</x14:id>
        </ext>
      </extLst>
    </cfRule>
  </conditionalFormatting>
  <conditionalFormatting sqref="J94:M99">
    <cfRule type="dataBar" priority="10">
      <dataBar>
        <cfvo type="min"/>
        <cfvo type="max"/>
        <color rgb="FFFF555A"/>
      </dataBar>
      <extLst>
        <ext xmlns:x14="http://schemas.microsoft.com/office/spreadsheetml/2009/9/main" uri="{B025F937-C7B1-47D3-B67F-A62EFF666E3E}">
          <x14:id>{7C0BB6BC-6551-42BC-AB5D-65C58F904C27}</x14:id>
        </ext>
      </extLst>
    </cfRule>
  </conditionalFormatting>
  <conditionalFormatting sqref="J80:N82">
    <cfRule type="dataBar" priority="4">
      <dataBar>
        <cfvo type="min"/>
        <cfvo type="max"/>
        <color rgb="FF638EC6"/>
      </dataBar>
      <extLst>
        <ext xmlns:x14="http://schemas.microsoft.com/office/spreadsheetml/2009/9/main" uri="{B025F937-C7B1-47D3-B67F-A62EFF666E3E}">
          <x14:id>{020F7189-CD9D-4B12-AE83-B46DC854D221}</x14:id>
        </ext>
      </extLst>
    </cfRule>
    <cfRule type="colorScale" priority="6">
      <colorScale>
        <cfvo type="min"/>
        <cfvo type="max"/>
        <color rgb="FFFCFCFF"/>
        <color rgb="FF63BE7B"/>
      </colorScale>
    </cfRule>
    <cfRule type="top10" dxfId="0" priority="7" rank="5"/>
    <cfRule type="colorScale" priority="9">
      <colorScale>
        <cfvo type="min"/>
        <cfvo type="percentile" val="50"/>
        <cfvo type="max"/>
        <color rgb="FFF8696B"/>
        <color rgb="FFFFEB84"/>
        <color rgb="FF63BE7B"/>
      </colorScale>
    </cfRule>
  </conditionalFormatting>
  <conditionalFormatting sqref="J94:N99">
    <cfRule type="colorScale" priority="5">
      <colorScale>
        <cfvo type="min"/>
        <cfvo type="max"/>
        <color rgb="FFFCFCFF"/>
        <color rgb="FF63BE7B"/>
      </colorScale>
    </cfRule>
  </conditionalFormatting>
  <conditionalFormatting sqref="K81">
    <cfRule type="dataBar" priority="8">
      <dataBar>
        <cfvo type="min"/>
        <cfvo type="max"/>
        <color rgb="FFFFB628"/>
      </dataBar>
      <extLst>
        <ext xmlns:x14="http://schemas.microsoft.com/office/spreadsheetml/2009/9/main" uri="{B025F937-C7B1-47D3-B67F-A62EFF666E3E}">
          <x14:id>{2FD30E88-D559-4403-B90C-72FFA3E660E5}</x14:id>
        </ext>
      </extLst>
    </cfRule>
  </conditionalFormatting>
  <conditionalFormatting sqref="N87:N89">
    <cfRule type="dataBar" priority="1">
      <dataBar>
        <cfvo type="min"/>
        <cfvo type="max"/>
        <color rgb="FF63C384"/>
      </dataBar>
      <extLst>
        <ext xmlns:x14="http://schemas.microsoft.com/office/spreadsheetml/2009/9/main" uri="{B025F937-C7B1-47D3-B67F-A62EFF666E3E}">
          <x14:id>{E9E088B0-38FC-4123-A663-EB1E61A5BC4C}</x14:id>
        </ext>
      </extLst>
    </cfRule>
  </conditionalFormatting>
  <conditionalFormatting sqref="Q80:T82">
    <cfRule type="dataBar" priority="11">
      <dataBar>
        <cfvo type="min"/>
        <cfvo type="max"/>
        <color rgb="FF63C384"/>
      </dataBar>
      <extLst>
        <ext xmlns:x14="http://schemas.microsoft.com/office/spreadsheetml/2009/9/main" uri="{B025F937-C7B1-47D3-B67F-A62EFF666E3E}">
          <x14:id>{5E0DAA62-59AA-4A0E-9A42-128B0719876E}</x14:id>
        </ext>
      </extLst>
    </cfRule>
  </conditionalFormatting>
  <conditionalFormatting sqref="Q87:T92">
    <cfRule type="dataBar" priority="3">
      <dataBar>
        <cfvo type="min"/>
        <cfvo type="max"/>
        <color rgb="FF63C384"/>
      </dataBar>
      <extLst>
        <ext xmlns:x14="http://schemas.microsoft.com/office/spreadsheetml/2009/9/main" uri="{B025F937-C7B1-47D3-B67F-A62EFF666E3E}">
          <x14:id>{872E8A19-E22E-42DC-B171-E27D1E1762DC}</x14:id>
        </ext>
      </extLst>
    </cfRule>
  </conditionalFormatting>
  <conditionalFormatting sqref="Q93:U93">
    <cfRule type="colorScale" priority="2">
      <colorScale>
        <cfvo type="min"/>
        <cfvo type="percentile" val="50"/>
        <cfvo type="max"/>
        <color rgb="FFF8696B"/>
        <color rgb="FFFFEB84"/>
        <color rgb="FF63BE7B"/>
      </colorScale>
    </cfRule>
  </conditionalFormatting>
  <pageMargins left="0.7" right="0.7" top="0.75" bottom="0.75" header="0.3" footer="0.3"/>
  <drawing r:id="rId1"/>
  <legacyDrawing r:id="rId2"/>
  <extLst>
    <ext xmlns:x14="http://schemas.microsoft.com/office/spreadsheetml/2009/9/main" uri="{78C0D931-6437-407d-A8EE-F0AAD7539E65}">
      <x14:conditionalFormattings>
        <x14:conditionalFormatting xmlns:xm="http://schemas.microsoft.com/office/excel/2006/main">
          <x14:cfRule type="dataBar" id="{F933CB18-7A68-4656-AD2B-BE9CBD485FD3}">
            <x14:dataBar minLength="0" maxLength="100" border="1" negativeBarBorderColorSameAsPositive="0">
              <x14:cfvo type="autoMin"/>
              <x14:cfvo type="autoMax"/>
              <x14:borderColor rgb="FF63C384"/>
              <x14:negativeFillColor rgb="FFFF0000"/>
              <x14:negativeBorderColor rgb="FFFF0000"/>
              <x14:axisColor rgb="FF000000"/>
            </x14:dataBar>
          </x14:cfRule>
          <xm:sqref>J80:M82</xm:sqref>
        </x14:conditionalFormatting>
        <x14:conditionalFormatting xmlns:xm="http://schemas.microsoft.com/office/excel/2006/main">
          <x14:cfRule type="dataBar" id="{64D2CDE8-3D5F-4088-B4B4-AB1312CD8ECB}">
            <x14:dataBar minLength="0" maxLength="100" border="1" negativeBarBorderColorSameAsPositive="0">
              <x14:cfvo type="autoMin"/>
              <x14:cfvo type="autoMax"/>
              <x14:borderColor rgb="FF63C384"/>
              <x14:negativeFillColor rgb="FFFF0000"/>
              <x14:negativeBorderColor rgb="FFFF0000"/>
              <x14:axisColor rgb="FF000000"/>
            </x14:dataBar>
          </x14:cfRule>
          <xm:sqref>J87:M89</xm:sqref>
        </x14:conditionalFormatting>
        <x14:conditionalFormatting xmlns:xm="http://schemas.microsoft.com/office/excel/2006/main">
          <x14:cfRule type="dataBar" id="{7C0BB6BC-6551-42BC-AB5D-65C58F904C27}">
            <x14:dataBar minLength="0" maxLength="100" border="1" negativeBarBorderColorSameAsPositive="0">
              <x14:cfvo type="autoMin"/>
              <x14:cfvo type="autoMax"/>
              <x14:borderColor rgb="FFFF555A"/>
              <x14:negativeFillColor rgb="FFFF0000"/>
              <x14:negativeBorderColor rgb="FFFF0000"/>
              <x14:axisColor rgb="FF000000"/>
            </x14:dataBar>
          </x14:cfRule>
          <xm:sqref>J94:M99</xm:sqref>
        </x14:conditionalFormatting>
        <x14:conditionalFormatting xmlns:xm="http://schemas.microsoft.com/office/excel/2006/main">
          <x14:cfRule type="dataBar" id="{020F7189-CD9D-4B12-AE83-B46DC854D221}">
            <x14:dataBar minLength="0" maxLength="100" border="1" negativeBarBorderColorSameAsPositive="0">
              <x14:cfvo type="autoMin"/>
              <x14:cfvo type="autoMax"/>
              <x14:borderColor rgb="FF638EC6"/>
              <x14:negativeFillColor rgb="FFFF0000"/>
              <x14:negativeBorderColor rgb="FFFF0000"/>
              <x14:axisColor rgb="FF000000"/>
            </x14:dataBar>
          </x14:cfRule>
          <xm:sqref>J80:N82</xm:sqref>
        </x14:conditionalFormatting>
        <x14:conditionalFormatting xmlns:xm="http://schemas.microsoft.com/office/excel/2006/main">
          <x14:cfRule type="dataBar" id="{2FD30E88-D559-4403-B90C-72FFA3E660E5}">
            <x14:dataBar minLength="0" maxLength="100" border="1" negativeBarBorderColorSameAsPositive="0">
              <x14:cfvo type="autoMin"/>
              <x14:cfvo type="autoMax"/>
              <x14:borderColor rgb="FFFFB628"/>
              <x14:negativeFillColor rgb="FFFF0000"/>
              <x14:negativeBorderColor rgb="FFFF0000"/>
              <x14:axisColor rgb="FF000000"/>
            </x14:dataBar>
          </x14:cfRule>
          <xm:sqref>K81</xm:sqref>
        </x14:conditionalFormatting>
        <x14:conditionalFormatting xmlns:xm="http://schemas.microsoft.com/office/excel/2006/main">
          <x14:cfRule type="dataBar" id="{E9E088B0-38FC-4123-A663-EB1E61A5BC4C}">
            <x14:dataBar minLength="0" maxLength="100" border="1" negativeBarBorderColorSameAsPositive="0">
              <x14:cfvo type="autoMin"/>
              <x14:cfvo type="autoMax"/>
              <x14:borderColor rgb="FF63C384"/>
              <x14:negativeFillColor rgb="FFFF0000"/>
              <x14:negativeBorderColor rgb="FFFF0000"/>
              <x14:axisColor rgb="FF000000"/>
            </x14:dataBar>
          </x14:cfRule>
          <xm:sqref>N87:N89</xm:sqref>
        </x14:conditionalFormatting>
        <x14:conditionalFormatting xmlns:xm="http://schemas.microsoft.com/office/excel/2006/main">
          <x14:cfRule type="dataBar" id="{5E0DAA62-59AA-4A0E-9A42-128B0719876E}">
            <x14:dataBar minLength="0" maxLength="100" border="1" negativeBarBorderColorSameAsPositive="0">
              <x14:cfvo type="autoMin"/>
              <x14:cfvo type="autoMax"/>
              <x14:borderColor rgb="FF63C384"/>
              <x14:negativeFillColor rgb="FFFF0000"/>
              <x14:negativeBorderColor rgb="FFFF0000"/>
              <x14:axisColor rgb="FF000000"/>
            </x14:dataBar>
          </x14:cfRule>
          <xm:sqref>Q80:T82</xm:sqref>
        </x14:conditionalFormatting>
        <x14:conditionalFormatting xmlns:xm="http://schemas.microsoft.com/office/excel/2006/main">
          <x14:cfRule type="dataBar" id="{872E8A19-E22E-42DC-B171-E27D1E1762DC}">
            <x14:dataBar minLength="0" maxLength="100" border="1" negativeBarBorderColorSameAsPositive="0">
              <x14:cfvo type="autoMin"/>
              <x14:cfvo type="autoMax"/>
              <x14:borderColor rgb="FF63C384"/>
              <x14:negativeFillColor rgb="FFFF0000"/>
              <x14:negativeBorderColor rgb="FFFF0000"/>
              <x14:axisColor rgb="FF000000"/>
            </x14:dataBar>
          </x14:cfRule>
          <xm:sqref>Q87:T92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2024-09-10T19:35:23Z</dcterms:created>
  <dcterms:modified xsi:type="dcterms:W3CDTF">2024-09-10T19:36:20Z</dcterms:modified>
</cp:coreProperties>
</file>