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2024 TERINA FELIZ\TRANSPARENCIA 2024\JULIO\"/>
    </mc:Choice>
  </mc:AlternateContent>
  <xr:revisionPtr revIDLastSave="0" documentId="8_{12EA0E83-FD87-40E3-A41C-5401FDD22FBC}" xr6:coauthVersionLast="47" xr6:coauthVersionMax="47" xr10:uidLastSave="{00000000-0000-0000-0000-000000000000}"/>
  <bookViews>
    <workbookView xWindow="-120" yWindow="-120" windowWidth="29040" windowHeight="15720" xr2:uid="{C8FB3682-BAAF-432A-945E-85DE506FAA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L92" i="1"/>
  <c r="K92" i="1"/>
  <c r="J92" i="1"/>
  <c r="D87" i="1"/>
  <c r="F80" i="1"/>
  <c r="D80" i="1"/>
  <c r="N72" i="1"/>
  <c r="N73" i="1" s="1"/>
  <c r="M72" i="1"/>
  <c r="M74" i="1" s="1"/>
  <c r="M96" i="1" s="1"/>
  <c r="L72" i="1"/>
  <c r="M79" i="1" s="1"/>
  <c r="K72" i="1"/>
  <c r="M80" i="1" s="1"/>
  <c r="M86" i="1" s="1"/>
  <c r="J72" i="1"/>
  <c r="I72" i="1"/>
  <c r="H72" i="1"/>
  <c r="M94" i="1" s="1"/>
  <c r="G72" i="1"/>
  <c r="M95" i="1" s="1"/>
  <c r="A72" i="1"/>
  <c r="O71" i="1"/>
  <c r="O70" i="1"/>
  <c r="O69" i="1"/>
  <c r="O68" i="1"/>
  <c r="O67" i="1"/>
  <c r="N58" i="1"/>
  <c r="N59" i="1" s="1"/>
  <c r="M58" i="1"/>
  <c r="M60" i="1" s="1"/>
  <c r="L58" i="1"/>
  <c r="K79" i="1" s="1"/>
  <c r="K85" i="1" s="1"/>
  <c r="K58" i="1"/>
  <c r="K80" i="1" s="1"/>
  <c r="K86" i="1" s="1"/>
  <c r="J58" i="1"/>
  <c r="I58" i="1"/>
  <c r="H58" i="1"/>
  <c r="K94" i="1" s="1"/>
  <c r="G58" i="1"/>
  <c r="K95" i="1" s="1"/>
  <c r="A58" i="1"/>
  <c r="K93" i="1" s="1"/>
  <c r="O57" i="1"/>
  <c r="O56" i="1"/>
  <c r="O55" i="1"/>
  <c r="O58" i="1" s="1"/>
  <c r="N47" i="1"/>
  <c r="N48" i="1" s="1"/>
  <c r="J47" i="1"/>
  <c r="I47" i="1"/>
  <c r="H47" i="1"/>
  <c r="L94" i="1" s="1"/>
  <c r="G47" i="1"/>
  <c r="L95" i="1" s="1"/>
  <c r="A47" i="1"/>
  <c r="L93" i="1" s="1"/>
  <c r="O46" i="1"/>
  <c r="O45" i="1"/>
  <c r="L45" i="1"/>
  <c r="K45" i="1"/>
  <c r="O44" i="1"/>
  <c r="L44" i="1"/>
  <c r="K44" i="1"/>
  <c r="O43" i="1"/>
  <c r="O42" i="1"/>
  <c r="L42" i="1"/>
  <c r="O41" i="1"/>
  <c r="L41" i="1"/>
  <c r="M40" i="1"/>
  <c r="O40" i="1" s="1"/>
  <c r="L40" i="1"/>
  <c r="O39" i="1"/>
  <c r="L39" i="1"/>
  <c r="K39" i="1"/>
  <c r="O38" i="1"/>
  <c r="L38" i="1"/>
  <c r="K38" i="1"/>
  <c r="O37" i="1"/>
  <c r="O36" i="1"/>
  <c r="O35" i="1"/>
  <c r="M29" i="1"/>
  <c r="N28" i="1"/>
  <c r="N29" i="1" s="1"/>
  <c r="J97" i="1" s="1"/>
  <c r="N27" i="1"/>
  <c r="M27" i="1"/>
  <c r="J96" i="1" s="1"/>
  <c r="L27" i="1"/>
  <c r="J79" i="1" s="1"/>
  <c r="K27" i="1"/>
  <c r="J80" i="1" s="1"/>
  <c r="J27" i="1"/>
  <c r="I27" i="1"/>
  <c r="H27" i="1"/>
  <c r="G27" i="1"/>
  <c r="A27" i="1"/>
  <c r="J93" i="1" s="1"/>
  <c r="O22" i="1"/>
  <c r="O21" i="1"/>
  <c r="O20" i="1"/>
  <c r="O19" i="1"/>
  <c r="O18" i="1"/>
  <c r="N92" i="1" l="1"/>
  <c r="O27" i="1"/>
  <c r="J94" i="1"/>
  <c r="K47" i="1"/>
  <c r="L80" i="1" s="1"/>
  <c r="L86" i="1" s="1"/>
  <c r="O47" i="1"/>
  <c r="F83" i="1"/>
  <c r="N95" i="1" s="1"/>
  <c r="L47" i="1"/>
  <c r="L79" i="1" s="1"/>
  <c r="L85" i="1" s="1"/>
  <c r="M47" i="1"/>
  <c r="L96" i="1" s="1"/>
  <c r="F81" i="1"/>
  <c r="N93" i="1" s="1"/>
  <c r="O72" i="1"/>
  <c r="J85" i="1"/>
  <c r="N74" i="1"/>
  <c r="M97" i="1" s="1"/>
  <c r="O73" i="1"/>
  <c r="O74" i="1" s="1"/>
  <c r="M81" i="1" s="1"/>
  <c r="M82" i="1" s="1"/>
  <c r="M88" i="1" s="1"/>
  <c r="F86" i="1"/>
  <c r="O48" i="1"/>
  <c r="N49" i="1"/>
  <c r="L97" i="1" s="1"/>
  <c r="N60" i="1"/>
  <c r="K97" i="1" s="1"/>
  <c r="O59" i="1"/>
  <c r="O60" i="1" s="1"/>
  <c r="K81" i="1" s="1"/>
  <c r="M85" i="1"/>
  <c r="O49" i="1"/>
  <c r="L81" i="1" s="1"/>
  <c r="N80" i="1"/>
  <c r="N86" i="1" s="1"/>
  <c r="F85" i="1"/>
  <c r="N97" i="1" s="1"/>
  <c r="J86" i="1"/>
  <c r="M93" i="1"/>
  <c r="O28" i="1"/>
  <c r="J95" i="1"/>
  <c r="K96" i="1"/>
  <c r="M49" i="1"/>
  <c r="F84" i="1" s="1"/>
  <c r="F82" i="1"/>
  <c r="N94" i="1" s="1"/>
  <c r="O29" i="1" l="1"/>
  <c r="J81" i="1" s="1"/>
  <c r="J87" i="1" s="1"/>
  <c r="L82" i="1"/>
  <c r="L88" i="1" s="1"/>
  <c r="N79" i="1"/>
  <c r="N85" i="1" s="1"/>
  <c r="J98" i="1"/>
  <c r="J82" i="1"/>
  <c r="F87" i="1"/>
  <c r="F79" i="1" s="1"/>
  <c r="N96" i="1"/>
  <c r="M98" i="1"/>
  <c r="M87" i="1"/>
  <c r="L87" i="1"/>
  <c r="L98" i="1"/>
  <c r="K87" i="1"/>
  <c r="K98" i="1"/>
  <c r="K82" i="1"/>
  <c r="K88" i="1" s="1"/>
  <c r="N81" i="1" l="1"/>
  <c r="N82" i="1"/>
  <c r="N88" i="1" s="1"/>
  <c r="J88" i="1"/>
  <c r="N98" i="1"/>
  <c r="N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tc={D8347AF2-35F2-4DE0-80AD-2DFC2D3393D3}</author>
    <author>tc={71AF0DBA-CEC2-463F-A3FA-7870ED97F03F}</author>
    <author>tc={E548004C-6170-4E76-A6EB-4DACCDA59C4E}</author>
  </authors>
  <commentList>
    <comment ref="C18" authorId="0" shapeId="0" xr:uid="{D8347AF2-35F2-4DE0-80AD-2DFC2D3393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71AF0DBA-CEC2-463F-A3FA-7870ED97F0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3" authorId="2" shapeId="0" xr:uid="{E548004C-6170-4E76-A6EB-4DACCDA59C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<sst xmlns="http://schemas.openxmlformats.org/spreadsheetml/2006/main" count="295" uniqueCount="148">
  <si>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</si>
  <si>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</si>
  <si>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</si>
  <si>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</si>
  <si>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</si>
  <si>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JULIO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</si>
  <si>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</si>
  <si>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</si>
  <si>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</si>
  <si>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</si>
  <si>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</si>
  <si>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</si>
  <si>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</si>
  <si>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</si>
  <si>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</si>
  <si>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</si>
  <si>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</si>
  <si>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</si>
  <si>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</si>
  <si>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</si>
  <si>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</si>
  <si>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</si>
  <si>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</si>
  <si>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</si>
  <si>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</si>
  <si>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Juan Ramon Cedano Mateo</t>
  </si>
  <si>
    <r>
      <t xml:space="preserve">Se realizó una visita de seguimiento a las parcelas de transferencia de tecnologías en el cultivo de </t>
    </r>
    <r>
      <rPr>
        <b/>
        <sz val="12"/>
        <rFont val="Cambria"/>
        <family val="1"/>
      </rPr>
      <t>guandul,</t>
    </r>
    <r>
      <rPr>
        <sz val="12"/>
        <rFont val="Cambria"/>
        <family val="1"/>
      </rPr>
      <t xml:space="preserve"> lo más factible por un tema del uso de drones es no continuar con este cultivo</t>
    </r>
  </si>
  <si>
    <t>Victor Payano y Maldané Cuello</t>
  </si>
  <si>
    <t>Mata Yaya, Provincia Elias Piña</t>
  </si>
  <si>
    <r>
      <t xml:space="preserve">Se realizó una visita de seguimiento a las parcelas de </t>
    </r>
    <r>
      <rPr>
        <b/>
        <sz val="12"/>
        <rFont val="Cambria"/>
        <family val="1"/>
      </rPr>
      <t>aguacate</t>
    </r>
    <r>
      <rPr>
        <sz val="12"/>
        <rFont val="Cambria"/>
        <family val="1"/>
      </rPr>
      <t xml:space="preserve"> , donde se dio seguimiento a las actividades de control de maleza manual,</t>
    </r>
  </si>
  <si>
    <t>Juan Santiago, Provincia Elias Piña</t>
  </si>
  <si>
    <t>Victor manuel Landa</t>
  </si>
  <si>
    <r>
      <t xml:space="preserve">Pago preparacion Suelos parcela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en Higuey, Yuma</t>
    </r>
  </si>
  <si>
    <t>San Rafael del Yuma</t>
  </si>
  <si>
    <r>
      <t xml:space="preserve">Se realizó una visita de seguimiento a las parcelas de </t>
    </r>
    <r>
      <rPr>
        <b/>
        <sz val="11"/>
        <rFont val="Cambria"/>
        <family val="1"/>
      </rPr>
      <t>aguacate</t>
    </r>
    <r>
      <rPr>
        <sz val="11"/>
        <rFont val="Cambria"/>
        <family val="1"/>
      </rPr>
      <t xml:space="preserve">  con el propósito de hacer las respectivas aplicaciones de fertilizantes a las referidas parcelas. </t>
    </r>
  </si>
  <si>
    <t>Elias piña, Hondo valle</t>
  </si>
  <si>
    <t>Salon Sosa Nata</t>
  </si>
  <si>
    <r>
      <t xml:space="preserve">Se realizó una visita de seguimiento a las parcelas de </t>
    </r>
    <r>
      <rPr>
        <b/>
        <sz val="11"/>
        <rFont val="Cambria"/>
        <family val="1"/>
      </rPr>
      <t>café</t>
    </r>
    <r>
      <rPr>
        <sz val="11"/>
        <rFont val="Cambria"/>
        <family val="1"/>
      </rPr>
      <t xml:space="preserve"> donde se superviso la aplicación de fertilizante</t>
    </r>
  </si>
  <si>
    <t>22-24/2024</t>
  </si>
  <si>
    <t xml:space="preserve"> guandul</t>
  </si>
  <si>
    <t>10-12/07/2024</t>
  </si>
  <si>
    <t>Hondo Valle Provincia Elias Piña</t>
  </si>
  <si>
    <r>
      <t>Monitoreo del riego y control de plagas en las parcelas de</t>
    </r>
    <r>
      <rPr>
        <b/>
        <sz val="12"/>
        <rFont val="Cambria"/>
        <family val="1"/>
      </rPr>
      <t xml:space="preserve"> aguacate</t>
    </r>
    <r>
      <rPr>
        <sz val="11"/>
        <rFont val="Cambria"/>
        <family val="1"/>
      </rPr>
      <t xml:space="preserve"> ubicadas en la Localidad de Juan Santiago, Hondo Valle, donde se observa que todo se realzo satisfactoriamente. </t>
    </r>
  </si>
  <si>
    <t>27-29/1/2024</t>
  </si>
  <si>
    <t>Juan Santiago, Hondo Valle</t>
  </si>
  <si>
    <t>Miguel Angel Rodriguez</t>
  </si>
  <si>
    <r>
      <t>Se realizaron mediciones de cosecha de</t>
    </r>
    <r>
      <rPr>
        <b/>
        <sz val="12"/>
        <rFont val="Cambria"/>
        <family val="1"/>
      </rPr>
      <t xml:space="preserve"> plàtano </t>
    </r>
    <r>
      <rPr>
        <sz val="11"/>
        <rFont val="Cambria"/>
        <family val="1"/>
      </rPr>
      <t>en la parcela de Tamayo correspondiente al quinto corte. Con relacion a la parcela ubicada en Galvan, la misma fue entregada al pripietario por razones de abandono de este.</t>
    </r>
  </si>
  <si>
    <t>Tamayo, Galvan, Bahoruco</t>
  </si>
  <si>
    <t>Benjamin Toral Fernandez</t>
  </si>
  <si>
    <r>
      <t>Supervision de tercera cosecha en la parcela de</t>
    </r>
    <r>
      <rPr>
        <b/>
        <sz val="12"/>
        <rFont val="Cambria"/>
        <family val="1"/>
      </rPr>
      <t xml:space="preserve"> café  de la Lanza, Polo y segunda fertilizacion,</t>
    </r>
    <r>
      <rPr>
        <sz val="11"/>
        <rFont val="Cambria"/>
        <family val="1"/>
      </rPr>
      <t>en parcela de aguacate, siembra de la parcela de Guandul, y supervision tercera cosecha de platano en Tamayo y Galvan en Bahoruco.</t>
    </r>
  </si>
  <si>
    <t>30-31/01/24 y 01/02/24</t>
  </si>
  <si>
    <t>La Lanza, Polo, Barahona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</si>
  <si>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</si>
  <si>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</si>
  <si>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</si>
  <si>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</si>
  <si>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</si>
  <si>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r>
      <t xml:space="preserve">Visita de seguimiento a la parcela de </t>
    </r>
    <r>
      <rPr>
        <b/>
        <sz val="11"/>
        <rFont val="Cambria"/>
        <family val="1"/>
      </rPr>
      <t>leche y carne,</t>
    </r>
    <r>
      <rPr>
        <sz val="11"/>
        <rFont val="Cambria"/>
        <family val="1"/>
      </rPr>
      <t xml:space="preserve"> y se recomendo una segunda aplicación de despasitante y de vitaminas.</t>
    </r>
  </si>
  <si>
    <t xml:space="preserve"> César Montero y Bienvenido Carvajal</t>
  </si>
  <si>
    <t>Neyba</t>
  </si>
  <si>
    <t>Julio De Oleo</t>
  </si>
  <si>
    <r>
      <t xml:space="preserve">Visita de seguimiento en el cultivo de </t>
    </r>
    <r>
      <rPr>
        <b/>
        <sz val="11"/>
        <rFont val="Cambria"/>
        <family val="1"/>
      </rPr>
      <t>mango</t>
    </r>
    <r>
      <rPr>
        <sz val="11"/>
        <rFont val="Cambria"/>
        <family val="1"/>
      </rPr>
      <t xml:space="preserve"> para monitorear el estado de la plantación de mango, se recomndo al productor realizar una poda</t>
    </r>
  </si>
  <si>
    <r>
      <t>Visit de seguimiento en el cultivo de</t>
    </r>
    <r>
      <rPr>
        <b/>
        <sz val="11"/>
        <rFont val="Cambria"/>
        <family val="1"/>
      </rPr>
      <t xml:space="preserve"> Mango</t>
    </r>
    <r>
      <rPr>
        <sz val="11"/>
        <rFont val="Cambria"/>
        <family val="1"/>
      </rPr>
      <t xml:space="preserve"> en Pedernales. La plantación presenta muy buena floración a la fecha no se observo ningun ataque de moscas de la fruta.</t>
    </r>
  </si>
  <si>
    <t>Pedernales</t>
  </si>
  <si>
    <r>
      <t xml:space="preserve">Se realizó una visita de seguimiento la parcela de </t>
    </r>
    <r>
      <rPr>
        <b/>
        <sz val="11"/>
        <rFont val="Cambria"/>
        <family val="1"/>
      </rPr>
      <t xml:space="preserve">aguacate </t>
    </r>
    <r>
      <rPr>
        <sz val="11"/>
        <rFont val="Cambria"/>
        <family val="1"/>
      </rPr>
      <t xml:space="preserve"> y se coordinó la transferencia en poda de formación y fertilización para el día 13 de agosto.  </t>
    </r>
  </si>
  <si>
    <t>Paraíso, Barahona</t>
  </si>
  <si>
    <r>
      <t xml:space="preserve">Se realizó una visita de seguimiento en el cultivo de </t>
    </r>
    <r>
      <rPr>
        <b/>
        <sz val="11"/>
        <rFont val="Cambria"/>
        <family val="1"/>
      </rPr>
      <t>Mango</t>
    </r>
    <r>
      <rPr>
        <sz val="11"/>
        <rFont val="Cambria"/>
        <family val="1"/>
      </rPr>
      <t xml:space="preserve"> en para monitorear el estado de la plantación y se planifico realizar una transferencia con los técnicos del misterio de agricultura </t>
    </r>
  </si>
  <si>
    <t>Atiles Peguero</t>
  </si>
  <si>
    <r>
      <t xml:space="preserve">Visita técnica en la parcela de </t>
    </r>
    <r>
      <rPr>
        <b/>
        <sz val="11"/>
        <rFont val="Cambria"/>
        <family val="1"/>
      </rPr>
      <t>leche y carne</t>
    </r>
    <r>
      <rPr>
        <sz val="11"/>
        <rFont val="Cambria"/>
        <family val="1"/>
      </rPr>
      <t>. Se inicio con la siembra del 50% de las plantas de guácima</t>
    </r>
  </si>
  <si>
    <t>11-12/7/2024</t>
  </si>
  <si>
    <t xml:space="preserve">Las Matas de Farfán, San Juan </t>
  </si>
  <si>
    <r>
      <t xml:space="preserve">Visita técnica en la parcela de </t>
    </r>
    <r>
      <rPr>
        <b/>
        <sz val="11"/>
        <rFont val="Times New Roman"/>
        <family val="1"/>
      </rPr>
      <t>leche y carne</t>
    </r>
    <r>
      <rPr>
        <sz val="11"/>
        <rFont val="Times New Roman"/>
        <family val="1"/>
      </rPr>
      <t>. Se continuo con la siembra del 50% restante de las plantas de guácima.</t>
    </r>
  </si>
  <si>
    <r>
      <t>Visita técnica en la parcela de</t>
    </r>
    <r>
      <rPr>
        <b/>
        <sz val="11"/>
        <rFont val="Times New Roman"/>
        <family val="1"/>
      </rPr>
      <t xml:space="preserve"> yuca.</t>
    </r>
    <r>
      <rPr>
        <sz val="11"/>
        <rFont val="Times New Roman"/>
        <family val="1"/>
      </rPr>
      <t xml:space="preserve"> Se realizo la instalación del sistema de riego para la instalación de la parcela de yuca amarga para procesamiento con la Confederación Nacional de Mujeres Campesinas (CONAMUCA).</t>
    </r>
  </si>
  <si>
    <t>24-25/7/2024</t>
  </si>
  <si>
    <t>Elias Piña</t>
  </si>
  <si>
    <t>Juan Valdez</t>
  </si>
  <si>
    <r>
      <t xml:space="preserve">Recolección, selección y transporte desde moca a Santo Domingo de esquejes de yuca de procesamiento para ser utilizadas en la instalación de parcela de </t>
    </r>
    <r>
      <rPr>
        <b/>
        <sz val="11"/>
        <rFont val="Times New Roman"/>
        <family val="1"/>
      </rPr>
      <t>yuca</t>
    </r>
    <r>
      <rPr>
        <sz val="11"/>
        <rFont val="Times New Roman"/>
        <family val="1"/>
      </rPr>
      <t xml:space="preserve"> en Elías Piña.</t>
    </r>
  </si>
  <si>
    <r>
      <t>Transferencia de tecnología en el cultivo de yuca en Elías Piña, provincia Comendador. Se realizo la inducción al cultivo de</t>
    </r>
    <r>
      <rPr>
        <b/>
        <sz val="11"/>
        <rFont val="Times New Roman"/>
        <family val="1"/>
      </rPr>
      <t xml:space="preserve"> yuca</t>
    </r>
    <r>
      <rPr>
        <sz val="11"/>
        <rFont val="Times New Roman"/>
        <family val="1"/>
      </rPr>
      <t xml:space="preserve"> con un grupo de mujeres de CONAMUCA</t>
    </r>
  </si>
  <si>
    <t>Comendador Elias Piña</t>
  </si>
  <si>
    <r>
      <t>Transferencia de tecnología en el cultivo de</t>
    </r>
    <r>
      <rPr>
        <b/>
        <sz val="11"/>
        <rFont val="Times New Roman"/>
        <family val="1"/>
      </rPr>
      <t xml:space="preserve"> yuca</t>
    </r>
    <r>
      <rPr>
        <sz val="11"/>
        <rFont val="Times New Roman"/>
        <family val="1"/>
      </rPr>
      <t xml:space="preserve">. Se realizó la siembra (instalación) de la parcela de yuca de procesamiento en el Centro CONAMUCA. </t>
    </r>
  </si>
  <si>
    <r>
      <t xml:space="preserve">Transferencia tecnológica en la parcela demostrativa de </t>
    </r>
    <r>
      <rPr>
        <b/>
        <sz val="11"/>
        <color theme="1"/>
        <rFont val="Cambria"/>
        <family val="1"/>
      </rPr>
      <t>leche y carne</t>
    </r>
    <r>
      <rPr>
        <sz val="11"/>
        <color theme="1"/>
        <rFont val="Cambria"/>
        <family val="1"/>
      </rPr>
      <t xml:space="preserve"> (parcela de Sanidad). Se realizo la primera desparasitación de los animales con noramectina.</t>
    </r>
  </si>
  <si>
    <t>Neiba</t>
  </si>
  <si>
    <t>TOTAL</t>
  </si>
  <si>
    <t>DEPARTAMENTO DE ACCESO A LAS CIENCIAS MODERNAS</t>
  </si>
  <si>
    <t>Johuan Santos y Alexis Peguero</t>
  </si>
  <si>
    <r>
      <t xml:space="preserve">Visita técnica a la parcela demostrativa de </t>
    </r>
    <r>
      <rPr>
        <b/>
        <sz val="10"/>
        <rFont val="Cambria"/>
        <family val="1"/>
      </rPr>
      <t xml:space="preserve">ají picante. </t>
    </r>
    <r>
      <rPr>
        <sz val="10"/>
        <rFont val="Cambria"/>
        <family val="1"/>
      </rPr>
      <t>La parcela está en la fase de coordinación y montaje.</t>
    </r>
  </si>
  <si>
    <t>Jose Cepeda</t>
  </si>
  <si>
    <r>
      <t>29/7/2024</t>
    </r>
    <r>
      <rPr>
        <sz val="10"/>
        <color theme="0"/>
        <rFont val="Cambria"/>
        <family val="1"/>
      </rPr>
      <t>.</t>
    </r>
  </si>
  <si>
    <t>La Vega</t>
  </si>
  <si>
    <r>
      <t xml:space="preserve">Visita técnica en la parcela demostrativa de </t>
    </r>
    <r>
      <rPr>
        <b/>
        <sz val="10"/>
        <rFont val="Cambria"/>
        <family val="1"/>
      </rPr>
      <t>habichuela.</t>
    </r>
    <r>
      <rPr>
        <sz val="10"/>
        <rFont val="Cambria"/>
        <family val="1"/>
      </rPr>
      <t xml:space="preserve"> Se visito la Estación Experimental Arroyo Loro y se reunieron con fines de ir coordinando la instalación de esta parcela.</t>
    </r>
  </si>
  <si>
    <t>10-11/07/2024</t>
  </si>
  <si>
    <r>
      <t>Se realizó un taller con productores que habían sembrado</t>
    </r>
    <r>
      <rPr>
        <b/>
        <sz val="10"/>
        <rFont val="Cambria"/>
        <family val="1"/>
      </rPr>
      <t xml:space="preserve"> habichuelas</t>
    </r>
    <r>
      <rPr>
        <sz val="10"/>
        <rFont val="Cambria"/>
        <family val="1"/>
      </rPr>
      <t xml:space="preserve"> en el periodo 2023-2024</t>
    </r>
  </si>
  <si>
    <t>24-25/07/2024</t>
  </si>
  <si>
    <t xml:space="preserve">DEPARTAMENTO DE MEDIO AMBIENTE Y RECURSOS NATURALES         </t>
  </si>
  <si>
    <t>HORAS TRANSFE-RENCIA</t>
  </si>
  <si>
    <t>COSTO TOTAL</t>
  </si>
  <si>
    <t>Elpio Avilès/Angel Adames.</t>
  </si>
  <si>
    <r>
      <t>Visita coordinaciòn  Instalacion Parcela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</si>
  <si>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t>José A. Nova</t>
  </si>
  <si>
    <t>5-6/01/24</t>
  </si>
  <si>
    <t>Nisibon, Higuey .</t>
  </si>
  <si>
    <r>
      <t>Visita técnica de seguimiento fitosanitario y realización de la 1ra fertilización de parcela demostrativa y validación de tecnologías, para el control del Piogàn de la</t>
    </r>
    <r>
      <rPr>
        <b/>
        <sz val="11"/>
        <color theme="1"/>
        <rFont val="Cambria"/>
        <family val="1"/>
      </rPr>
      <t xml:space="preserve"> batata, c</t>
    </r>
    <r>
      <rPr>
        <sz val="11"/>
        <color theme="1"/>
        <rFont val="Cambria"/>
        <family val="1"/>
      </rPr>
      <t>on el uso de feromona y Beauveria bassiana.</t>
    </r>
  </si>
  <si>
    <t>10-11/01/24</t>
  </si>
  <si>
    <t>San Rafel del Yuma(Batey Baiguà), Higuey</t>
  </si>
  <si>
    <t>Alejandro Maria Nuñez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</si>
  <si>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</si>
  <si>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23-24/01/2024</t>
  </si>
  <si>
    <t>Hato mayor del Rey</t>
  </si>
  <si>
    <r>
      <t xml:space="preserve">Visita técnica a la parcela demostrativa de tecnologías en cuatro variedades de </t>
    </r>
    <r>
      <rPr>
        <b/>
        <sz val="11"/>
        <rFont val="Cambria"/>
        <family val="1"/>
      </rPr>
      <t>batata.</t>
    </r>
    <r>
      <rPr>
        <sz val="11"/>
        <rFont val="Cambria"/>
        <family val="1"/>
      </rPr>
      <t xml:space="preserve"> Hasta el momento se observa un buen desarrollo de cada una de las variedades</t>
    </r>
  </si>
  <si>
    <r>
      <t xml:space="preserve">Visita para la plantación de una parcela demostrativa de tecnologías en el cultivo de </t>
    </r>
    <r>
      <rPr>
        <b/>
        <sz val="11"/>
        <rFont val="Cambria"/>
        <family val="1"/>
      </rPr>
      <t xml:space="preserve">batata </t>
    </r>
  </si>
  <si>
    <t>22-23/04/2024</t>
  </si>
  <si>
    <t xml:space="preserve">PROGRAMACION INDICADORES </t>
  </si>
  <si>
    <t>EJECUCION EN VALORES $RD.  NETO</t>
  </si>
  <si>
    <t>PROGRAMACION JULIO 2024</t>
  </si>
  <si>
    <t xml:space="preserve">RESUMEN PROGRAMACIÓN </t>
  </si>
  <si>
    <t>PRESUPUESTO JULIO  2024</t>
  </si>
  <si>
    <t>EJECUCION ABRIL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</si>
  <si>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</si>
  <si>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</si>
  <si>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</si>
  <si>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</si>
  <si>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</si>
  <si>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</si>
  <si>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</si>
  <si>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</si>
  <si>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</si>
  <si>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</si>
  <si>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</si>
  <si>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</si>
  <si>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</si>
  <si>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INDICADORES ABRIL 2024</t>
  </si>
  <si>
    <t xml:space="preserve">COSTO LOGÍSTICO         (RD$) 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</si>
  <si>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</si>
  <si>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</si>
  <si>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</si>
  <si>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</si>
  <si>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</si>
  <si>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</si>
  <si>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</si>
  <si>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</si>
  <si>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</si>
  <si>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Preparado por:</t>
  </si>
  <si>
    <t>Aprobado por:</t>
  </si>
  <si>
    <t>Ing. Carlos Ml. Sanquintin Beras</t>
  </si>
  <si>
    <t>Dra. Ana Maria Barcelo Larocca</t>
  </si>
  <si>
    <t>FACILITADORES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</si>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</sst>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color theme="0"/>
      <name val="Cambria"/>
      <family val="1"/>
    </font>
    <font>
      <b/>
      <u/>
      <sz val="11"/>
      <color rgb="FFFF0000"/>
      <name val="Cambria"/>
      <family val="1"/>
    </font>
    <font>
      <b/>
      <sz val="11"/>
      <color theme="3"/>
      <name val="Cambria"/>
      <family val="1"/>
    </font>
    <font>
      <sz val="8"/>
      <color theme="1"/>
      <name val="Cambria"/>
      <family val="1"/>
    </font>
    <font>
      <b/>
      <sz val="11"/>
      <color rgb="FFFF0000"/>
      <name val="Aptos Narrow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4" fontId="8" fillId="4" borderId="14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4" fontId="11" fillId="0" borderId="14" xfId="0" quotePrefix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justify" wrapText="1"/>
    </xf>
    <xf numFmtId="0" fontId="8" fillId="3" borderId="18" xfId="0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43" fontId="9" fillId="4" borderId="20" xfId="1" applyFont="1" applyFill="1" applyBorder="1" applyAlignment="1">
      <alignment horizontal="center"/>
    </xf>
    <xf numFmtId="165" fontId="0" fillId="0" borderId="0" xfId="0" applyNumberFormat="1"/>
    <xf numFmtId="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3" fontId="13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wrapText="1"/>
    </xf>
    <xf numFmtId="43" fontId="10" fillId="0" borderId="2" xfId="1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3" fontId="8" fillId="0" borderId="2" xfId="1" applyFont="1" applyBorder="1" applyAlignment="1">
      <alignment horizontal="right" wrapText="1"/>
    </xf>
    <xf numFmtId="0" fontId="14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wrapText="1"/>
    </xf>
    <xf numFmtId="4" fontId="14" fillId="4" borderId="0" xfId="0" applyNumberFormat="1" applyFont="1" applyFill="1" applyAlignment="1">
      <alignment horizontal="right" vertical="center" wrapText="1"/>
    </xf>
    <xf numFmtId="43" fontId="14" fillId="4" borderId="0" xfId="0" applyNumberFormat="1" applyFont="1" applyFill="1" applyAlignment="1">
      <alignment horizontal="right"/>
    </xf>
    <xf numFmtId="0" fontId="9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3" fontId="8" fillId="0" borderId="14" xfId="2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justify" wrapText="1"/>
    </xf>
    <xf numFmtId="14" fontId="8" fillId="0" borderId="22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8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4" fontId="11" fillId="0" borderId="15" xfId="0" applyNumberFormat="1" applyFont="1" applyBorder="1" applyAlignment="1">
      <alignment horizontal="center" vertical="center"/>
    </xf>
    <xf numFmtId="43" fontId="11" fillId="0" borderId="14" xfId="2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43" fontId="8" fillId="0" borderId="15" xfId="2" applyFont="1" applyFill="1" applyBorder="1" applyAlignment="1">
      <alignment horizontal="center" vertical="center" wrapText="1"/>
    </xf>
    <xf numFmtId="43" fontId="11" fillId="0" borderId="15" xfId="2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17" fillId="0" borderId="0" xfId="0" applyFont="1" applyAlignment="1">
      <alignment wrapText="1"/>
    </xf>
    <xf numFmtId="4" fontId="11" fillId="0" borderId="14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3" fontId="9" fillId="4" borderId="14" xfId="1" applyFont="1" applyFill="1" applyBorder="1" applyAlignment="1">
      <alignment horizontal="center" vertical="center" wrapText="1"/>
    </xf>
    <xf numFmtId="43" fontId="9" fillId="4" borderId="19" xfId="1" applyFont="1" applyFill="1" applyBorder="1" applyAlignment="1">
      <alignment horizontal="center" vertical="center" wrapText="1"/>
    </xf>
    <xf numFmtId="9" fontId="9" fillId="4" borderId="18" xfId="0" applyNumberFormat="1" applyFont="1" applyFill="1" applyBorder="1" applyAlignment="1">
      <alignment horizontal="center" vertical="center" wrapText="1"/>
    </xf>
    <xf numFmtId="9" fontId="9" fillId="4" borderId="14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3" fontId="9" fillId="4" borderId="14" xfId="1" applyFont="1" applyFill="1" applyBorder="1" applyAlignment="1">
      <alignment horizontal="right" vertical="center" wrapText="1"/>
    </xf>
    <xf numFmtId="43" fontId="9" fillId="4" borderId="19" xfId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wrapText="1"/>
    </xf>
    <xf numFmtId="4" fontId="9" fillId="4" borderId="20" xfId="0" applyNumberFormat="1" applyFont="1" applyFill="1" applyBorder="1" applyAlignment="1">
      <alignment horizontal="right" vertical="center" wrapText="1"/>
    </xf>
    <xf numFmtId="43" fontId="9" fillId="4" borderId="20" xfId="1" applyFont="1" applyFill="1" applyBorder="1" applyAlignment="1">
      <alignment horizontal="right" vertical="center" wrapText="1"/>
    </xf>
    <xf numFmtId="43" fontId="9" fillId="0" borderId="20" xfId="1" applyFont="1" applyBorder="1" applyAlignment="1">
      <alignment horizontal="right" wrapText="1"/>
    </xf>
    <xf numFmtId="0" fontId="9" fillId="4" borderId="1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16" fontId="11" fillId="0" borderId="1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wrapText="1"/>
    </xf>
    <xf numFmtId="166" fontId="9" fillId="4" borderId="14" xfId="1" applyNumberFormat="1" applyFont="1" applyFill="1" applyBorder="1" applyAlignment="1">
      <alignment horizontal="center" vertical="center"/>
    </xf>
    <xf numFmtId="43" fontId="9" fillId="4" borderId="14" xfId="1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43" fontId="14" fillId="4" borderId="14" xfId="1" applyFont="1" applyFill="1" applyBorder="1" applyAlignment="1">
      <alignment horizontal="right" vertical="center" wrapText="1"/>
    </xf>
    <xf numFmtId="0" fontId="7" fillId="4" borderId="20" xfId="0" applyFont="1" applyFill="1" applyBorder="1" applyAlignment="1">
      <alignment wrapText="1"/>
    </xf>
    <xf numFmtId="4" fontId="14" fillId="4" borderId="20" xfId="0" applyNumberFormat="1" applyFont="1" applyFill="1" applyBorder="1" applyAlignment="1">
      <alignment horizontal="right" vertical="center" wrapText="1"/>
    </xf>
    <xf numFmtId="43" fontId="14" fillId="4" borderId="20" xfId="1" applyFont="1" applyFill="1" applyBorder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wrapText="1"/>
    </xf>
    <xf numFmtId="43" fontId="9" fillId="4" borderId="0" xfId="0" applyNumberFormat="1" applyFont="1" applyFill="1" applyAlignment="1">
      <alignment horizontal="right"/>
    </xf>
    <xf numFmtId="0" fontId="9" fillId="3" borderId="27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4" fontId="8" fillId="4" borderId="19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wrapText="1"/>
    </xf>
    <xf numFmtId="0" fontId="5" fillId="3" borderId="32" xfId="0" applyFont="1" applyFill="1" applyBorder="1" applyAlignment="1">
      <alignment horizontal="left" wrapText="1"/>
    </xf>
    <xf numFmtId="0" fontId="5" fillId="3" borderId="32" xfId="0" applyFont="1" applyFill="1" applyBorder="1" applyAlignment="1">
      <alignment wrapText="1"/>
    </xf>
    <xf numFmtId="4" fontId="5" fillId="3" borderId="33" xfId="0" applyNumberFormat="1" applyFont="1" applyFill="1" applyBorder="1" applyAlignment="1">
      <alignment horizontal="left" wrapText="1"/>
    </xf>
    <xf numFmtId="4" fontId="9" fillId="3" borderId="2" xfId="0" applyNumberFormat="1" applyFont="1" applyFill="1" applyBorder="1" applyAlignment="1">
      <alignment horizontal="left" wrapText="1"/>
    </xf>
    <xf numFmtId="0" fontId="9" fillId="3" borderId="34" xfId="0" applyFont="1" applyFill="1" applyBorder="1" applyAlignment="1">
      <alignment wrapText="1"/>
    </xf>
    <xf numFmtId="0" fontId="5" fillId="3" borderId="35" xfId="0" applyFont="1" applyFill="1" applyBorder="1" applyAlignment="1">
      <alignment horizontal="left" wrapText="1"/>
    </xf>
    <xf numFmtId="0" fontId="5" fillId="3" borderId="35" xfId="0" applyFont="1" applyFill="1" applyBorder="1" applyAlignment="1">
      <alignment wrapText="1"/>
    </xf>
    <xf numFmtId="4" fontId="5" fillId="3" borderId="36" xfId="0" applyNumberFormat="1" applyFont="1" applyFill="1" applyBorder="1" applyAlignment="1">
      <alignment horizontal="left" wrapText="1"/>
    </xf>
    <xf numFmtId="4" fontId="9" fillId="3" borderId="20" xfId="0" applyNumberFormat="1" applyFont="1" applyFill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4" fontId="9" fillId="0" borderId="27" xfId="0" applyNumberFormat="1" applyFont="1" applyBorder="1" applyAlignment="1">
      <alignment horizontal="center" wrapText="1"/>
    </xf>
    <xf numFmtId="4" fontId="9" fillId="0" borderId="30" xfId="0" applyNumberFormat="1" applyFont="1" applyBorder="1" applyAlignment="1">
      <alignment horizontal="center" wrapText="1"/>
    </xf>
    <xf numFmtId="0" fontId="9" fillId="3" borderId="37" xfId="0" applyFont="1" applyFill="1" applyBorder="1" applyAlignment="1">
      <alignment wrapText="1"/>
    </xf>
    <xf numFmtId="43" fontId="8" fillId="0" borderId="15" xfId="0" applyNumberFormat="1" applyFont="1" applyBorder="1" applyAlignment="1">
      <alignment horizontal="right" wrapText="1"/>
    </xf>
    <xf numFmtId="4" fontId="8" fillId="0" borderId="38" xfId="0" applyNumberFormat="1" applyFont="1" applyBorder="1" applyAlignment="1">
      <alignment horizontal="right" wrapText="1"/>
    </xf>
    <xf numFmtId="4" fontId="9" fillId="0" borderId="26" xfId="0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right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0" fontId="8" fillId="4" borderId="0" xfId="0" applyNumberFormat="1" applyFont="1" applyFill="1" applyAlignment="1">
      <alignment wrapText="1"/>
    </xf>
    <xf numFmtId="0" fontId="9" fillId="3" borderId="39" xfId="0" applyFont="1" applyFill="1" applyBorder="1" applyAlignment="1">
      <alignment horizontal="center" wrapText="1"/>
    </xf>
    <xf numFmtId="4" fontId="8" fillId="4" borderId="23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horizontal="right" vertical="center" wrapText="1"/>
    </xf>
    <xf numFmtId="4" fontId="9" fillId="0" borderId="19" xfId="0" applyNumberFormat="1" applyFont="1" applyBorder="1" applyAlignment="1">
      <alignment horizontal="right" wrapText="1"/>
    </xf>
    <xf numFmtId="0" fontId="9" fillId="0" borderId="27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27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3" borderId="18" xfId="0" applyFont="1" applyFill="1" applyBorder="1" applyAlignment="1">
      <alignment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24" xfId="0" applyNumberFormat="1" applyFont="1" applyFill="1" applyBorder="1" applyAlignment="1">
      <alignment horizontal="right" vertical="center" wrapText="1"/>
    </xf>
    <xf numFmtId="4" fontId="9" fillId="5" borderId="19" xfId="0" applyNumberFormat="1" applyFont="1" applyFill="1" applyBorder="1" applyAlignment="1">
      <alignment horizontal="right" wrapText="1"/>
    </xf>
    <xf numFmtId="167" fontId="9" fillId="0" borderId="27" xfId="0" applyNumberFormat="1" applyFont="1" applyBorder="1" applyAlignment="1">
      <alignment horizontal="center" vertical="top" wrapText="1"/>
    </xf>
    <xf numFmtId="167" fontId="9" fillId="0" borderId="30" xfId="0" applyNumberFormat="1" applyFont="1" applyBorder="1" applyAlignment="1">
      <alignment horizontal="center" vertical="top" wrapText="1"/>
    </xf>
    <xf numFmtId="0" fontId="9" fillId="3" borderId="41" xfId="0" applyFont="1" applyFill="1" applyBorder="1" applyAlignment="1">
      <alignment wrapText="1"/>
    </xf>
    <xf numFmtId="4" fontId="9" fillId="3" borderId="42" xfId="0" applyNumberFormat="1" applyFont="1" applyFill="1" applyBorder="1" applyAlignment="1">
      <alignment horizontal="right" vertical="center" wrapText="1"/>
    </xf>
    <xf numFmtId="4" fontId="9" fillId="3" borderId="43" xfId="0" applyNumberFormat="1" applyFont="1" applyFill="1" applyBorder="1" applyAlignment="1">
      <alignment horizontal="right" vertical="center" wrapText="1"/>
    </xf>
    <xf numFmtId="4" fontId="9" fillId="3" borderId="44" xfId="0" applyNumberFormat="1" applyFont="1" applyFill="1" applyBorder="1" applyAlignment="1">
      <alignment horizontal="right" wrapText="1"/>
    </xf>
    <xf numFmtId="43" fontId="9" fillId="0" borderId="0" xfId="0" applyNumberFormat="1" applyFont="1" applyAlignment="1">
      <alignment horizontal="right"/>
    </xf>
    <xf numFmtId="3" fontId="9" fillId="0" borderId="27" xfId="0" applyNumberFormat="1" applyFont="1" applyBorder="1" applyAlignment="1">
      <alignment horizontal="center" wrapText="1"/>
    </xf>
    <xf numFmtId="3" fontId="9" fillId="0" borderId="30" xfId="0" applyNumberFormat="1" applyFont="1" applyBorder="1" applyAlignment="1">
      <alignment horizontal="center" wrapText="1"/>
    </xf>
    <xf numFmtId="3" fontId="9" fillId="0" borderId="27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wrapText="1"/>
    </xf>
    <xf numFmtId="4" fontId="3" fillId="0" borderId="27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4" fontId="3" fillId="0" borderId="30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9" fillId="0" borderId="27" xfId="0" applyNumberFormat="1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5" fillId="3" borderId="32" xfId="0" applyFont="1" applyFill="1" applyBorder="1"/>
    <xf numFmtId="4" fontId="5" fillId="3" borderId="33" xfId="0" applyNumberFormat="1" applyFont="1" applyFill="1" applyBorder="1" applyAlignment="1">
      <alignment horizontal="left"/>
    </xf>
    <xf numFmtId="9" fontId="8" fillId="0" borderId="15" xfId="0" applyNumberFormat="1" applyFont="1" applyBorder="1" applyAlignment="1">
      <alignment horizontal="right" wrapText="1"/>
    </xf>
    <xf numFmtId="9" fontId="9" fillId="0" borderId="15" xfId="0" applyNumberFormat="1" applyFont="1" applyBorder="1" applyAlignment="1">
      <alignment horizontal="right" wrapText="1"/>
    </xf>
    <xf numFmtId="0" fontId="9" fillId="3" borderId="37" xfId="0" applyFont="1" applyFill="1" applyBorder="1"/>
    <xf numFmtId="0" fontId="8" fillId="0" borderId="15" xfId="0" applyFont="1" applyBorder="1" applyAlignment="1">
      <alignment horizontal="right" wrapText="1"/>
    </xf>
    <xf numFmtId="167" fontId="8" fillId="0" borderId="15" xfId="0" applyNumberFormat="1" applyFont="1" applyBorder="1" applyAlignment="1">
      <alignment horizontal="right" wrapText="1"/>
    </xf>
    <xf numFmtId="3" fontId="8" fillId="0" borderId="38" xfId="0" applyNumberFormat="1" applyFont="1" applyBorder="1" applyAlignment="1">
      <alignment horizontal="right" wrapText="1"/>
    </xf>
    <xf numFmtId="3" fontId="9" fillId="0" borderId="26" xfId="0" applyNumberFormat="1" applyFont="1" applyBorder="1" applyAlignment="1">
      <alignment horizontal="right" wrapText="1"/>
    </xf>
    <xf numFmtId="0" fontId="9" fillId="3" borderId="39" xfId="0" applyFont="1" applyFill="1" applyBorder="1" applyAlignment="1">
      <alignment horizontal="left"/>
    </xf>
    <xf numFmtId="0" fontId="8" fillId="0" borderId="23" xfId="0" applyFont="1" applyBorder="1" applyAlignment="1">
      <alignment horizontal="right" vertical="center" wrapText="1"/>
    </xf>
    <xf numFmtId="167" fontId="8" fillId="0" borderId="23" xfId="0" applyNumberFormat="1" applyFont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27" xfId="0" applyNumberFormat="1" applyFont="1" applyFill="1" applyBorder="1" applyAlignment="1">
      <alignment horizontal="center" wrapText="1"/>
    </xf>
    <xf numFmtId="4" fontId="9" fillId="3" borderId="30" xfId="0" applyNumberFormat="1" applyFont="1" applyFill="1" applyBorder="1" applyAlignment="1">
      <alignment horizontal="center" wrapText="1"/>
    </xf>
    <xf numFmtId="4" fontId="9" fillId="5" borderId="2" xfId="0" applyNumberFormat="1" applyFont="1" applyFill="1" applyBorder="1" applyAlignment="1">
      <alignment horizontal="center" wrapText="1"/>
    </xf>
    <xf numFmtId="10" fontId="8" fillId="0" borderId="0" xfId="0" applyNumberFormat="1" applyFont="1"/>
    <xf numFmtId="0" fontId="8" fillId="0" borderId="0" xfId="0" applyFont="1"/>
    <xf numFmtId="9" fontId="9" fillId="3" borderId="42" xfId="0" applyNumberFormat="1" applyFont="1" applyFill="1" applyBorder="1" applyAlignment="1">
      <alignment horizontal="right" vertical="center" wrapText="1"/>
    </xf>
    <xf numFmtId="9" fontId="9" fillId="3" borderId="43" xfId="0" applyNumberFormat="1" applyFont="1" applyFill="1" applyBorder="1" applyAlignment="1">
      <alignment horizontal="right" vertical="center" wrapText="1"/>
    </xf>
    <xf numFmtId="9" fontId="9" fillId="3" borderId="44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3" fontId="8" fillId="0" borderId="23" xfId="1" applyFont="1" applyFill="1" applyBorder="1" applyAlignment="1">
      <alignment horizontal="right" vertical="center" wrapText="1"/>
    </xf>
    <xf numFmtId="4" fontId="8" fillId="0" borderId="40" xfId="0" applyNumberFormat="1" applyFont="1" applyBorder="1" applyAlignment="1">
      <alignment horizontal="right" vertical="center" wrapText="1"/>
    </xf>
    <xf numFmtId="0" fontId="17" fillId="0" borderId="0" xfId="0" applyFo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8" fillId="0" borderId="14" xfId="1" applyFont="1" applyFill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24" xfId="0" applyNumberFormat="1" applyFont="1" applyBorder="1" applyAlignment="1">
      <alignment horizontal="right" vertical="center" wrapText="1"/>
    </xf>
    <xf numFmtId="0" fontId="2" fillId="0" borderId="0" xfId="0" applyFont="1"/>
    <xf numFmtId="3" fontId="9" fillId="3" borderId="4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10" fontId="8" fillId="0" borderId="15" xfId="0" applyNumberFormat="1" applyFont="1" applyBorder="1" applyAlignment="1">
      <alignment horizontal="right" wrapText="1"/>
    </xf>
    <xf numFmtId="9" fontId="8" fillId="0" borderId="38" xfId="0" applyNumberFormat="1" applyFont="1" applyBorder="1" applyAlignment="1">
      <alignment horizontal="right" wrapText="1"/>
    </xf>
    <xf numFmtId="9" fontId="9" fillId="0" borderId="26" xfId="0" applyNumberFormat="1" applyFont="1" applyBorder="1" applyAlignment="1">
      <alignment horizontal="right" wrapText="1"/>
    </xf>
    <xf numFmtId="10" fontId="8" fillId="4" borderId="23" xfId="0" applyNumberFormat="1" applyFont="1" applyFill="1" applyBorder="1" applyAlignment="1">
      <alignment horizontal="right" vertical="center" wrapText="1"/>
    </xf>
    <xf numFmtId="9" fontId="8" fillId="4" borderId="23" xfId="0" applyNumberFormat="1" applyFont="1" applyFill="1" applyBorder="1" applyAlignment="1">
      <alignment horizontal="right" vertical="center" wrapText="1"/>
    </xf>
    <xf numFmtId="9" fontId="8" fillId="4" borderId="40" xfId="0" applyNumberFormat="1" applyFont="1" applyFill="1" applyBorder="1" applyAlignment="1">
      <alignment horizontal="right" vertical="center" wrapText="1"/>
    </xf>
    <xf numFmtId="9" fontId="9" fillId="0" borderId="19" xfId="0" applyNumberFormat="1" applyFont="1" applyBorder="1" applyAlignment="1">
      <alignment horizontal="right" wrapText="1" indent="1"/>
    </xf>
    <xf numFmtId="0" fontId="8" fillId="4" borderId="23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0" fontId="8" fillId="4" borderId="14" xfId="0" applyNumberFormat="1" applyFont="1" applyFill="1" applyBorder="1" applyAlignment="1">
      <alignment horizontal="right" vertical="center" wrapText="1"/>
    </xf>
    <xf numFmtId="9" fontId="8" fillId="4" borderId="24" xfId="0" applyNumberFormat="1" applyFont="1" applyFill="1" applyBorder="1" applyAlignment="1">
      <alignment horizontal="right" vertical="center" wrapText="1"/>
    </xf>
    <xf numFmtId="10" fontId="9" fillId="3" borderId="42" xfId="0" applyNumberFormat="1" applyFont="1" applyFill="1" applyBorder="1" applyAlignment="1">
      <alignment horizontal="right" vertical="center" wrapText="1"/>
    </xf>
    <xf numFmtId="10" fontId="9" fillId="3" borderId="43" xfId="0" applyNumberFormat="1" applyFont="1" applyFill="1" applyBorder="1" applyAlignment="1">
      <alignment horizontal="right" vertical="center" wrapText="1"/>
    </xf>
    <xf numFmtId="10" fontId="9" fillId="3" borderId="44" xfId="0" applyNumberFormat="1" applyFont="1" applyFill="1" applyBorder="1" applyAlignment="1">
      <alignment horizontal="right" wrapText="1"/>
    </xf>
  </cellXfs>
  <cellStyles count="3">
    <cellStyle name="Millares" xfId="1" builtinId="3"/>
    <cellStyle name="Millares 2" xfId="2" xr:uid="{53D194DE-EA35-4745-9F99-F0713F1EAD95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71736</xdr:colOff>
      <xdr:row>0</xdr:row>
      <xdr:rowOff>33226</xdr:rowOff>
    </xdr:from>
    <xdr:to>
      <xdr:col>2</xdr:col>
      <xdr:colOff>99190</xdr:colOff>
      <xdr:row>5</xdr:row>
      <xdr:rowOff>28535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9DF54252-BD34-40C6-9A9A-A353E16E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36" y="33226"/>
          <a:ext cx="1360954" cy="78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1A68959E-8129-4505-90BD-F1887507F9BE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8" dT="2022-12-27T13:28:24.76" personId="{1A68959E-8129-4505-90BD-F1887507F9BE}" id="{D8347AF2-35F2-4DE0-80AD-2DFC2D3393D3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1A68959E-8129-4505-90BD-F1887507F9BE}" id="{71AF0DBA-CEC2-463F-A3FA-7870ED97F03F}">
    <text>Debes dar el detalle, si fue una visita de seguimiento y si el técnico le compaño, sus recomendaciones de seguimiento, de acuerdo a la justificación de la solicitud del viatico y pago a facilitador.</text>
  </threadedComment>
  <threadedComment ref="C23" dT="2022-12-27T13:28:24.76" personId="{1A68959E-8129-4505-90BD-F1887507F9BE}" id="{E548004C-6170-4E76-A6EB-4DACCDA59C4E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560E-8A2A-45B2-8F54-E8EC135170C6}">
  <dimension ref="A1:V153"/>
  <sheetViews>
    <sheetView tabSelected="1" zoomScale="80" zoomScaleNormal="80" workbookViewId="0">
      <selection activeCell="O112" sqref="O112"/>
    </sheetView>
  </sheetViews>
  <sheetFormatPr baseColWidth="10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5.140625" customWidth="1"/>
    <col min="6" max="6" width="13.140625" customWidth="1"/>
    <col min="7" max="7" width="14.28515625" customWidth="1"/>
    <col min="8" max="8" width="11" customWidth="1"/>
    <col min="9" max="9" width="20.5703125" customWidth="1"/>
    <col min="10" max="10" width="19.28515625" customWidth="1"/>
    <col min="11" max="11" width="18" customWidth="1"/>
    <col min="12" max="12" width="20.42578125" customWidth="1"/>
    <col min="13" max="13" width="20.5703125" customWidth="1"/>
    <col min="14" max="14" width="16.140625" customWidth="1"/>
    <col min="15" max="15" width="17" customWidth="1"/>
    <col min="16" max="16" width="20.28515625" customWidth="1"/>
    <col min="17" max="17" width="15.42578125" customWidth="1"/>
    <col min="18" max="18" width="15" customWidth="1"/>
    <col min="19" max="20" width="17.5703125" customWidth="1"/>
    <col min="21" max="21" width="20" customWidth="1"/>
  </cols>
  <sheetData>
    <row r="1" spans="1:15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8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8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1:15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</row>
    <row r="14" spans="1:15" ht="15.75" customHeight="1" thickBot="1" x14ac:dyDescent="0.3">
      <c r="A14" s="13" t="s">
        <v>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27" customHeight="1" thickBot="1" x14ac:dyDescent="0.3">
      <c r="A15" s="14" t="s">
        <v>7</v>
      </c>
      <c r="B15" s="15" t="s">
        <v>8</v>
      </c>
      <c r="C15" s="16"/>
      <c r="D15" s="17" t="s">
        <v>9</v>
      </c>
      <c r="E15" s="17" t="s">
        <v>10</v>
      </c>
      <c r="F15" s="17" t="s">
        <v>11</v>
      </c>
      <c r="G15" s="17" t="s">
        <v>12</v>
      </c>
      <c r="H15" s="15" t="s">
        <v>13</v>
      </c>
      <c r="I15" s="16"/>
      <c r="J15" s="17" t="s">
        <v>14</v>
      </c>
      <c r="K15" s="18"/>
      <c r="L15" s="18"/>
      <c r="M15" s="17" t="s">
        <v>15</v>
      </c>
      <c r="N15" s="17" t="s">
        <v>16</v>
      </c>
      <c r="O15" s="19" t="s">
        <v>17</v>
      </c>
    </row>
    <row r="16" spans="1:15" ht="15.75" thickBot="1" x14ac:dyDescent="0.3">
      <c r="A16" s="20"/>
      <c r="B16" s="21"/>
      <c r="C16" s="22"/>
      <c r="D16" s="23"/>
      <c r="E16" s="23"/>
      <c r="F16" s="23"/>
      <c r="G16" s="24"/>
      <c r="H16" s="25" t="s">
        <v>18</v>
      </c>
      <c r="I16" s="17" t="s">
        <v>19</v>
      </c>
      <c r="J16" s="26"/>
      <c r="K16" s="27"/>
      <c r="L16" s="27"/>
      <c r="M16" s="26"/>
      <c r="N16" s="23"/>
      <c r="O16" s="28"/>
    </row>
    <row r="17" spans="1:20" ht="26.25" customHeight="1" x14ac:dyDescent="0.25">
      <c r="A17" s="29"/>
      <c r="B17" s="18" t="s">
        <v>20</v>
      </c>
      <c r="C17" s="30" t="s">
        <v>21</v>
      </c>
      <c r="D17" s="23"/>
      <c r="E17" s="23"/>
      <c r="F17" s="23"/>
      <c r="G17" s="24"/>
      <c r="H17" s="31" t="s">
        <v>22</v>
      </c>
      <c r="I17" s="23"/>
      <c r="J17" s="26"/>
      <c r="K17" s="32" t="s">
        <v>23</v>
      </c>
      <c r="L17" s="32" t="s">
        <v>24</v>
      </c>
      <c r="M17" s="26"/>
      <c r="N17" s="23"/>
      <c r="O17" s="33"/>
    </row>
    <row r="18" spans="1:20" ht="78.75" x14ac:dyDescent="0.25">
      <c r="A18" s="34">
        <v>1</v>
      </c>
      <c r="B18" s="35" t="s">
        <v>25</v>
      </c>
      <c r="C18" s="36" t="s">
        <v>26</v>
      </c>
      <c r="D18" s="35" t="s">
        <v>27</v>
      </c>
      <c r="E18" s="37">
        <v>45483</v>
      </c>
      <c r="F18" s="38" t="s">
        <v>28</v>
      </c>
      <c r="G18" s="39">
        <v>8</v>
      </c>
      <c r="H18" s="39"/>
      <c r="I18" s="39"/>
      <c r="J18" s="40">
        <v>500000</v>
      </c>
      <c r="K18" s="40">
        <v>2600</v>
      </c>
      <c r="L18" s="40">
        <v>6250</v>
      </c>
      <c r="M18" s="40"/>
      <c r="N18" s="40">
        <v>10400</v>
      </c>
      <c r="O18" s="40">
        <f>SUM(M18+N18)</f>
        <v>10400</v>
      </c>
      <c r="Q18" s="41"/>
      <c r="S18" s="41"/>
    </row>
    <row r="19" spans="1:20" ht="63" x14ac:dyDescent="0.25">
      <c r="A19" s="34">
        <v>0</v>
      </c>
      <c r="B19" s="35"/>
      <c r="C19" s="36" t="s">
        <v>29</v>
      </c>
      <c r="D19" s="35" t="s">
        <v>27</v>
      </c>
      <c r="E19" s="37">
        <v>45637</v>
      </c>
      <c r="F19" s="38" t="s">
        <v>30</v>
      </c>
      <c r="G19" s="39">
        <v>8</v>
      </c>
      <c r="H19" s="39"/>
      <c r="I19" s="39"/>
      <c r="J19" s="40"/>
      <c r="K19" s="42">
        <v>2600</v>
      </c>
      <c r="L19" s="42">
        <v>6250</v>
      </c>
      <c r="M19" s="42"/>
      <c r="N19" s="42"/>
      <c r="O19" s="40">
        <f>SUM(M19+N19)</f>
        <v>0</v>
      </c>
      <c r="Q19" s="41"/>
      <c r="S19" s="41"/>
    </row>
    <row r="20" spans="1:20" ht="28.5" hidden="1" x14ac:dyDescent="0.25">
      <c r="A20" s="34">
        <v>0</v>
      </c>
      <c r="B20" s="35" t="s">
        <v>31</v>
      </c>
      <c r="C20" s="43" t="s">
        <v>32</v>
      </c>
      <c r="D20" s="35" t="s">
        <v>27</v>
      </c>
      <c r="E20" s="37">
        <v>45293</v>
      </c>
      <c r="F20" s="38" t="s">
        <v>33</v>
      </c>
      <c r="G20" s="39"/>
      <c r="H20" s="39"/>
      <c r="I20" s="39"/>
      <c r="J20" s="40"/>
      <c r="K20" s="40"/>
      <c r="L20" s="40"/>
      <c r="M20" s="40">
        <v>0</v>
      </c>
      <c r="N20" s="40">
        <v>0</v>
      </c>
      <c r="O20" s="40">
        <f t="shared" ref="O20:O22" si="0">SUM(M20+N20)</f>
        <v>0</v>
      </c>
    </row>
    <row r="21" spans="1:20" ht="57" x14ac:dyDescent="0.25">
      <c r="A21" s="34">
        <v>1</v>
      </c>
      <c r="B21" s="35" t="s">
        <v>25</v>
      </c>
      <c r="C21" s="43" t="s">
        <v>34</v>
      </c>
      <c r="D21" s="35" t="s">
        <v>27</v>
      </c>
      <c r="E21" s="37">
        <v>45498</v>
      </c>
      <c r="F21" s="38" t="s">
        <v>35</v>
      </c>
      <c r="G21" s="39">
        <v>8</v>
      </c>
      <c r="H21" s="39"/>
      <c r="I21" s="39"/>
      <c r="J21" s="40">
        <v>535000</v>
      </c>
      <c r="K21" s="42">
        <v>2600</v>
      </c>
      <c r="L21" s="42">
        <v>6250</v>
      </c>
      <c r="M21" s="42"/>
      <c r="N21" s="42">
        <v>11200</v>
      </c>
      <c r="O21" s="40">
        <f t="shared" si="0"/>
        <v>11200</v>
      </c>
    </row>
    <row r="22" spans="1:20" ht="42.75" x14ac:dyDescent="0.25">
      <c r="A22" s="34">
        <v>0</v>
      </c>
      <c r="B22" s="35" t="s">
        <v>36</v>
      </c>
      <c r="C22" s="43" t="s">
        <v>37</v>
      </c>
      <c r="D22" s="35" t="s">
        <v>27</v>
      </c>
      <c r="E22" s="37" t="s">
        <v>38</v>
      </c>
      <c r="F22" s="38" t="s">
        <v>28</v>
      </c>
      <c r="G22" s="39">
        <v>8</v>
      </c>
      <c r="H22" s="39"/>
      <c r="I22" s="39"/>
      <c r="J22" s="44"/>
      <c r="K22" s="42">
        <v>2600</v>
      </c>
      <c r="L22" s="42">
        <v>6250</v>
      </c>
      <c r="M22" s="42"/>
      <c r="N22" s="42">
        <v>11200</v>
      </c>
      <c r="O22" s="40">
        <f t="shared" si="0"/>
        <v>11200</v>
      </c>
    </row>
    <row r="23" spans="1:20" ht="42.75" hidden="1" x14ac:dyDescent="0.25">
      <c r="A23" s="34">
        <v>1</v>
      </c>
      <c r="B23" s="45" t="s">
        <v>25</v>
      </c>
      <c r="C23" s="46" t="s">
        <v>39</v>
      </c>
      <c r="D23" s="45" t="s">
        <v>27</v>
      </c>
      <c r="E23" s="47" t="s">
        <v>40</v>
      </c>
      <c r="F23" s="48" t="s">
        <v>41</v>
      </c>
      <c r="G23" s="49">
        <v>0</v>
      </c>
      <c r="H23" s="49"/>
      <c r="I23" s="49"/>
      <c r="J23" s="50">
        <v>500000</v>
      </c>
      <c r="K23" s="50"/>
      <c r="L23" s="50"/>
      <c r="M23" s="50">
        <v>0</v>
      </c>
      <c r="N23" s="50"/>
      <c r="O23" s="51">
        <v>0</v>
      </c>
      <c r="Q23" s="41"/>
      <c r="S23" s="41"/>
    </row>
    <row r="24" spans="1:20" ht="72.75" hidden="1" x14ac:dyDescent="0.25">
      <c r="A24" s="34">
        <v>0</v>
      </c>
      <c r="B24" s="35" t="s">
        <v>36</v>
      </c>
      <c r="C24" s="43" t="s">
        <v>42</v>
      </c>
      <c r="D24" s="52" t="s">
        <v>27</v>
      </c>
      <c r="E24" s="37" t="s">
        <v>43</v>
      </c>
      <c r="F24" s="35" t="s">
        <v>44</v>
      </c>
      <c r="G24" s="39">
        <v>0</v>
      </c>
      <c r="H24" s="39"/>
      <c r="I24" s="53"/>
      <c r="J24" s="44"/>
      <c r="K24" s="40">
        <v>0</v>
      </c>
      <c r="L24" s="40">
        <v>0</v>
      </c>
      <c r="M24" s="40">
        <v>0</v>
      </c>
      <c r="N24" s="40">
        <v>0</v>
      </c>
      <c r="O24" s="54">
        <v>0</v>
      </c>
      <c r="P24" s="41"/>
      <c r="Q24" s="41"/>
      <c r="R24" s="41"/>
      <c r="S24" s="41"/>
      <c r="T24" s="41"/>
    </row>
    <row r="25" spans="1:20" ht="88.5" hidden="1" x14ac:dyDescent="0.25">
      <c r="A25" s="34">
        <v>0</v>
      </c>
      <c r="B25" s="35" t="s">
        <v>45</v>
      </c>
      <c r="C25" s="55" t="s">
        <v>46</v>
      </c>
      <c r="D25" s="52" t="s">
        <v>27</v>
      </c>
      <c r="E25" s="37" t="s">
        <v>43</v>
      </c>
      <c r="F25" s="35" t="s">
        <v>47</v>
      </c>
      <c r="G25" s="39">
        <v>0</v>
      </c>
      <c r="H25" s="39"/>
      <c r="I25" s="39"/>
      <c r="J25" s="44">
        <v>650000</v>
      </c>
      <c r="K25" s="40">
        <v>0</v>
      </c>
      <c r="L25" s="40">
        <v>0</v>
      </c>
      <c r="M25" s="40">
        <v>0</v>
      </c>
      <c r="N25" s="40">
        <v>0</v>
      </c>
      <c r="O25" s="54">
        <v>0</v>
      </c>
      <c r="R25" s="41"/>
      <c r="S25" s="41"/>
    </row>
    <row r="26" spans="1:20" ht="88.5" hidden="1" x14ac:dyDescent="0.25">
      <c r="A26" s="56">
        <v>0</v>
      </c>
      <c r="B26" s="35" t="s">
        <v>48</v>
      </c>
      <c r="C26" s="43" t="s">
        <v>49</v>
      </c>
      <c r="D26" s="35" t="s">
        <v>27</v>
      </c>
      <c r="E26" s="37" t="s">
        <v>50</v>
      </c>
      <c r="F26" s="35" t="s">
        <v>51</v>
      </c>
      <c r="G26" s="39">
        <v>0</v>
      </c>
      <c r="H26" s="53"/>
      <c r="I26" s="53"/>
      <c r="J26" s="40">
        <v>280000</v>
      </c>
      <c r="K26" s="40">
        <v>0</v>
      </c>
      <c r="L26" s="40">
        <v>0</v>
      </c>
      <c r="M26" s="40">
        <v>0</v>
      </c>
      <c r="N26" s="40">
        <v>0</v>
      </c>
      <c r="O26" s="57">
        <v>0</v>
      </c>
    </row>
    <row r="27" spans="1:20" ht="15.75" customHeight="1" thickBot="1" x14ac:dyDescent="0.3">
      <c r="A27" s="58">
        <f>SUM(A20:A26)</f>
        <v>2</v>
      </c>
      <c r="B27" s="59" t="s">
        <v>52</v>
      </c>
      <c r="C27" s="59"/>
      <c r="D27" s="59"/>
      <c r="E27" s="59"/>
      <c r="F27" s="59"/>
      <c r="G27" s="60">
        <f>SUM(G18:G26)</f>
        <v>32</v>
      </c>
      <c r="H27" s="60">
        <f>SUM(H18:H26)</f>
        <v>0</v>
      </c>
      <c r="I27" s="60">
        <f t="shared" ref="I27:J27" si="1">SUM(I20:I26)</f>
        <v>0</v>
      </c>
      <c r="J27" s="60">
        <f t="shared" si="1"/>
        <v>1965000</v>
      </c>
      <c r="K27" s="60">
        <f>SUM(K18:K26)</f>
        <v>10400</v>
      </c>
      <c r="L27" s="60">
        <f>SUM(L18:L26)</f>
        <v>25000</v>
      </c>
      <c r="M27" s="60">
        <f>SUM(M18:M26)</f>
        <v>0</v>
      </c>
      <c r="N27" s="60">
        <f>SUM(N18:N26)</f>
        <v>32800</v>
      </c>
      <c r="O27" s="60">
        <f>SUM(O18:O26)</f>
        <v>32800</v>
      </c>
      <c r="P27" s="61"/>
    </row>
    <row r="28" spans="1:20" ht="15.75" customHeight="1" thickBot="1" x14ac:dyDescent="0.3">
      <c r="A28" s="62" t="s">
        <v>53</v>
      </c>
      <c r="B28" s="63"/>
      <c r="C28" s="63"/>
      <c r="D28" s="63"/>
      <c r="E28" s="63"/>
      <c r="F28" s="63"/>
      <c r="G28" s="63"/>
      <c r="H28" s="64"/>
      <c r="I28" s="64"/>
      <c r="J28" s="65"/>
      <c r="K28" s="65"/>
      <c r="L28" s="65"/>
      <c r="M28" s="66">
        <v>0</v>
      </c>
      <c r="N28" s="66">
        <f>N27*-0.1</f>
        <v>-3280</v>
      </c>
      <c r="O28" s="67">
        <f>N28</f>
        <v>-3280</v>
      </c>
    </row>
    <row r="29" spans="1:20" ht="15.75" customHeight="1" thickBot="1" x14ac:dyDescent="0.3">
      <c r="A29" s="68" t="s">
        <v>54</v>
      </c>
      <c r="B29" s="68"/>
      <c r="C29" s="68"/>
      <c r="D29" s="68"/>
      <c r="E29" s="68"/>
      <c r="F29" s="68"/>
      <c r="G29" s="68"/>
      <c r="H29" s="69"/>
      <c r="I29" s="69"/>
      <c r="J29" s="70"/>
      <c r="K29" s="70"/>
      <c r="L29" s="70"/>
      <c r="M29" s="66">
        <f>+M27+M28</f>
        <v>0</v>
      </c>
      <c r="N29" s="66">
        <f>+N27+N28</f>
        <v>29520</v>
      </c>
      <c r="O29" s="67">
        <f>+O27+O28</f>
        <v>29520</v>
      </c>
    </row>
    <row r="30" spans="1:20" x14ac:dyDescent="0.25">
      <c r="A30" s="71"/>
      <c r="B30" s="71"/>
      <c r="C30" s="71"/>
      <c r="D30" s="71"/>
      <c r="E30" s="71"/>
      <c r="F30" s="71"/>
      <c r="G30" s="71"/>
      <c r="H30" s="72"/>
      <c r="I30" s="72"/>
      <c r="J30" s="73"/>
      <c r="K30" s="73"/>
      <c r="L30" s="73"/>
      <c r="M30" s="73"/>
      <c r="N30" s="73"/>
      <c r="O30" s="74"/>
    </row>
    <row r="31" spans="1:20" ht="16.5" customHeight="1" thickBot="1" x14ac:dyDescent="0.3">
      <c r="A31" s="75" t="s">
        <v>55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76"/>
    </row>
    <row r="32" spans="1:20" ht="23.25" customHeight="1" thickBot="1" x14ac:dyDescent="0.3">
      <c r="A32" s="14" t="s">
        <v>7</v>
      </c>
      <c r="B32" s="15" t="s">
        <v>8</v>
      </c>
      <c r="C32" s="16"/>
      <c r="D32" s="17" t="s">
        <v>9</v>
      </c>
      <c r="E32" s="17" t="s">
        <v>10</v>
      </c>
      <c r="F32" s="17" t="s">
        <v>11</v>
      </c>
      <c r="G32" s="17" t="s">
        <v>56</v>
      </c>
      <c r="H32" s="15" t="s">
        <v>13</v>
      </c>
      <c r="I32" s="16"/>
      <c r="J32" s="17" t="s">
        <v>14</v>
      </c>
      <c r="K32" s="18"/>
      <c r="L32" s="18"/>
      <c r="M32" s="17" t="s">
        <v>15</v>
      </c>
      <c r="N32" s="17" t="s">
        <v>16</v>
      </c>
      <c r="O32" s="19" t="s">
        <v>17</v>
      </c>
    </row>
    <row r="33" spans="1:18" ht="0.75" customHeight="1" thickBot="1" x14ac:dyDescent="0.3">
      <c r="A33" s="20"/>
      <c r="B33" s="21"/>
      <c r="C33" s="22"/>
      <c r="D33" s="23"/>
      <c r="E33" s="23"/>
      <c r="F33" s="23"/>
      <c r="G33" s="24"/>
      <c r="H33" s="17" t="s">
        <v>22</v>
      </c>
      <c r="I33" s="17" t="s">
        <v>19</v>
      </c>
      <c r="J33" s="26"/>
      <c r="K33" s="27"/>
      <c r="L33" s="27"/>
      <c r="M33" s="26"/>
      <c r="N33" s="23"/>
      <c r="O33" s="28"/>
    </row>
    <row r="34" spans="1:18" ht="40.5" customHeight="1" x14ac:dyDescent="0.25">
      <c r="A34" s="29"/>
      <c r="B34" s="77" t="s">
        <v>20</v>
      </c>
      <c r="C34" s="30" t="s">
        <v>21</v>
      </c>
      <c r="D34" s="23"/>
      <c r="E34" s="23"/>
      <c r="F34" s="23"/>
      <c r="G34" s="24"/>
      <c r="H34" s="23"/>
      <c r="I34" s="23"/>
      <c r="J34" s="26"/>
      <c r="K34" s="32" t="s">
        <v>23</v>
      </c>
      <c r="L34" s="32" t="s">
        <v>24</v>
      </c>
      <c r="M34" s="78"/>
      <c r="N34" s="23"/>
      <c r="O34" s="33"/>
    </row>
    <row r="35" spans="1:18" ht="61.5" customHeight="1" x14ac:dyDescent="0.25">
      <c r="A35" s="79"/>
      <c r="B35" s="80"/>
      <c r="C35" s="81" t="s">
        <v>57</v>
      </c>
      <c r="D35" s="35" t="s">
        <v>58</v>
      </c>
      <c r="E35" s="82">
        <v>45478</v>
      </c>
      <c r="F35" s="35" t="s">
        <v>59</v>
      </c>
      <c r="G35" s="52">
        <v>8</v>
      </c>
      <c r="H35" s="83"/>
      <c r="I35" s="83"/>
      <c r="J35" s="52"/>
      <c r="K35" s="40">
        <v>1240</v>
      </c>
      <c r="L35" s="84">
        <v>5180</v>
      </c>
      <c r="M35" s="85"/>
      <c r="N35" s="83"/>
      <c r="O35" s="52">
        <f>SUM(M35+N35)</f>
        <v>0</v>
      </c>
    </row>
    <row r="36" spans="1:18" ht="88.5" customHeight="1" x14ac:dyDescent="0.25">
      <c r="A36" s="79">
        <v>1</v>
      </c>
      <c r="B36" s="86" t="s">
        <v>60</v>
      </c>
      <c r="C36" s="81" t="s">
        <v>61</v>
      </c>
      <c r="D36" s="35" t="s">
        <v>58</v>
      </c>
      <c r="E36" s="82">
        <v>45479</v>
      </c>
      <c r="F36" s="35" t="s">
        <v>59</v>
      </c>
      <c r="G36" s="52">
        <v>8</v>
      </c>
      <c r="H36" s="83"/>
      <c r="I36" s="83"/>
      <c r="J36" s="52"/>
      <c r="K36" s="40">
        <v>1860</v>
      </c>
      <c r="L36" s="84">
        <v>7770</v>
      </c>
      <c r="M36" s="52"/>
      <c r="N36" s="52">
        <v>10400</v>
      </c>
      <c r="O36" s="52">
        <f t="shared" ref="O36:O45" si="2">SUM(M36+N36)</f>
        <v>10400</v>
      </c>
    </row>
    <row r="37" spans="1:18" ht="126" customHeight="1" x14ac:dyDescent="0.25">
      <c r="A37" s="87">
        <v>0</v>
      </c>
      <c r="B37" s="35" t="s">
        <v>60</v>
      </c>
      <c r="C37" s="81" t="s">
        <v>62</v>
      </c>
      <c r="D37" s="35" t="s">
        <v>58</v>
      </c>
      <c r="E37" s="82">
        <v>45480</v>
      </c>
      <c r="F37" s="35" t="s">
        <v>63</v>
      </c>
      <c r="G37" s="35">
        <v>8</v>
      </c>
      <c r="H37" s="35"/>
      <c r="I37" s="35"/>
      <c r="J37" s="35"/>
      <c r="K37" s="40">
        <v>3100</v>
      </c>
      <c r="L37" s="84">
        <v>12950</v>
      </c>
      <c r="M37" s="45"/>
      <c r="N37" s="45">
        <v>10400</v>
      </c>
      <c r="O37" s="52">
        <f t="shared" si="2"/>
        <v>10400</v>
      </c>
    </row>
    <row r="38" spans="1:18" ht="72" customHeight="1" x14ac:dyDescent="0.25">
      <c r="A38" s="87">
        <v>0</v>
      </c>
      <c r="B38" s="35"/>
      <c r="C38" s="81" t="s">
        <v>64</v>
      </c>
      <c r="D38" s="35" t="s">
        <v>58</v>
      </c>
      <c r="E38" s="82">
        <v>45476</v>
      </c>
      <c r="F38" s="35" t="s">
        <v>65</v>
      </c>
      <c r="G38" s="35">
        <v>8</v>
      </c>
      <c r="H38" s="35"/>
      <c r="I38" s="35"/>
      <c r="J38" s="35"/>
      <c r="K38" s="40">
        <f>6200*0.4</f>
        <v>2480</v>
      </c>
      <c r="L38" s="88">
        <f>+(11650+14250)*0.4</f>
        <v>10360</v>
      </c>
      <c r="M38" s="42"/>
      <c r="N38" s="40">
        <v>0</v>
      </c>
      <c r="O38" s="52">
        <f t="shared" si="2"/>
        <v>0</v>
      </c>
    </row>
    <row r="39" spans="1:18" ht="74.25" customHeight="1" x14ac:dyDescent="0.25">
      <c r="A39" s="79">
        <v>1</v>
      </c>
      <c r="B39" s="86" t="s">
        <v>60</v>
      </c>
      <c r="C39" s="89" t="s">
        <v>66</v>
      </c>
      <c r="D39" s="86" t="s">
        <v>58</v>
      </c>
      <c r="E39" s="90">
        <v>39206</v>
      </c>
      <c r="F39" s="35" t="s">
        <v>63</v>
      </c>
      <c r="G39" s="49">
        <v>8</v>
      </c>
      <c r="H39" s="49"/>
      <c r="I39" s="49"/>
      <c r="J39" s="50">
        <v>1070000</v>
      </c>
      <c r="K39" s="40">
        <f>6200*0.6</f>
        <v>3720</v>
      </c>
      <c r="L39" s="88">
        <f>+(11650+14250)*0.6</f>
        <v>15540</v>
      </c>
      <c r="M39" s="42"/>
      <c r="N39" s="40">
        <v>10400</v>
      </c>
      <c r="O39" s="52">
        <f t="shared" si="2"/>
        <v>10400</v>
      </c>
      <c r="P39" s="91"/>
    </row>
    <row r="40" spans="1:18" ht="62.25" customHeight="1" x14ac:dyDescent="0.25">
      <c r="A40" s="92">
        <v>1</v>
      </c>
      <c r="B40" s="35" t="s">
        <v>67</v>
      </c>
      <c r="C40" s="93" t="s">
        <v>68</v>
      </c>
      <c r="D40" s="94" t="s">
        <v>58</v>
      </c>
      <c r="E40" s="37" t="s">
        <v>69</v>
      </c>
      <c r="F40" s="35" t="s">
        <v>70</v>
      </c>
      <c r="G40" s="39">
        <v>16</v>
      </c>
      <c r="H40" s="39"/>
      <c r="I40" s="39"/>
      <c r="J40" s="40"/>
      <c r="K40" s="40">
        <v>4500</v>
      </c>
      <c r="L40" s="40">
        <f>14250+11650</f>
        <v>25900</v>
      </c>
      <c r="M40" s="42">
        <f>9000+14860.87</f>
        <v>23860.870000000003</v>
      </c>
      <c r="N40" s="40">
        <v>11200</v>
      </c>
      <c r="O40" s="52">
        <f t="shared" si="2"/>
        <v>35060.870000000003</v>
      </c>
    </row>
    <row r="41" spans="1:18" ht="54" customHeight="1" x14ac:dyDescent="0.25">
      <c r="A41" s="92">
        <v>0</v>
      </c>
      <c r="B41" s="35"/>
      <c r="C41" s="95" t="s">
        <v>71</v>
      </c>
      <c r="D41" s="94" t="s">
        <v>58</v>
      </c>
      <c r="E41" s="37">
        <v>45496</v>
      </c>
      <c r="F41" s="35" t="s">
        <v>70</v>
      </c>
      <c r="G41" s="85">
        <v>8</v>
      </c>
      <c r="H41" s="49"/>
      <c r="I41" s="49"/>
      <c r="J41" s="96"/>
      <c r="K41" s="40">
        <v>2000</v>
      </c>
      <c r="L41" s="40">
        <f>(14250+11650)*0.4</f>
        <v>10360</v>
      </c>
      <c r="M41" s="97"/>
      <c r="N41" s="97"/>
      <c r="O41" s="52">
        <f t="shared" si="2"/>
        <v>0</v>
      </c>
      <c r="R41" s="98"/>
    </row>
    <row r="42" spans="1:18" ht="75.75" customHeight="1" x14ac:dyDescent="0.25">
      <c r="A42" s="92">
        <v>0</v>
      </c>
      <c r="B42" s="99"/>
      <c r="C42" s="95" t="s">
        <v>72</v>
      </c>
      <c r="D42" s="94" t="s">
        <v>58</v>
      </c>
      <c r="E42" s="37" t="s">
        <v>73</v>
      </c>
      <c r="F42" s="99" t="s">
        <v>74</v>
      </c>
      <c r="G42" s="85">
        <v>16</v>
      </c>
      <c r="H42" s="49"/>
      <c r="I42" s="49"/>
      <c r="J42" s="96"/>
      <c r="K42" s="42">
        <v>3000</v>
      </c>
      <c r="L42" s="40">
        <f>(14250+11650)*0.6</f>
        <v>15540</v>
      </c>
      <c r="M42" s="88">
        <v>89181.77</v>
      </c>
      <c r="N42" s="97"/>
      <c r="O42" s="52">
        <f t="shared" si="2"/>
        <v>89181.77</v>
      </c>
      <c r="P42" s="98"/>
      <c r="Q42" s="100"/>
    </row>
    <row r="43" spans="1:18" ht="74.25" customHeight="1" x14ac:dyDescent="0.25">
      <c r="A43" s="92">
        <v>1</v>
      </c>
      <c r="B43" s="99" t="s">
        <v>75</v>
      </c>
      <c r="C43" s="95" t="s">
        <v>76</v>
      </c>
      <c r="D43" s="94" t="s">
        <v>58</v>
      </c>
      <c r="E43" s="37">
        <v>45501</v>
      </c>
      <c r="F43" s="99" t="s">
        <v>74</v>
      </c>
      <c r="G43" s="85">
        <v>8</v>
      </c>
      <c r="H43" s="49"/>
      <c r="I43" s="49"/>
      <c r="J43" s="96"/>
      <c r="K43" s="42">
        <v>3100</v>
      </c>
      <c r="L43" s="40">
        <v>3900</v>
      </c>
      <c r="M43" s="101"/>
      <c r="N43" s="102"/>
      <c r="O43" s="52">
        <f t="shared" si="2"/>
        <v>0</v>
      </c>
      <c r="P43" s="98"/>
      <c r="Q43" s="100"/>
    </row>
    <row r="44" spans="1:18" ht="70.5" customHeight="1" x14ac:dyDescent="0.25">
      <c r="A44" s="103">
        <v>1</v>
      </c>
      <c r="B44" s="99" t="s">
        <v>75</v>
      </c>
      <c r="C44" s="95" t="s">
        <v>77</v>
      </c>
      <c r="D44" s="94" t="s">
        <v>58</v>
      </c>
      <c r="E44" s="37">
        <v>45503</v>
      </c>
      <c r="F44" s="45" t="s">
        <v>78</v>
      </c>
      <c r="G44" s="85">
        <v>8</v>
      </c>
      <c r="H44" s="49"/>
      <c r="I44" s="49">
        <v>35</v>
      </c>
      <c r="J44" s="96"/>
      <c r="K44" s="42">
        <f>5000*0.5</f>
        <v>2500</v>
      </c>
      <c r="L44" s="40">
        <f>(14250+11650)*0.5</f>
        <v>12950</v>
      </c>
      <c r="M44" s="101"/>
      <c r="N44" s="97">
        <v>11200</v>
      </c>
      <c r="O44" s="52">
        <f t="shared" si="2"/>
        <v>11200</v>
      </c>
      <c r="P44" s="98"/>
      <c r="Q44" s="100"/>
    </row>
    <row r="45" spans="1:18" ht="60" x14ac:dyDescent="0.25">
      <c r="A45" s="103">
        <v>1</v>
      </c>
      <c r="B45" s="35" t="s">
        <v>75</v>
      </c>
      <c r="C45" s="95" t="s">
        <v>79</v>
      </c>
      <c r="D45" s="94" t="s">
        <v>58</v>
      </c>
      <c r="E45" s="37">
        <v>45504</v>
      </c>
      <c r="F45" s="45" t="s">
        <v>78</v>
      </c>
      <c r="G45" s="49">
        <v>8</v>
      </c>
      <c r="H45" s="49">
        <v>2</v>
      </c>
      <c r="I45" s="49">
        <v>21</v>
      </c>
      <c r="J45" s="50">
        <v>650000</v>
      </c>
      <c r="K45" s="42">
        <f>5000*0.5</f>
        <v>2500</v>
      </c>
      <c r="L45" s="40">
        <f>(14250+11650)*0.5</f>
        <v>12950</v>
      </c>
      <c r="M45" s="50"/>
      <c r="N45" s="50">
        <v>11200</v>
      </c>
      <c r="O45" s="52">
        <f t="shared" si="2"/>
        <v>11200</v>
      </c>
      <c r="P45" s="104"/>
      <c r="Q45" s="41"/>
      <c r="R45" s="41"/>
    </row>
    <row r="46" spans="1:18" ht="78" hidden="1" customHeight="1" x14ac:dyDescent="0.25">
      <c r="A46" s="103"/>
      <c r="B46" s="35" t="s">
        <v>67</v>
      </c>
      <c r="C46" s="105" t="s">
        <v>80</v>
      </c>
      <c r="D46" s="94" t="s">
        <v>58</v>
      </c>
      <c r="E46" s="37">
        <v>45400</v>
      </c>
      <c r="F46" s="35" t="s">
        <v>81</v>
      </c>
      <c r="G46" s="39"/>
      <c r="H46" s="39"/>
      <c r="I46" s="39"/>
      <c r="J46" s="40">
        <v>600000</v>
      </c>
      <c r="K46" s="40"/>
      <c r="L46" s="106"/>
      <c r="M46" s="40"/>
      <c r="N46" s="40"/>
      <c r="O46" s="107">
        <f>SUM(M46:N46)</f>
        <v>0</v>
      </c>
      <c r="P46" s="41"/>
    </row>
    <row r="47" spans="1:18" x14ac:dyDescent="0.25">
      <c r="A47" s="103">
        <f>SUM(A35:A46)</f>
        <v>6</v>
      </c>
      <c r="B47" s="108" t="s">
        <v>52</v>
      </c>
      <c r="C47" s="108"/>
      <c r="D47" s="108"/>
      <c r="E47" s="108"/>
      <c r="F47" s="108"/>
      <c r="G47" s="109">
        <f>SUM(G35:G46)</f>
        <v>104</v>
      </c>
      <c r="H47" s="109">
        <f>SUM(H35:H46)</f>
        <v>2</v>
      </c>
      <c r="I47" s="109">
        <f>SUM(I35:I46)</f>
        <v>56</v>
      </c>
      <c r="J47" s="110">
        <f>SUM(J39:J46)</f>
        <v>2320000</v>
      </c>
      <c r="K47" s="110">
        <f>SUM(K35:K45)</f>
        <v>30000</v>
      </c>
      <c r="L47" s="110">
        <f>SUM(L35:L46)</f>
        <v>133400</v>
      </c>
      <c r="M47" s="110">
        <f>SUM(M35:M46)</f>
        <v>113042.64000000001</v>
      </c>
      <c r="N47" s="110">
        <f>SUM(N35:N46)</f>
        <v>64800</v>
      </c>
      <c r="O47" s="111">
        <f>SUM(O35:O46)</f>
        <v>177842.64</v>
      </c>
    </row>
    <row r="48" spans="1:18" x14ac:dyDescent="0.25">
      <c r="A48" s="112" t="s">
        <v>53</v>
      </c>
      <c r="B48" s="113"/>
      <c r="C48" s="113"/>
      <c r="D48" s="113"/>
      <c r="E48" s="113"/>
      <c r="F48" s="113"/>
      <c r="G48" s="113"/>
      <c r="H48" s="114"/>
      <c r="I48" s="114"/>
      <c r="J48" s="115"/>
      <c r="K48" s="116"/>
      <c r="L48" s="116"/>
      <c r="M48" s="116">
        <v>0</v>
      </c>
      <c r="N48" s="116">
        <f>0.1*-N47</f>
        <v>-6480</v>
      </c>
      <c r="O48" s="117">
        <f>SUM(N48:N48)</f>
        <v>-6480</v>
      </c>
    </row>
    <row r="49" spans="1:19" ht="15.75" thickBot="1" x14ac:dyDescent="0.3">
      <c r="A49" s="118" t="s">
        <v>82</v>
      </c>
      <c r="B49" s="119"/>
      <c r="C49" s="119"/>
      <c r="D49" s="119"/>
      <c r="E49" s="119"/>
      <c r="F49" s="119"/>
      <c r="G49" s="120"/>
      <c r="H49" s="121"/>
      <c r="I49" s="121"/>
      <c r="J49" s="122"/>
      <c r="K49" s="123"/>
      <c r="L49" s="123"/>
      <c r="M49" s="123">
        <f>SUM(M47:M48)</f>
        <v>113042.64000000001</v>
      </c>
      <c r="N49" s="124">
        <f>+N47+N48</f>
        <v>58320</v>
      </c>
      <c r="O49" s="124">
        <f>+O47+O48</f>
        <v>171362.64</v>
      </c>
      <c r="Q49" s="61"/>
    </row>
    <row r="50" spans="1:19" x14ac:dyDescent="0.25">
      <c r="A50" s="71"/>
      <c r="B50" s="71"/>
      <c r="C50" s="71"/>
      <c r="D50" s="71"/>
      <c r="E50" s="71"/>
      <c r="F50" s="71"/>
      <c r="G50" s="71"/>
      <c r="H50" s="72"/>
      <c r="I50" s="72"/>
      <c r="J50" s="73"/>
      <c r="K50" s="73"/>
      <c r="L50" s="73"/>
      <c r="M50" s="73"/>
      <c r="N50" s="73"/>
      <c r="O50" s="74"/>
    </row>
    <row r="51" spans="1:19" ht="15.75" customHeight="1" thickBot="1" x14ac:dyDescent="0.3">
      <c r="A51" s="75" t="s">
        <v>83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125"/>
      <c r="O51" s="125"/>
    </row>
    <row r="52" spans="1:19" ht="23.25" customHeight="1" thickBot="1" x14ac:dyDescent="0.3">
      <c r="A52" s="14" t="s">
        <v>7</v>
      </c>
      <c r="B52" s="15" t="s">
        <v>8</v>
      </c>
      <c r="C52" s="16"/>
      <c r="D52" s="17" t="s">
        <v>9</v>
      </c>
      <c r="E52" s="17" t="s">
        <v>10</v>
      </c>
      <c r="F52" s="17" t="s">
        <v>11</v>
      </c>
      <c r="G52" s="17" t="s">
        <v>56</v>
      </c>
      <c r="H52" s="15" t="s">
        <v>13</v>
      </c>
      <c r="I52" s="16"/>
      <c r="J52" s="17" t="s">
        <v>14</v>
      </c>
      <c r="K52" s="18"/>
      <c r="L52" s="18"/>
      <c r="M52" s="17" t="s">
        <v>15</v>
      </c>
      <c r="N52" s="17" t="s">
        <v>16</v>
      </c>
      <c r="O52" s="19" t="s">
        <v>17</v>
      </c>
    </row>
    <row r="53" spans="1:19" ht="2.25" customHeight="1" thickBot="1" x14ac:dyDescent="0.3">
      <c r="A53" s="20"/>
      <c r="B53" s="21"/>
      <c r="C53" s="22"/>
      <c r="D53" s="24"/>
      <c r="E53" s="24"/>
      <c r="F53" s="24"/>
      <c r="G53" s="24"/>
      <c r="H53" s="17" t="s">
        <v>22</v>
      </c>
      <c r="I53" s="17" t="s">
        <v>19</v>
      </c>
      <c r="J53" s="26"/>
      <c r="K53" s="27"/>
      <c r="L53" s="27"/>
      <c r="M53" s="26"/>
      <c r="N53" s="23"/>
      <c r="O53" s="28"/>
    </row>
    <row r="54" spans="1:19" ht="28.5" customHeight="1" x14ac:dyDescent="0.25">
      <c r="A54" s="29"/>
      <c r="B54" s="18" t="s">
        <v>20</v>
      </c>
      <c r="C54" s="30" t="s">
        <v>21</v>
      </c>
      <c r="D54" s="24"/>
      <c r="E54" s="24"/>
      <c r="F54" s="24"/>
      <c r="G54" s="24"/>
      <c r="H54" s="23"/>
      <c r="I54" s="23"/>
      <c r="J54" s="26"/>
      <c r="K54" s="32" t="s">
        <v>23</v>
      </c>
      <c r="L54" s="32" t="s">
        <v>24</v>
      </c>
      <c r="M54" s="26"/>
      <c r="N54" s="23"/>
      <c r="O54" s="33"/>
    </row>
    <row r="55" spans="1:19" ht="38.25" x14ac:dyDescent="0.25">
      <c r="A55" s="126">
        <v>1</v>
      </c>
      <c r="B55" s="52" t="s">
        <v>84</v>
      </c>
      <c r="C55" s="127" t="s">
        <v>85</v>
      </c>
      <c r="D55" s="52" t="s">
        <v>86</v>
      </c>
      <c r="E55" s="128" t="s">
        <v>87</v>
      </c>
      <c r="F55" s="129" t="s">
        <v>88</v>
      </c>
      <c r="G55" s="130">
        <v>8</v>
      </c>
      <c r="H55" s="130"/>
      <c r="I55" s="130"/>
      <c r="J55" s="131">
        <v>370000</v>
      </c>
      <c r="K55" s="132">
        <v>2900</v>
      </c>
      <c r="L55" s="132">
        <v>2750</v>
      </c>
      <c r="M55" s="132">
        <v>175952</v>
      </c>
      <c r="N55" s="133">
        <v>19200</v>
      </c>
      <c r="O55" s="134">
        <f>M55+N55</f>
        <v>195152</v>
      </c>
      <c r="P55" s="135"/>
      <c r="Q55" s="136"/>
      <c r="R55" s="136"/>
      <c r="S55" s="136"/>
    </row>
    <row r="56" spans="1:19" ht="69" customHeight="1" x14ac:dyDescent="0.25">
      <c r="A56" s="126">
        <v>1</v>
      </c>
      <c r="B56" s="52" t="s">
        <v>84</v>
      </c>
      <c r="C56" s="127" t="s">
        <v>89</v>
      </c>
      <c r="D56" s="52" t="s">
        <v>86</v>
      </c>
      <c r="E56" s="128" t="s">
        <v>90</v>
      </c>
      <c r="F56" s="129" t="s">
        <v>88</v>
      </c>
      <c r="G56" s="39">
        <v>16</v>
      </c>
      <c r="H56" s="39">
        <v>0</v>
      </c>
      <c r="I56" s="39"/>
      <c r="J56" s="40"/>
      <c r="K56" s="137">
        <v>4600</v>
      </c>
      <c r="L56" s="137">
        <v>6750</v>
      </c>
      <c r="M56" s="137"/>
      <c r="N56" s="137"/>
      <c r="O56" s="137">
        <f>SUM(M56:N56)</f>
        <v>0</v>
      </c>
      <c r="P56" s="138"/>
    </row>
    <row r="57" spans="1:19" ht="45" customHeight="1" x14ac:dyDescent="0.25">
      <c r="A57" s="126">
        <v>1</v>
      </c>
      <c r="B57" s="52" t="s">
        <v>84</v>
      </c>
      <c r="C57" s="127" t="s">
        <v>91</v>
      </c>
      <c r="D57" s="52" t="s">
        <v>86</v>
      </c>
      <c r="E57" s="128" t="s">
        <v>92</v>
      </c>
      <c r="F57" s="52" t="s">
        <v>88</v>
      </c>
      <c r="G57" s="139">
        <v>16</v>
      </c>
      <c r="H57" s="139">
        <v>0</v>
      </c>
      <c r="I57" s="139">
        <v>0</v>
      </c>
      <c r="J57" s="96"/>
      <c r="K57" s="140">
        <v>4600</v>
      </c>
      <c r="L57" s="140">
        <v>6750</v>
      </c>
      <c r="M57" s="140">
        <v>0</v>
      </c>
      <c r="N57" s="140">
        <v>0</v>
      </c>
      <c r="O57" s="141">
        <f>M57+N57</f>
        <v>0</v>
      </c>
      <c r="P57" s="142"/>
    </row>
    <row r="58" spans="1:19" ht="20.25" customHeight="1" x14ac:dyDescent="0.25">
      <c r="A58" s="103">
        <f>SUM(A55:A57)</f>
        <v>3</v>
      </c>
      <c r="B58" s="99"/>
      <c r="C58" s="35"/>
      <c r="D58" s="99"/>
      <c r="E58" s="35"/>
      <c r="F58" s="99"/>
      <c r="G58" s="143">
        <f t="shared" ref="G58:K58" si="3">SUM(G55:G57)</f>
        <v>40</v>
      </c>
      <c r="H58" s="144">
        <f t="shared" si="3"/>
        <v>0</v>
      </c>
      <c r="I58" s="144">
        <f t="shared" si="3"/>
        <v>0</v>
      </c>
      <c r="J58" s="144">
        <f t="shared" si="3"/>
        <v>370000</v>
      </c>
      <c r="K58" s="144">
        <f t="shared" si="3"/>
        <v>12100</v>
      </c>
      <c r="L58" s="144">
        <f>SUM(L55:L57)</f>
        <v>16250</v>
      </c>
      <c r="M58" s="144">
        <f>SUM(M55:M57)</f>
        <v>175952</v>
      </c>
      <c r="N58" s="144">
        <f>SUM(N55:N57)</f>
        <v>19200</v>
      </c>
      <c r="O58" s="111">
        <f>SUM(O55:O57)</f>
        <v>195152</v>
      </c>
    </row>
    <row r="59" spans="1:19" ht="13.5" customHeight="1" x14ac:dyDescent="0.25">
      <c r="A59" s="112" t="s">
        <v>53</v>
      </c>
      <c r="B59" s="113"/>
      <c r="C59" s="113"/>
      <c r="D59" s="113"/>
      <c r="E59" s="113"/>
      <c r="F59" s="113"/>
      <c r="G59" s="113"/>
      <c r="H59" s="145"/>
      <c r="I59" s="145"/>
      <c r="J59" s="146"/>
      <c r="K59" s="147"/>
      <c r="L59" s="147"/>
      <c r="M59" s="116">
        <v>0</v>
      </c>
      <c r="N59" s="116">
        <f>-0.1*N58</f>
        <v>-1920</v>
      </c>
      <c r="O59" s="117">
        <f>SUM(N59:N59)</f>
        <v>-1920</v>
      </c>
    </row>
    <row r="60" spans="1:19" ht="25.5" customHeight="1" thickBot="1" x14ac:dyDescent="0.3">
      <c r="A60" s="118" t="s">
        <v>82</v>
      </c>
      <c r="B60" s="119"/>
      <c r="C60" s="119"/>
      <c r="D60" s="119"/>
      <c r="E60" s="119"/>
      <c r="F60" s="119"/>
      <c r="G60" s="120"/>
      <c r="H60" s="148"/>
      <c r="I60" s="148"/>
      <c r="J60" s="149"/>
      <c r="K60" s="150"/>
      <c r="L60" s="150"/>
      <c r="M60" s="123">
        <f>SUM(M58:M59)</f>
        <v>175952</v>
      </c>
      <c r="N60" s="124">
        <f>+N58+N59</f>
        <v>17280</v>
      </c>
      <c r="O60" s="124">
        <f>+O58+O59</f>
        <v>193232</v>
      </c>
    </row>
    <row r="61" spans="1:19" ht="14.25" customHeight="1" x14ac:dyDescent="0.25">
      <c r="A61" s="151"/>
      <c r="B61" s="151"/>
      <c r="C61" s="151"/>
      <c r="D61" s="151"/>
      <c r="E61" s="151"/>
      <c r="F61" s="151"/>
      <c r="G61" s="151"/>
      <c r="H61" s="72"/>
      <c r="I61" s="72"/>
      <c r="J61" s="73"/>
      <c r="K61" s="73"/>
      <c r="L61" s="73"/>
      <c r="M61" s="152"/>
      <c r="N61" s="152"/>
      <c r="O61" s="152"/>
    </row>
    <row r="62" spans="1:19" x14ac:dyDescent="0.25">
      <c r="A62" s="151"/>
      <c r="B62" s="151"/>
      <c r="C62" s="151"/>
      <c r="D62" s="151"/>
      <c r="E62" s="151"/>
      <c r="F62" s="151"/>
      <c r="G62" s="151"/>
      <c r="H62" s="153"/>
      <c r="I62" s="153"/>
      <c r="J62" s="152"/>
      <c r="K62" s="152"/>
      <c r="L62" s="152"/>
      <c r="M62" s="152"/>
      <c r="N62" s="152"/>
      <c r="O62" s="154"/>
    </row>
    <row r="63" spans="1:19" ht="15.75" thickBot="1" x14ac:dyDescent="0.3">
      <c r="A63" s="13" t="s">
        <v>93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9" ht="24.75" customHeight="1" thickBot="1" x14ac:dyDescent="0.3">
      <c r="A64" s="14" t="s">
        <v>7</v>
      </c>
      <c r="B64" s="15" t="s">
        <v>8</v>
      </c>
      <c r="C64" s="16"/>
      <c r="D64" s="17" t="s">
        <v>9</v>
      </c>
      <c r="E64" s="17" t="s">
        <v>10</v>
      </c>
      <c r="F64" s="17" t="s">
        <v>11</v>
      </c>
      <c r="G64" s="17" t="s">
        <v>94</v>
      </c>
      <c r="H64" s="15" t="s">
        <v>13</v>
      </c>
      <c r="I64" s="16"/>
      <c r="J64" s="17" t="s">
        <v>14</v>
      </c>
      <c r="K64" s="18"/>
      <c r="L64" s="18"/>
      <c r="M64" s="17" t="s">
        <v>15</v>
      </c>
      <c r="N64" s="17" t="s">
        <v>16</v>
      </c>
      <c r="O64" s="19" t="s">
        <v>95</v>
      </c>
    </row>
    <row r="65" spans="1:21" ht="15.75" thickBot="1" x14ac:dyDescent="0.3">
      <c r="A65" s="20"/>
      <c r="B65" s="21"/>
      <c r="C65" s="22"/>
      <c r="D65" s="23"/>
      <c r="E65" s="23"/>
      <c r="F65" s="23"/>
      <c r="G65" s="24"/>
      <c r="H65" s="17" t="s">
        <v>22</v>
      </c>
      <c r="I65" s="17" t="s">
        <v>19</v>
      </c>
      <c r="J65" s="26"/>
      <c r="K65" s="27"/>
      <c r="L65" s="27"/>
      <c r="M65" s="26"/>
      <c r="N65" s="23"/>
      <c r="O65" s="28"/>
    </row>
    <row r="66" spans="1:21" ht="27.75" customHeight="1" thickBot="1" x14ac:dyDescent="0.3">
      <c r="A66" s="20"/>
      <c r="B66" s="18" t="s">
        <v>20</v>
      </c>
      <c r="C66" s="30" t="s">
        <v>21</v>
      </c>
      <c r="D66" s="23"/>
      <c r="E66" s="23"/>
      <c r="F66" s="23"/>
      <c r="G66" s="24"/>
      <c r="H66" s="23"/>
      <c r="I66" s="23"/>
      <c r="J66" s="26"/>
      <c r="K66" s="32" t="s">
        <v>23</v>
      </c>
      <c r="L66" s="32" t="s">
        <v>24</v>
      </c>
      <c r="M66" s="26"/>
      <c r="N66" s="23"/>
      <c r="O66" s="33"/>
    </row>
    <row r="67" spans="1:21" ht="43.5" hidden="1" thickBot="1" x14ac:dyDescent="0.3">
      <c r="A67" s="155">
        <v>0</v>
      </c>
      <c r="B67" s="99" t="s">
        <v>96</v>
      </c>
      <c r="C67" s="99" t="s">
        <v>97</v>
      </c>
      <c r="D67" s="99" t="s">
        <v>98</v>
      </c>
      <c r="E67" s="99" t="s">
        <v>99</v>
      </c>
      <c r="F67" s="99" t="s">
        <v>100</v>
      </c>
      <c r="G67" s="156">
        <v>0</v>
      </c>
      <c r="H67" s="156"/>
      <c r="I67" s="156"/>
      <c r="J67" s="42">
        <v>250000</v>
      </c>
      <c r="K67" s="42">
        <v>0</v>
      </c>
      <c r="L67" s="42">
        <v>0</v>
      </c>
      <c r="M67" s="42"/>
      <c r="N67" s="42">
        <v>0</v>
      </c>
      <c r="O67" s="157">
        <f t="shared" ref="O67:O69" si="4">SUM(M67:N67)</f>
        <v>0</v>
      </c>
    </row>
    <row r="68" spans="1:21" ht="78" hidden="1" customHeight="1" x14ac:dyDescent="0.25">
      <c r="A68" s="155">
        <v>0</v>
      </c>
      <c r="B68" s="99" t="s">
        <v>75</v>
      </c>
      <c r="C68" s="158" t="s">
        <v>101</v>
      </c>
      <c r="D68" s="99" t="s">
        <v>98</v>
      </c>
      <c r="E68" s="99" t="s">
        <v>102</v>
      </c>
      <c r="F68" s="99" t="s">
        <v>103</v>
      </c>
      <c r="G68" s="156">
        <v>0</v>
      </c>
      <c r="H68" s="156"/>
      <c r="I68" s="156"/>
      <c r="J68" s="42">
        <v>300000</v>
      </c>
      <c r="K68" s="42">
        <v>0</v>
      </c>
      <c r="L68" s="42">
        <v>0</v>
      </c>
      <c r="M68" s="42"/>
      <c r="N68" s="42">
        <v>0</v>
      </c>
      <c r="O68" s="157">
        <f t="shared" si="4"/>
        <v>0</v>
      </c>
      <c r="P68" s="41"/>
    </row>
    <row r="69" spans="1:21" ht="57.75" hidden="1" customHeight="1" x14ac:dyDescent="0.25">
      <c r="A69" s="155">
        <v>0</v>
      </c>
      <c r="B69" s="99" t="s">
        <v>104</v>
      </c>
      <c r="C69" s="99" t="s">
        <v>105</v>
      </c>
      <c r="D69" s="99" t="s">
        <v>98</v>
      </c>
      <c r="E69" s="159" t="s">
        <v>106</v>
      </c>
      <c r="F69" s="99" t="s">
        <v>107</v>
      </c>
      <c r="G69" s="156">
        <v>0</v>
      </c>
      <c r="H69" s="156"/>
      <c r="I69" s="156"/>
      <c r="J69" s="42">
        <v>0</v>
      </c>
      <c r="K69" s="42">
        <v>0</v>
      </c>
      <c r="L69" s="42">
        <v>0</v>
      </c>
      <c r="M69" s="42"/>
      <c r="N69" s="42">
        <v>0</v>
      </c>
      <c r="O69" s="157">
        <f t="shared" si="4"/>
        <v>0</v>
      </c>
      <c r="P69" s="41"/>
    </row>
    <row r="70" spans="1:21" ht="72.75" customHeight="1" thickBot="1" x14ac:dyDescent="0.3">
      <c r="A70" s="160">
        <v>1</v>
      </c>
      <c r="B70" s="161" t="s">
        <v>75</v>
      </c>
      <c r="C70" s="35" t="s">
        <v>108</v>
      </c>
      <c r="D70" s="35" t="s">
        <v>98</v>
      </c>
      <c r="E70" s="159">
        <v>45498</v>
      </c>
      <c r="F70" s="35" t="s">
        <v>103</v>
      </c>
      <c r="G70" s="156">
        <v>8</v>
      </c>
      <c r="H70" s="156"/>
      <c r="I70" s="39"/>
      <c r="J70" s="40">
        <v>300000</v>
      </c>
      <c r="K70" s="40">
        <v>3100</v>
      </c>
      <c r="L70" s="40">
        <v>2887.5</v>
      </c>
      <c r="M70" s="40">
        <v>1820</v>
      </c>
      <c r="N70" s="40">
        <v>11800</v>
      </c>
      <c r="O70" s="57">
        <f>SUM(M70:N70)</f>
        <v>13620</v>
      </c>
      <c r="P70" s="41"/>
    </row>
    <row r="71" spans="1:21" ht="82.5" hidden="1" customHeight="1" x14ac:dyDescent="0.25">
      <c r="A71" s="160"/>
      <c r="B71" s="161" t="s">
        <v>75</v>
      </c>
      <c r="C71" s="35" t="s">
        <v>109</v>
      </c>
      <c r="D71" s="35" t="s">
        <v>98</v>
      </c>
      <c r="E71" s="37" t="s">
        <v>110</v>
      </c>
      <c r="F71" s="35" t="s">
        <v>103</v>
      </c>
      <c r="G71" s="39"/>
      <c r="H71" s="39"/>
      <c r="I71" s="39"/>
      <c r="J71" s="40"/>
      <c r="K71" s="40"/>
      <c r="L71" s="40"/>
      <c r="M71" s="40"/>
      <c r="N71" s="40"/>
      <c r="O71" s="57">
        <f>SUM(M71:N71)</f>
        <v>0</v>
      </c>
      <c r="P71" s="41"/>
    </row>
    <row r="72" spans="1:21" ht="18.75" customHeight="1" thickBot="1" x14ac:dyDescent="0.3">
      <c r="A72" s="160">
        <f>SUM(A67:A71)</f>
        <v>1</v>
      </c>
      <c r="B72" s="59" t="s">
        <v>52</v>
      </c>
      <c r="C72" s="59"/>
      <c r="D72" s="59"/>
      <c r="E72" s="59"/>
      <c r="F72" s="59"/>
      <c r="G72" s="162">
        <f>SUM(G67:G71)</f>
        <v>8</v>
      </c>
      <c r="H72" s="162">
        <f t="shared" ref="H72:N72" si="5">SUM(H67:H71)</f>
        <v>0</v>
      </c>
      <c r="I72" s="162">
        <f t="shared" si="5"/>
        <v>0</v>
      </c>
      <c r="J72" s="162">
        <f t="shared" si="5"/>
        <v>850000</v>
      </c>
      <c r="K72" s="162">
        <f t="shared" si="5"/>
        <v>3100</v>
      </c>
      <c r="L72" s="162">
        <f t="shared" si="5"/>
        <v>2887.5</v>
      </c>
      <c r="M72" s="162">
        <f t="shared" si="5"/>
        <v>1820</v>
      </c>
      <c r="N72" s="162">
        <f t="shared" si="5"/>
        <v>11800</v>
      </c>
      <c r="O72" s="162">
        <f>SUM(O67:O71)</f>
        <v>13620</v>
      </c>
    </row>
    <row r="73" spans="1:21" ht="15" customHeight="1" thickBot="1" x14ac:dyDescent="0.3">
      <c r="A73" s="62" t="s">
        <v>53</v>
      </c>
      <c r="B73" s="63"/>
      <c r="C73" s="63"/>
      <c r="D73" s="63"/>
      <c r="E73" s="63"/>
      <c r="F73" s="63"/>
      <c r="G73" s="63"/>
      <c r="H73" s="163"/>
      <c r="I73" s="163"/>
      <c r="J73" s="164"/>
      <c r="K73" s="164"/>
      <c r="L73" s="164"/>
      <c r="M73" s="165">
        <v>0</v>
      </c>
      <c r="N73" s="165">
        <f>N72*-0.1</f>
        <v>-1180</v>
      </c>
      <c r="O73" s="165">
        <f>N73</f>
        <v>-1180</v>
      </c>
    </row>
    <row r="74" spans="1:21" ht="17.25" customHeight="1" thickBot="1" x14ac:dyDescent="0.3">
      <c r="A74" s="68" t="s">
        <v>54</v>
      </c>
      <c r="B74" s="68"/>
      <c r="C74" s="68"/>
      <c r="D74" s="68"/>
      <c r="E74" s="68"/>
      <c r="F74" s="68"/>
      <c r="G74" s="68"/>
      <c r="H74" s="166"/>
      <c r="I74" s="166"/>
      <c r="J74" s="167"/>
      <c r="K74" s="167"/>
      <c r="L74" s="167"/>
      <c r="M74" s="165">
        <f>SUM(M72:M73)</f>
        <v>1820</v>
      </c>
      <c r="N74" s="165">
        <f>N72 +(N73)</f>
        <v>10620</v>
      </c>
      <c r="O74" s="165">
        <f>O73+O72</f>
        <v>12440</v>
      </c>
    </row>
    <row r="75" spans="1:21" ht="17.25" customHeight="1" x14ac:dyDescent="0.25">
      <c r="A75" s="168"/>
      <c r="B75" s="168"/>
      <c r="C75" s="168"/>
      <c r="D75" s="168"/>
      <c r="E75" s="168"/>
      <c r="F75" s="168"/>
      <c r="G75" s="168"/>
      <c r="H75" s="169"/>
      <c r="I75" s="169"/>
      <c r="J75" s="170"/>
      <c r="K75" s="170"/>
      <c r="L75" s="170"/>
      <c r="M75" s="171"/>
      <c r="N75" s="171"/>
      <c r="O75" s="171"/>
      <c r="P75" s="172"/>
      <c r="Q75" s="172"/>
      <c r="R75" s="172"/>
      <c r="S75" s="172"/>
      <c r="T75" s="172"/>
      <c r="U75" s="172"/>
    </row>
    <row r="76" spans="1:21" ht="17.25" customHeight="1" thickBot="1" x14ac:dyDescent="0.3">
      <c r="A76" s="168"/>
      <c r="B76" s="173" t="s">
        <v>111</v>
      </c>
      <c r="C76" s="173"/>
      <c r="D76" s="173"/>
      <c r="E76" s="173"/>
      <c r="F76" s="173"/>
      <c r="G76" s="173"/>
      <c r="H76" s="169"/>
      <c r="I76" s="174" t="s">
        <v>112</v>
      </c>
      <c r="J76" s="175"/>
      <c r="K76" s="175"/>
      <c r="L76" s="175"/>
      <c r="M76" s="175"/>
      <c r="N76" s="175"/>
      <c r="O76" s="171"/>
      <c r="P76" s="176"/>
      <c r="Q76" s="176"/>
      <c r="R76" s="176"/>
      <c r="S76" s="176"/>
      <c r="T76" s="176"/>
      <c r="U76" s="176"/>
    </row>
    <row r="77" spans="1:21" ht="17.25" customHeight="1" thickBot="1" x14ac:dyDescent="0.3">
      <c r="A77" s="153"/>
      <c r="B77" s="177"/>
      <c r="C77" s="177"/>
      <c r="D77" s="177"/>
      <c r="E77" s="177"/>
      <c r="F77" s="177"/>
      <c r="G77" s="177"/>
      <c r="H77" s="169"/>
      <c r="I77" s="169"/>
      <c r="J77" s="170"/>
      <c r="K77" s="170"/>
      <c r="L77" s="170"/>
      <c r="M77" s="171"/>
      <c r="N77" s="171"/>
      <c r="O77" s="171"/>
      <c r="P77" s="178" t="s">
        <v>113</v>
      </c>
      <c r="Q77" s="179"/>
      <c r="R77" s="179"/>
      <c r="S77" s="179"/>
      <c r="T77" s="179"/>
      <c r="U77" s="180"/>
    </row>
    <row r="78" spans="1:21" ht="32.25" thickBot="1" x14ac:dyDescent="0.3">
      <c r="A78" s="181" t="s">
        <v>114</v>
      </c>
      <c r="B78" s="181"/>
      <c r="C78" s="181"/>
      <c r="D78" s="181" t="s">
        <v>115</v>
      </c>
      <c r="E78" s="181"/>
      <c r="F78" s="181" t="s">
        <v>116</v>
      </c>
      <c r="G78" s="181"/>
      <c r="H78" s="169"/>
      <c r="I78" s="182" t="s">
        <v>117</v>
      </c>
      <c r="J78" s="183" t="s">
        <v>118</v>
      </c>
      <c r="K78" s="184" t="s">
        <v>119</v>
      </c>
      <c r="L78" s="184" t="s">
        <v>120</v>
      </c>
      <c r="M78" s="185" t="s">
        <v>121</v>
      </c>
      <c r="N78" s="186" t="s">
        <v>82</v>
      </c>
      <c r="O78" s="171"/>
      <c r="P78" s="187" t="s">
        <v>117</v>
      </c>
      <c r="Q78" s="188" t="s">
        <v>118</v>
      </c>
      <c r="R78" s="189" t="s">
        <v>119</v>
      </c>
      <c r="S78" s="189" t="s">
        <v>120</v>
      </c>
      <c r="T78" s="190" t="s">
        <v>121</v>
      </c>
      <c r="U78" s="191" t="s">
        <v>82</v>
      </c>
    </row>
    <row r="79" spans="1:21" ht="27.75" customHeight="1" thickBot="1" x14ac:dyDescent="0.3">
      <c r="A79" s="192" t="s">
        <v>122</v>
      </c>
      <c r="B79" s="192"/>
      <c r="C79" s="192"/>
      <c r="D79" s="193">
        <v>531432</v>
      </c>
      <c r="E79" s="194"/>
      <c r="F79" s="193">
        <f>F87</f>
        <v>406554.64</v>
      </c>
      <c r="G79" s="194"/>
      <c r="H79" s="169"/>
      <c r="I79" s="195" t="s">
        <v>24</v>
      </c>
      <c r="J79" s="196">
        <f>L27</f>
        <v>25000</v>
      </c>
      <c r="K79" s="196">
        <f>L58</f>
        <v>16250</v>
      </c>
      <c r="L79" s="196">
        <f>L47</f>
        <v>133400</v>
      </c>
      <c r="M79" s="197">
        <f>L72</f>
        <v>2887.5</v>
      </c>
      <c r="N79" s="198">
        <f>SUM(J79:M79)</f>
        <v>177537.5</v>
      </c>
      <c r="O79" s="199"/>
      <c r="P79" s="195" t="s">
        <v>24</v>
      </c>
      <c r="Q79" s="196">
        <v>37500</v>
      </c>
      <c r="R79" s="196">
        <v>6000</v>
      </c>
      <c r="S79" s="196">
        <v>92400</v>
      </c>
      <c r="T79" s="197">
        <v>2887.5</v>
      </c>
      <c r="U79" s="198">
        <v>138787.5</v>
      </c>
    </row>
    <row r="80" spans="1:21" ht="20.100000000000001" customHeight="1" thickBot="1" x14ac:dyDescent="0.3">
      <c r="A80" s="192" t="s">
        <v>123</v>
      </c>
      <c r="B80" s="192"/>
      <c r="C80" s="192"/>
      <c r="D80" s="193">
        <f>3</f>
        <v>3</v>
      </c>
      <c r="E80" s="194"/>
      <c r="F80" s="200">
        <f>A45+A44</f>
        <v>2</v>
      </c>
      <c r="G80" s="201"/>
      <c r="H80" s="202"/>
      <c r="I80" s="203" t="s">
        <v>124</v>
      </c>
      <c r="J80" s="204">
        <f>K27</f>
        <v>10400</v>
      </c>
      <c r="K80" s="196">
        <f>K58</f>
        <v>12100</v>
      </c>
      <c r="L80" s="204">
        <f>K47</f>
        <v>30000</v>
      </c>
      <c r="M80" s="205">
        <f>K72</f>
        <v>3100</v>
      </c>
      <c r="N80" s="206">
        <f t="shared" ref="N80" si="6">SUM(J80:M80)</f>
        <v>55600</v>
      </c>
      <c r="O80" s="199"/>
      <c r="P80" s="203" t="s">
        <v>124</v>
      </c>
      <c r="Q80" s="204">
        <v>16500</v>
      </c>
      <c r="R80" s="196">
        <v>6200</v>
      </c>
      <c r="S80" s="204">
        <v>33200</v>
      </c>
      <c r="T80" s="205">
        <v>3100</v>
      </c>
      <c r="U80" s="206">
        <v>59000</v>
      </c>
    </row>
    <row r="81" spans="1:22" ht="31.5" customHeight="1" thickBot="1" x14ac:dyDescent="0.3">
      <c r="A81" s="207" t="s">
        <v>125</v>
      </c>
      <c r="B81" s="208"/>
      <c r="C81" s="209"/>
      <c r="D81" s="210">
        <v>12</v>
      </c>
      <c r="E81" s="211"/>
      <c r="F81" s="200">
        <f>(A72+A58+A47+A27)</f>
        <v>12</v>
      </c>
      <c r="G81" s="201"/>
      <c r="H81" s="202"/>
      <c r="I81" s="212" t="s">
        <v>126</v>
      </c>
      <c r="J81" s="213">
        <f>O29</f>
        <v>29520</v>
      </c>
      <c r="K81" s="213">
        <f>O60</f>
        <v>193232</v>
      </c>
      <c r="L81" s="213">
        <f>O49</f>
        <v>171362.64</v>
      </c>
      <c r="M81" s="214">
        <f>O74</f>
        <v>12440</v>
      </c>
      <c r="N81" s="215">
        <f>SUM(J81:M81)</f>
        <v>406554.64</v>
      </c>
      <c r="O81" s="199"/>
      <c r="P81" s="212" t="s">
        <v>126</v>
      </c>
      <c r="Q81" s="213">
        <v>235059</v>
      </c>
      <c r="R81" s="213">
        <v>244713</v>
      </c>
      <c r="S81" s="213">
        <v>41040</v>
      </c>
      <c r="T81" s="214">
        <v>10620</v>
      </c>
      <c r="U81" s="215">
        <v>531432</v>
      </c>
    </row>
    <row r="82" spans="1:22" ht="20.100000000000001" customHeight="1" thickBot="1" x14ac:dyDescent="0.3">
      <c r="A82" s="192" t="s">
        <v>127</v>
      </c>
      <c r="B82" s="192"/>
      <c r="C82" s="192"/>
      <c r="D82" s="210">
        <v>26</v>
      </c>
      <c r="E82" s="211"/>
      <c r="F82" s="216">
        <f>(H27+I27)+(H47+I47)+(H58+I58)+(H72+I72)</f>
        <v>58</v>
      </c>
      <c r="G82" s="217"/>
      <c r="H82" s="153"/>
      <c r="I82" s="218" t="s">
        <v>82</v>
      </c>
      <c r="J82" s="219">
        <f>SUM(J79:J81)</f>
        <v>64920</v>
      </c>
      <c r="K82" s="219">
        <f t="shared" ref="K82:M82" si="7">SUM(K79:K81)</f>
        <v>221582</v>
      </c>
      <c r="L82" s="219">
        <f t="shared" si="7"/>
        <v>334762.64</v>
      </c>
      <c r="M82" s="220">
        <f t="shared" si="7"/>
        <v>18427.5</v>
      </c>
      <c r="N82" s="221">
        <f>SUM(J82:M82)</f>
        <v>639692.14</v>
      </c>
      <c r="O82" s="222"/>
      <c r="P82" s="218" t="s">
        <v>82</v>
      </c>
      <c r="Q82" s="219">
        <v>289059</v>
      </c>
      <c r="R82" s="219">
        <v>256913</v>
      </c>
      <c r="S82" s="219">
        <v>166640</v>
      </c>
      <c r="T82" s="220">
        <v>16607.5</v>
      </c>
      <c r="U82" s="221">
        <v>729219.5</v>
      </c>
    </row>
    <row r="83" spans="1:22" ht="20.100000000000001" customHeight="1" thickBot="1" x14ac:dyDescent="0.3">
      <c r="A83" s="192" t="s">
        <v>128</v>
      </c>
      <c r="B83" s="192"/>
      <c r="C83" s="192"/>
      <c r="D83" s="223">
        <v>168</v>
      </c>
      <c r="E83" s="224"/>
      <c r="F83" s="225">
        <f>G27+G47+G58+G72</f>
        <v>184</v>
      </c>
      <c r="G83" s="226"/>
      <c r="H83" s="153"/>
      <c r="I83" s="227" t="s">
        <v>129</v>
      </c>
      <c r="J83" s="227"/>
      <c r="K83" s="227"/>
      <c r="L83" s="227"/>
      <c r="M83" s="227"/>
      <c r="N83" s="227"/>
      <c r="O83" s="222"/>
      <c r="P83" s="228" t="s">
        <v>130</v>
      </c>
      <c r="Q83" s="229"/>
      <c r="R83" s="229"/>
      <c r="S83" s="229"/>
      <c r="T83" s="229"/>
      <c r="U83" s="230"/>
    </row>
    <row r="84" spans="1:22" ht="35.25" customHeight="1" thickBot="1" x14ac:dyDescent="0.3">
      <c r="A84" s="231" t="s">
        <v>131</v>
      </c>
      <c r="B84" s="231"/>
      <c r="C84" s="231"/>
      <c r="D84" s="193">
        <v>406332</v>
      </c>
      <c r="E84" s="194"/>
      <c r="F84" s="232">
        <f>M74+M60+M49+M29</f>
        <v>290814.64</v>
      </c>
      <c r="G84" s="233"/>
      <c r="H84" s="202"/>
      <c r="I84" s="182" t="s">
        <v>117</v>
      </c>
      <c r="J84" s="183" t="s">
        <v>118</v>
      </c>
      <c r="K84" s="184" t="s">
        <v>119</v>
      </c>
      <c r="L84" s="234" t="s">
        <v>120</v>
      </c>
      <c r="M84" s="235" t="s">
        <v>121</v>
      </c>
      <c r="N84" s="186" t="s">
        <v>82</v>
      </c>
      <c r="O84" s="222"/>
      <c r="P84" s="182" t="s">
        <v>117</v>
      </c>
      <c r="Q84" s="183" t="s">
        <v>118</v>
      </c>
      <c r="R84" s="184" t="s">
        <v>119</v>
      </c>
      <c r="S84" s="184" t="s">
        <v>120</v>
      </c>
      <c r="T84" s="185" t="s">
        <v>121</v>
      </c>
      <c r="U84" s="186" t="s">
        <v>82</v>
      </c>
    </row>
    <row r="85" spans="1:22" ht="20.100000000000001" customHeight="1" thickBot="1" x14ac:dyDescent="0.3">
      <c r="A85" s="231" t="s">
        <v>132</v>
      </c>
      <c r="B85" s="231"/>
      <c r="C85" s="231"/>
      <c r="D85" s="193">
        <v>139000</v>
      </c>
      <c r="E85" s="194"/>
      <c r="F85" s="232">
        <f>N72+N58+N47+N27</f>
        <v>128600</v>
      </c>
      <c r="G85" s="233"/>
      <c r="H85" s="202"/>
      <c r="I85" s="195" t="s">
        <v>24</v>
      </c>
      <c r="J85" s="236">
        <f>J79/Q79</f>
        <v>0.66666666666666663</v>
      </c>
      <c r="K85" s="236">
        <f>K79/R79</f>
        <v>2.7083333333333335</v>
      </c>
      <c r="L85" s="236">
        <f>L79/S79</f>
        <v>1.4437229437229437</v>
      </c>
      <c r="M85" s="236">
        <f>M79/T79</f>
        <v>1</v>
      </c>
      <c r="N85" s="237">
        <f>N79/U79</f>
        <v>1.2792038187877151</v>
      </c>
      <c r="O85" s="222"/>
      <c r="P85" s="238" t="s">
        <v>123</v>
      </c>
      <c r="Q85" s="239">
        <v>3</v>
      </c>
      <c r="R85" s="240">
        <v>0</v>
      </c>
      <c r="S85" s="240">
        <v>0</v>
      </c>
      <c r="T85" s="241">
        <v>0</v>
      </c>
      <c r="U85" s="242">
        <v>3</v>
      </c>
    </row>
    <row r="86" spans="1:22" ht="20.100000000000001" customHeight="1" thickBot="1" x14ac:dyDescent="0.3">
      <c r="A86" s="231" t="s">
        <v>133</v>
      </c>
      <c r="B86" s="231"/>
      <c r="C86" s="231"/>
      <c r="D86" s="193">
        <v>-13900</v>
      </c>
      <c r="E86" s="194"/>
      <c r="F86" s="232">
        <f>(N73+N59+N48+N28)</f>
        <v>-12860</v>
      </c>
      <c r="G86" s="233"/>
      <c r="H86" s="202"/>
      <c r="I86" s="203" t="s">
        <v>124</v>
      </c>
      <c r="J86" s="236">
        <f>J80/Q80</f>
        <v>0.63030303030303025</v>
      </c>
      <c r="K86" s="236">
        <f t="shared" ref="K86:N88" si="8">K80/R80</f>
        <v>1.9516129032258065</v>
      </c>
      <c r="L86" s="236">
        <f t="shared" si="8"/>
        <v>0.90361445783132532</v>
      </c>
      <c r="M86" s="236">
        <f t="shared" si="8"/>
        <v>1</v>
      </c>
      <c r="N86" s="237">
        <f t="shared" si="8"/>
        <v>0.94237288135593222</v>
      </c>
      <c r="O86" s="222"/>
      <c r="P86" s="243" t="s">
        <v>134</v>
      </c>
      <c r="Q86" s="244">
        <v>3</v>
      </c>
      <c r="R86" s="240">
        <v>2</v>
      </c>
      <c r="S86" s="245">
        <v>6</v>
      </c>
      <c r="T86" s="246">
        <v>1</v>
      </c>
      <c r="U86" s="242">
        <v>12</v>
      </c>
    </row>
    <row r="87" spans="1:22" ht="20.100000000000001" customHeight="1" thickBot="1" x14ac:dyDescent="0.3">
      <c r="A87" s="247" t="s">
        <v>135</v>
      </c>
      <c r="B87" s="247"/>
      <c r="C87" s="247"/>
      <c r="D87" s="248">
        <f>SUM(D84:E86)</f>
        <v>531432</v>
      </c>
      <c r="E87" s="249"/>
      <c r="F87" s="250">
        <f>F84+F85+F86</f>
        <v>406554.64</v>
      </c>
      <c r="G87" s="250"/>
      <c r="H87" s="251"/>
      <c r="I87" s="212" t="s">
        <v>126</v>
      </c>
      <c r="J87" s="236">
        <f>J81/Q81</f>
        <v>0.12558549130218372</v>
      </c>
      <c r="K87" s="236">
        <f>K81/R81</f>
        <v>0.78962703248294941</v>
      </c>
      <c r="L87" s="236">
        <f t="shared" si="8"/>
        <v>4.1755029239766088</v>
      </c>
      <c r="M87" s="236">
        <f t="shared" si="8"/>
        <v>1.1713747645951036</v>
      </c>
      <c r="N87" s="237">
        <f t="shared" si="8"/>
        <v>0.76501723644793695</v>
      </c>
      <c r="O87" s="222"/>
      <c r="P87" s="212" t="s">
        <v>136</v>
      </c>
      <c r="Q87" s="244">
        <v>26</v>
      </c>
      <c r="R87" s="240">
        <v>0</v>
      </c>
      <c r="S87" s="245">
        <v>0</v>
      </c>
      <c r="T87" s="246">
        <v>0</v>
      </c>
      <c r="U87" s="242">
        <v>26</v>
      </c>
    </row>
    <row r="88" spans="1:22" ht="20.100000000000001" customHeight="1" thickBot="1" x14ac:dyDescent="0.3">
      <c r="A88" s="252"/>
      <c r="B88" s="252"/>
      <c r="C88" s="252"/>
      <c r="D88" s="252"/>
      <c r="E88" s="252"/>
      <c r="F88" s="252"/>
      <c r="G88" s="251"/>
      <c r="H88" s="251"/>
      <c r="I88" s="218" t="s">
        <v>82</v>
      </c>
      <c r="J88" s="253">
        <f>J82/Q82</f>
        <v>0.22459082747812731</v>
      </c>
      <c r="K88" s="253">
        <f>K82/R82</f>
        <v>0.86247873793852392</v>
      </c>
      <c r="L88" s="253">
        <f t="shared" si="8"/>
        <v>2.00889726356217</v>
      </c>
      <c r="M88" s="254">
        <f t="shared" si="8"/>
        <v>1.1095890410958904</v>
      </c>
      <c r="N88" s="255">
        <f t="shared" si="8"/>
        <v>0.87722851624236597</v>
      </c>
      <c r="O88" s="252"/>
      <c r="P88" s="212" t="s">
        <v>137</v>
      </c>
      <c r="Q88" s="244">
        <v>32</v>
      </c>
      <c r="R88" s="240">
        <v>32</v>
      </c>
      <c r="S88" s="245">
        <v>96</v>
      </c>
      <c r="T88" s="246">
        <v>8</v>
      </c>
      <c r="U88" s="242">
        <v>72</v>
      </c>
    </row>
    <row r="89" spans="1:22" x14ac:dyDescent="0.25">
      <c r="A89" s="252"/>
      <c r="B89" s="256"/>
      <c r="C89" s="256"/>
      <c r="D89" s="256"/>
      <c r="E89" s="257"/>
      <c r="F89" s="257"/>
      <c r="G89" s="258"/>
      <c r="I89" s="252"/>
      <c r="J89" s="252"/>
      <c r="K89" s="252"/>
      <c r="L89" s="252"/>
      <c r="M89" s="252"/>
      <c r="N89" s="252"/>
      <c r="O89" s="252"/>
      <c r="P89" s="212" t="s">
        <v>138</v>
      </c>
      <c r="Q89" s="259">
        <v>196179</v>
      </c>
      <c r="R89" s="240">
        <v>210153</v>
      </c>
      <c r="S89" s="245">
        <v>0</v>
      </c>
      <c r="T89" s="260">
        <v>0</v>
      </c>
      <c r="U89" s="242">
        <v>406332</v>
      </c>
    </row>
    <row r="90" spans="1:22" ht="15.75" thickBot="1" x14ac:dyDescent="0.3">
      <c r="A90" s="252"/>
      <c r="B90" s="261"/>
      <c r="C90" s="261"/>
      <c r="D90" s="261"/>
      <c r="E90" s="262"/>
      <c r="F90" s="261"/>
      <c r="G90" s="263"/>
      <c r="H90" s="261"/>
      <c r="I90" s="264" t="s">
        <v>139</v>
      </c>
      <c r="J90" s="264"/>
      <c r="K90" s="264"/>
      <c r="L90" s="264"/>
      <c r="M90" s="264"/>
      <c r="N90" s="264"/>
      <c r="O90" s="252"/>
      <c r="P90" s="212" t="s">
        <v>140</v>
      </c>
      <c r="Q90" s="265">
        <v>38880</v>
      </c>
      <c r="R90" s="266">
        <v>34560</v>
      </c>
      <c r="S90" s="266">
        <v>41040</v>
      </c>
      <c r="T90" s="267">
        <v>10620</v>
      </c>
      <c r="U90" s="242">
        <v>125100</v>
      </c>
      <c r="V90" s="268"/>
    </row>
    <row r="91" spans="1:22" ht="32.25" thickBot="1" x14ac:dyDescent="0.3">
      <c r="A91" s="252"/>
      <c r="B91" s="252"/>
      <c r="C91" s="252"/>
      <c r="D91" s="252"/>
      <c r="E91" s="252"/>
      <c r="F91" s="252"/>
      <c r="G91" s="252"/>
      <c r="H91" s="261"/>
      <c r="I91" s="182" t="s">
        <v>117</v>
      </c>
      <c r="J91" s="183" t="s">
        <v>118</v>
      </c>
      <c r="K91" s="184" t="s">
        <v>119</v>
      </c>
      <c r="L91" s="184" t="s">
        <v>120</v>
      </c>
      <c r="M91" s="185" t="s">
        <v>121</v>
      </c>
      <c r="N91" s="186" t="s">
        <v>82</v>
      </c>
      <c r="O91" s="252"/>
      <c r="P91" s="218" t="s">
        <v>82</v>
      </c>
      <c r="Q91" s="269">
        <v>235059</v>
      </c>
      <c r="R91" s="219">
        <v>244713</v>
      </c>
      <c r="S91" s="219">
        <v>41040</v>
      </c>
      <c r="T91" s="219">
        <v>10620</v>
      </c>
      <c r="U91" s="219">
        <v>531432</v>
      </c>
    </row>
    <row r="92" spans="1:22" x14ac:dyDescent="0.25">
      <c r="A92" s="252"/>
      <c r="B92" s="270" t="s">
        <v>141</v>
      </c>
      <c r="C92" s="270"/>
      <c r="D92" s="270"/>
      <c r="E92" s="257" t="s">
        <v>142</v>
      </c>
      <c r="F92" s="252"/>
      <c r="G92" s="252"/>
      <c r="H92" s="271"/>
      <c r="I92" s="238" t="s">
        <v>123</v>
      </c>
      <c r="J92" s="272">
        <f>0/Q85</f>
        <v>0</v>
      </c>
      <c r="K92" s="240" t="e">
        <f>0/R85</f>
        <v>#DIV/0!</v>
      </c>
      <c r="L92" s="240" t="e">
        <f>A44+A45/S85</f>
        <v>#DIV/0!</v>
      </c>
      <c r="M92" s="273" t="e">
        <f>0/T85</f>
        <v>#DIV/0!</v>
      </c>
      <c r="N92" s="274">
        <f t="shared" ref="N92:N97" si="9">F80/D80</f>
        <v>0.66666666666666663</v>
      </c>
      <c r="O92" s="252"/>
    </row>
    <row r="93" spans="1:22" x14ac:dyDescent="0.25">
      <c r="A93" s="252"/>
      <c r="B93" s="261"/>
      <c r="C93" s="261"/>
      <c r="D93" s="261"/>
      <c r="E93" s="262"/>
      <c r="F93" s="257"/>
      <c r="G93" s="252"/>
      <c r="H93" s="261"/>
      <c r="I93" s="243" t="s">
        <v>134</v>
      </c>
      <c r="J93" s="275">
        <f>A27/Q86</f>
        <v>0.66666666666666663</v>
      </c>
      <c r="K93" s="272">
        <f>A58/R86</f>
        <v>1.5</v>
      </c>
      <c r="L93" s="276">
        <f>A47/S86</f>
        <v>1</v>
      </c>
      <c r="M93" s="277">
        <f>A72/T86</f>
        <v>1</v>
      </c>
      <c r="N93" s="278">
        <f t="shared" si="9"/>
        <v>1</v>
      </c>
      <c r="O93" s="252"/>
    </row>
    <row r="94" spans="1:22" x14ac:dyDescent="0.25">
      <c r="A94" s="252"/>
      <c r="B94" s="261"/>
      <c r="C94" s="261"/>
      <c r="D94" s="261"/>
      <c r="E94" s="262"/>
      <c r="F94" s="261"/>
      <c r="G94" s="252"/>
      <c r="H94" s="252"/>
      <c r="I94" s="212" t="s">
        <v>136</v>
      </c>
      <c r="J94" s="275">
        <f>H27+I27/Q87</f>
        <v>0</v>
      </c>
      <c r="K94" s="196" t="e">
        <f>H58+I58/R87</f>
        <v>#DIV/0!</v>
      </c>
      <c r="L94" s="279" t="e">
        <f>H47+I47/S87</f>
        <v>#DIV/0!</v>
      </c>
      <c r="M94" s="277" t="e">
        <f>(H72+I72)/T87</f>
        <v>#DIV/0!</v>
      </c>
      <c r="N94" s="278">
        <f t="shared" si="9"/>
        <v>2.2307692307692308</v>
      </c>
      <c r="O94" s="252"/>
      <c r="R94" s="280"/>
      <c r="S94" s="280"/>
    </row>
    <row r="95" spans="1:22" x14ac:dyDescent="0.25">
      <c r="A95" s="252"/>
      <c r="B95" s="261"/>
      <c r="C95" s="261"/>
      <c r="D95" s="261"/>
      <c r="E95" s="262"/>
      <c r="F95" s="261"/>
      <c r="G95" s="252"/>
      <c r="H95" s="252"/>
      <c r="I95" s="212" t="s">
        <v>137</v>
      </c>
      <c r="J95" s="275">
        <f>G27/Q88</f>
        <v>1</v>
      </c>
      <c r="K95" s="272">
        <f>G58/R88</f>
        <v>1.25</v>
      </c>
      <c r="L95" s="275">
        <f>G47/S88</f>
        <v>1.0833333333333333</v>
      </c>
      <c r="M95" s="277">
        <f>G72/T88</f>
        <v>1</v>
      </c>
      <c r="N95" s="278">
        <f t="shared" si="9"/>
        <v>1.0952380952380953</v>
      </c>
      <c r="O95" s="252"/>
    </row>
    <row r="96" spans="1:22" x14ac:dyDescent="0.25">
      <c r="A96" s="252"/>
      <c r="B96" s="261"/>
      <c r="C96" s="261"/>
      <c r="D96" s="261"/>
      <c r="E96" s="262"/>
      <c r="F96" s="261"/>
      <c r="G96" s="252"/>
      <c r="H96" s="252"/>
      <c r="I96" s="212" t="s">
        <v>138</v>
      </c>
      <c r="J96" s="275">
        <f>M27/Q89</f>
        <v>0</v>
      </c>
      <c r="K96" s="272">
        <f>M58/R89</f>
        <v>0.83725666538188848</v>
      </c>
      <c r="L96" s="275" t="e">
        <f>M47/S89</f>
        <v>#DIV/0!</v>
      </c>
      <c r="M96" s="277" t="e">
        <f>M74/T89</f>
        <v>#DIV/0!</v>
      </c>
      <c r="N96" s="278">
        <f t="shared" si="9"/>
        <v>0.71570695884153845</v>
      </c>
      <c r="O96" s="252"/>
    </row>
    <row r="97" spans="1:15" x14ac:dyDescent="0.25">
      <c r="A97" s="252"/>
      <c r="B97" s="281" t="s">
        <v>143</v>
      </c>
      <c r="C97" s="281"/>
      <c r="D97" s="281"/>
      <c r="E97" s="282" t="s">
        <v>144</v>
      </c>
      <c r="F97" s="261"/>
      <c r="G97" s="252"/>
      <c r="H97" s="252"/>
      <c r="I97" s="212" t="s">
        <v>145</v>
      </c>
      <c r="J97" s="283">
        <f>N29/Q90</f>
        <v>0.7592592592592593</v>
      </c>
      <c r="K97" s="283">
        <f>N60/R90</f>
        <v>0.5</v>
      </c>
      <c r="L97" s="283">
        <f>N49/S90</f>
        <v>1.4210526315789473</v>
      </c>
      <c r="M97" s="284">
        <f>N74/T90</f>
        <v>1</v>
      </c>
      <c r="N97" s="278">
        <f t="shared" si="9"/>
        <v>0.92517985611510789</v>
      </c>
      <c r="O97" s="252"/>
    </row>
    <row r="98" spans="1:15" ht="15.75" thickBot="1" x14ac:dyDescent="0.3">
      <c r="A98" s="252"/>
      <c r="B98" s="261" t="s">
        <v>146</v>
      </c>
      <c r="C98" s="261"/>
      <c r="D98" s="261"/>
      <c r="E98" s="257" t="s">
        <v>147</v>
      </c>
      <c r="F98" s="282"/>
      <c r="G98" s="252"/>
      <c r="H98" s="252"/>
      <c r="I98" s="218" t="s">
        <v>82</v>
      </c>
      <c r="J98" s="285">
        <f>J81/Q81</f>
        <v>0.12558549130218372</v>
      </c>
      <c r="K98" s="285">
        <f>K81/R81</f>
        <v>0.78962703248294941</v>
      </c>
      <c r="L98" s="285">
        <f>L81/S81</f>
        <v>4.1755029239766088</v>
      </c>
      <c r="M98" s="286">
        <f>M81/T81</f>
        <v>1.1713747645951036</v>
      </c>
      <c r="N98" s="287">
        <f>N81/U81</f>
        <v>0.76501723644793695</v>
      </c>
      <c r="O98" s="252"/>
    </row>
    <row r="99" spans="1:15" x14ac:dyDescent="0.25">
      <c r="A99" s="252"/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</row>
    <row r="100" spans="1:15" x14ac:dyDescent="0.25">
      <c r="A100" s="252"/>
      <c r="B100" s="11"/>
      <c r="C100" s="11"/>
      <c r="D100" s="11"/>
      <c r="E100" s="11"/>
      <c r="F100" s="11"/>
      <c r="G100" s="252"/>
      <c r="H100" s="252"/>
      <c r="I100" s="252"/>
    </row>
    <row r="101" spans="1:15" x14ac:dyDescent="0.25">
      <c r="A101" s="252"/>
      <c r="B101" s="11"/>
      <c r="C101" s="11"/>
      <c r="D101" s="11"/>
      <c r="E101" s="11"/>
      <c r="F101" s="11"/>
      <c r="G101" s="252"/>
      <c r="H101" s="252"/>
      <c r="I101" s="252"/>
    </row>
    <row r="102" spans="1:15" x14ac:dyDescent="0.25">
      <c r="A102" s="252"/>
      <c r="B102" s="11"/>
      <c r="C102" s="11"/>
      <c r="D102" s="11"/>
      <c r="E102" s="11"/>
      <c r="F102" s="11"/>
      <c r="G102" s="252"/>
      <c r="H102" s="252"/>
    </row>
    <row r="103" spans="1:15" x14ac:dyDescent="0.25">
      <c r="A103" s="252"/>
      <c r="B103" s="11"/>
      <c r="C103" s="11"/>
      <c r="D103" s="11"/>
      <c r="E103" s="11"/>
      <c r="F103" s="11"/>
      <c r="G103" s="252"/>
      <c r="H103" s="252"/>
    </row>
    <row r="104" spans="1:15" x14ac:dyDescent="0.25">
      <c r="A104" s="252"/>
      <c r="B104" s="11"/>
      <c r="C104" s="11"/>
      <c r="D104" s="11"/>
      <c r="E104" s="11"/>
      <c r="F104" s="11"/>
      <c r="G104" s="252"/>
      <c r="H104" s="252"/>
    </row>
    <row r="105" spans="1:15" x14ac:dyDescent="0.25">
      <c r="A105" s="252"/>
      <c r="B105" s="11"/>
      <c r="C105" s="11"/>
      <c r="D105" s="11"/>
      <c r="E105" s="11"/>
      <c r="F105" s="11"/>
      <c r="G105" s="252"/>
      <c r="H105" s="252"/>
    </row>
    <row r="106" spans="1:15" x14ac:dyDescent="0.25">
      <c r="A106" s="252"/>
      <c r="B106" s="11"/>
      <c r="C106" s="11"/>
      <c r="D106" s="11"/>
      <c r="E106" s="11"/>
      <c r="F106" s="11"/>
      <c r="G106" s="11"/>
      <c r="H106" s="252"/>
    </row>
    <row r="107" spans="1:15" x14ac:dyDescent="0.25">
      <c r="A107" s="252"/>
      <c r="B107" s="11"/>
      <c r="C107" s="11"/>
      <c r="D107" s="11"/>
      <c r="E107" s="11"/>
      <c r="F107" s="11"/>
      <c r="G107" s="11"/>
      <c r="H107" s="252"/>
    </row>
    <row r="108" spans="1:15" x14ac:dyDescent="0.25">
      <c r="A108" s="252"/>
      <c r="B108" s="11"/>
      <c r="C108" s="11"/>
      <c r="D108" s="11"/>
      <c r="E108" s="11"/>
      <c r="F108" s="11"/>
      <c r="G108" s="11"/>
      <c r="H108" s="252"/>
    </row>
    <row r="109" spans="1:15" x14ac:dyDescent="0.25">
      <c r="A109" s="11"/>
      <c r="B109" s="11"/>
      <c r="C109" s="11"/>
      <c r="D109" s="11"/>
      <c r="E109" s="11"/>
      <c r="F109" s="11"/>
      <c r="G109" s="11"/>
      <c r="H109" s="11"/>
    </row>
    <row r="110" spans="1:15" x14ac:dyDescent="0.25">
      <c r="A110" s="11"/>
      <c r="B110" s="11"/>
      <c r="C110" s="11"/>
      <c r="D110" s="11"/>
      <c r="E110" s="11"/>
      <c r="F110" s="11"/>
      <c r="G110" s="11"/>
      <c r="H110" s="11"/>
    </row>
    <row r="111" spans="1:15" x14ac:dyDescent="0.25">
      <c r="A111" s="11"/>
      <c r="B111" s="11"/>
      <c r="C111" s="11"/>
      <c r="D111" s="11"/>
      <c r="E111" s="11"/>
      <c r="F111" s="11"/>
      <c r="G111" s="11"/>
      <c r="H111" s="11"/>
    </row>
    <row r="112" spans="1:15" x14ac:dyDescent="0.25">
      <c r="A112" s="11"/>
      <c r="B112" s="11"/>
      <c r="C112" s="11"/>
      <c r="D112" s="11"/>
      <c r="E112" s="11"/>
      <c r="F112" s="11"/>
      <c r="G112" s="11"/>
      <c r="H112" s="11"/>
    </row>
    <row r="113" spans="1:15" x14ac:dyDescent="0.25">
      <c r="A113" s="11"/>
      <c r="B113" s="11"/>
      <c r="C113" s="11"/>
      <c r="D113" s="11"/>
      <c r="E113" s="11"/>
      <c r="F113" s="11"/>
      <c r="G113" s="11"/>
      <c r="H113" s="11"/>
    </row>
    <row r="114" spans="1:15" x14ac:dyDescent="0.25">
      <c r="A114" s="11"/>
      <c r="B114" s="11"/>
      <c r="C114" s="11"/>
      <c r="D114" s="11"/>
      <c r="E114" s="11"/>
      <c r="F114" s="11"/>
      <c r="G114" s="11"/>
      <c r="H114" s="11"/>
    </row>
    <row r="115" spans="1: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5">
      <c r="A135" s="11"/>
      <c r="B135" s="11"/>
      <c r="C135" s="11"/>
      <c r="D135" s="11"/>
      <c r="E135" s="11"/>
      <c r="F135" s="11"/>
      <c r="G135" s="11"/>
      <c r="H135" s="11"/>
      <c r="I135" s="268"/>
      <c r="J135" s="268"/>
      <c r="K135" s="268"/>
      <c r="L135" s="268"/>
      <c r="M135" s="268"/>
      <c r="N135" s="268"/>
      <c r="O135" s="11"/>
    </row>
    <row r="136" spans="1:15" x14ac:dyDescent="0.25">
      <c r="A136" s="11"/>
      <c r="B136" s="11"/>
      <c r="C136" s="11"/>
      <c r="D136" s="11"/>
      <c r="E136" s="11"/>
      <c r="F136" s="11"/>
      <c r="G136" s="11"/>
      <c r="H136" s="11"/>
      <c r="I136" s="268"/>
      <c r="J136" s="268"/>
      <c r="K136" s="268"/>
      <c r="L136" s="268"/>
      <c r="M136" s="268"/>
      <c r="N136" s="268"/>
      <c r="O136" s="11"/>
    </row>
    <row r="137" spans="1:15" x14ac:dyDescent="0.25">
      <c r="A137" s="11"/>
      <c r="B137" s="268"/>
      <c r="C137" s="268"/>
      <c r="D137" s="268"/>
      <c r="E137" s="268"/>
      <c r="F137" s="268"/>
      <c r="G137" s="11"/>
      <c r="H137" s="11"/>
      <c r="I137" s="268"/>
      <c r="J137" s="268"/>
      <c r="K137" s="268"/>
      <c r="L137" s="268"/>
      <c r="M137" s="268"/>
      <c r="N137" s="268"/>
      <c r="O137" s="11"/>
    </row>
    <row r="138" spans="1:15" x14ac:dyDescent="0.25">
      <c r="A138" s="11"/>
      <c r="B138" s="268"/>
      <c r="C138" s="268"/>
      <c r="D138" s="268"/>
      <c r="E138" s="268"/>
      <c r="F138" s="268"/>
      <c r="G138" s="11"/>
      <c r="H138" s="11"/>
      <c r="I138" s="268"/>
      <c r="J138" s="268"/>
      <c r="K138" s="268"/>
      <c r="L138" s="268"/>
      <c r="M138" s="268"/>
      <c r="N138" s="268"/>
      <c r="O138" s="11"/>
    </row>
    <row r="139" spans="1:15" x14ac:dyDescent="0.25">
      <c r="A139" s="11"/>
      <c r="B139" s="268"/>
      <c r="C139" s="268"/>
      <c r="D139" s="268"/>
      <c r="E139" s="268"/>
      <c r="F139" s="268"/>
      <c r="G139" s="11"/>
      <c r="H139" s="11"/>
      <c r="O139" s="11"/>
    </row>
    <row r="140" spans="1:15" x14ac:dyDescent="0.25">
      <c r="A140" s="11"/>
      <c r="B140" s="268"/>
      <c r="C140" s="268"/>
      <c r="D140" s="268"/>
      <c r="E140" s="268"/>
      <c r="F140" s="268"/>
      <c r="G140" s="11"/>
      <c r="H140" s="11"/>
      <c r="O140" s="11"/>
    </row>
    <row r="141" spans="1:15" x14ac:dyDescent="0.25">
      <c r="A141" s="11"/>
      <c r="G141" s="11"/>
      <c r="H141" s="11"/>
      <c r="O141" s="11"/>
    </row>
    <row r="142" spans="1:15" x14ac:dyDescent="0.25">
      <c r="A142" s="11"/>
      <c r="G142" s="11"/>
      <c r="H142" s="11"/>
      <c r="O142" s="11"/>
    </row>
    <row r="143" spans="1:15" x14ac:dyDescent="0.25">
      <c r="A143" s="11"/>
      <c r="G143" s="11"/>
      <c r="H143" s="11"/>
      <c r="O143" s="11"/>
    </row>
    <row r="144" spans="1:15" x14ac:dyDescent="0.25">
      <c r="A144" s="11"/>
      <c r="G144" s="11"/>
      <c r="H144" s="11"/>
      <c r="O144" s="11"/>
    </row>
    <row r="145" spans="1:15" x14ac:dyDescent="0.25">
      <c r="A145" s="11"/>
      <c r="G145" s="11"/>
      <c r="H145" s="11"/>
      <c r="O145" s="11"/>
    </row>
    <row r="146" spans="1:15" x14ac:dyDescent="0.25">
      <c r="A146" s="11"/>
      <c r="G146" s="11"/>
      <c r="H146" s="11"/>
      <c r="O146" s="11"/>
    </row>
    <row r="147" spans="1:15" x14ac:dyDescent="0.25">
      <c r="A147" s="11"/>
      <c r="G147" s="268"/>
      <c r="H147" s="11"/>
      <c r="O147" s="11"/>
    </row>
    <row r="148" spans="1:15" x14ac:dyDescent="0.25">
      <c r="A148" s="11"/>
      <c r="G148" s="268"/>
      <c r="H148" s="11"/>
      <c r="O148" s="11"/>
    </row>
    <row r="149" spans="1:15" x14ac:dyDescent="0.25">
      <c r="A149" s="11"/>
      <c r="G149" s="268"/>
      <c r="H149" s="11"/>
      <c r="O149" s="11"/>
    </row>
    <row r="150" spans="1:15" x14ac:dyDescent="0.25">
      <c r="A150" s="268"/>
      <c r="G150" s="268"/>
      <c r="H150" s="268"/>
      <c r="O150" s="268"/>
    </row>
    <row r="151" spans="1:15" x14ac:dyDescent="0.25">
      <c r="A151" s="268"/>
      <c r="H151" s="268"/>
      <c r="O151" s="268"/>
    </row>
    <row r="152" spans="1:15" x14ac:dyDescent="0.25">
      <c r="A152" s="268"/>
      <c r="H152" s="268"/>
      <c r="O152" s="268"/>
    </row>
    <row r="153" spans="1:15" x14ac:dyDescent="0.25">
      <c r="A153" s="268"/>
      <c r="H153" s="268"/>
      <c r="O153" s="268"/>
    </row>
  </sheetData>
  <mergeCells count="111">
    <mergeCell ref="B89:D89"/>
    <mergeCell ref="I90:N90"/>
    <mergeCell ref="R94:S94"/>
    <mergeCell ref="A86:C86"/>
    <mergeCell ref="D86:E86"/>
    <mergeCell ref="F86:G86"/>
    <mergeCell ref="A87:C87"/>
    <mergeCell ref="D87:E87"/>
    <mergeCell ref="F87:G87"/>
    <mergeCell ref="I83:N83"/>
    <mergeCell ref="P83:U83"/>
    <mergeCell ref="A84:C84"/>
    <mergeCell ref="D84:E84"/>
    <mergeCell ref="F84:G84"/>
    <mergeCell ref="A85:C85"/>
    <mergeCell ref="D85:E85"/>
    <mergeCell ref="F85:G85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A78:C78"/>
    <mergeCell ref="D78:E78"/>
    <mergeCell ref="F78:G78"/>
    <mergeCell ref="A79:C79"/>
    <mergeCell ref="D79:E79"/>
    <mergeCell ref="F79:G79"/>
    <mergeCell ref="B72:F72"/>
    <mergeCell ref="A73:G73"/>
    <mergeCell ref="A74:G74"/>
    <mergeCell ref="B76:G77"/>
    <mergeCell ref="I76:N76"/>
    <mergeCell ref="P77:U77"/>
    <mergeCell ref="J64:J66"/>
    <mergeCell ref="M64:M66"/>
    <mergeCell ref="N64:N66"/>
    <mergeCell ref="O64:O66"/>
    <mergeCell ref="H65:H66"/>
    <mergeCell ref="I65:I66"/>
    <mergeCell ref="A59:G59"/>
    <mergeCell ref="A60:G60"/>
    <mergeCell ref="A63:O63"/>
    <mergeCell ref="A64:A66"/>
    <mergeCell ref="B64:C65"/>
    <mergeCell ref="D64:D66"/>
    <mergeCell ref="E64:E66"/>
    <mergeCell ref="F64:F66"/>
    <mergeCell ref="G64:G66"/>
    <mergeCell ref="H64:I64"/>
    <mergeCell ref="M52:M54"/>
    <mergeCell ref="N52:N54"/>
    <mergeCell ref="O52:O54"/>
    <mergeCell ref="H53:H54"/>
    <mergeCell ref="I53:I54"/>
    <mergeCell ref="P55:S55"/>
    <mergeCell ref="A49:G49"/>
    <mergeCell ref="A51:M51"/>
    <mergeCell ref="A52:A54"/>
    <mergeCell ref="B52:C53"/>
    <mergeCell ref="D52:D54"/>
    <mergeCell ref="E52:E54"/>
    <mergeCell ref="F52:F54"/>
    <mergeCell ref="G52:G54"/>
    <mergeCell ref="H52:I52"/>
    <mergeCell ref="J52:J54"/>
    <mergeCell ref="N32:N34"/>
    <mergeCell ref="O32:O34"/>
    <mergeCell ref="H33:H34"/>
    <mergeCell ref="I33:I34"/>
    <mergeCell ref="B47:F47"/>
    <mergeCell ref="A48:G48"/>
    <mergeCell ref="A31:M31"/>
    <mergeCell ref="A32:A34"/>
    <mergeCell ref="B32:C33"/>
    <mergeCell ref="D32:D34"/>
    <mergeCell ref="E32:E34"/>
    <mergeCell ref="F32:F34"/>
    <mergeCell ref="G32:G34"/>
    <mergeCell ref="H32:I32"/>
    <mergeCell ref="J32:J34"/>
    <mergeCell ref="M32:M34"/>
    <mergeCell ref="N15:N17"/>
    <mergeCell ref="O15:O17"/>
    <mergeCell ref="I16:I17"/>
    <mergeCell ref="B27:F27"/>
    <mergeCell ref="A28:G28"/>
    <mergeCell ref="A29:G29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</mergeCells>
  <conditionalFormatting sqref="J79:M81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{373CC78C-8E99-4378-A3E1-A1EBB44BC31B}</x14:id>
        </ext>
      </extLst>
    </cfRule>
  </conditionalFormatting>
  <conditionalFormatting sqref="J92:M97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{9EEC1AF2-2746-44D5-874D-04C9D1ED099E}</x14:id>
        </ext>
      </extLst>
    </cfRule>
  </conditionalFormatting>
  <conditionalFormatting sqref="J79:N8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{9E7925A2-C355-4DE2-8615-C47EDEFC2E63}</x14:id>
        </ext>
      </extLst>
    </cfRule>
    <cfRule type="colorScale" priority="8">
      <colorScale>
        <cfvo type="min"/>
        <cfvo type="max"/>
        <color rgb="FFFCFCFF"/>
        <color rgb="FF63BE7B"/>
      </colorScale>
    </cfRule>
    <cfRule type="top10" dxfId="0" priority="9" rank="5"/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5:N8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{47C6A39D-D17A-4E2A-A81A-C41181FD0841}</x14:id>
        </ext>
      </extLst>
    </cfRule>
  </conditionalFormatting>
  <conditionalFormatting sqref="J92:N97">
    <cfRule type="colorScale" priority="4">
      <colorScale>
        <cfvo type="min"/>
        <cfvo type="max"/>
        <color rgb="FFFCFCFF"/>
        <color rgb="FF63BE7B"/>
      </colorScale>
    </cfRule>
  </conditionalFormatting>
  <conditionalFormatting sqref="K80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{1F3C481C-C72F-4434-B98C-F9906EC25942}</x14:id>
        </ext>
      </extLst>
    </cfRule>
  </conditionalFormatting>
  <conditionalFormatting sqref="Q79:T81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{6BEEF283-99D8-4CA3-BE1D-5EED79FBCF8B}</x14:id>
        </ext>
      </extLst>
    </cfRule>
  </conditionalFormatting>
  <conditionalFormatting sqref="Q85:T90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{13924321-9EAA-424E-B86F-13B7442C4B8E}</x14:id>
        </ext>
      </extLst>
    </cfRule>
  </conditionalFormatting>
  <conditionalFormatting sqref="Q91:U9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3CC78C-8E99-4378-A3E1-A1EBB44BC3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J79:M81</xm:sqref>
        </x14:conditionalFormatting>
        <x14:conditionalFormatting xmlns:xm="http://schemas.microsoft.com/office/excel/2006/main">
          <x14:cfRule type="dataBar" id="{9EEC1AF2-2746-44D5-874D-04C9D1ED09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J92:M97</xm:sqref>
        </x14:conditionalFormatting>
        <x14:conditionalFormatting xmlns:xm="http://schemas.microsoft.com/office/excel/2006/main">
          <x14:cfRule type="dataBar" id="{9E7925A2-C355-4DE2-8615-C47EDEFC2E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J79:N81</xm:sqref>
        </x14:conditionalFormatting>
        <x14:conditionalFormatting xmlns:xm="http://schemas.microsoft.com/office/excel/2006/main">
          <x14:cfRule type="dataBar" id="{47C6A39D-D17A-4E2A-A81A-C41181FD08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J85:N87</xm:sqref>
        </x14:conditionalFormatting>
        <x14:conditionalFormatting xmlns:xm="http://schemas.microsoft.com/office/excel/2006/main">
          <x14:cfRule type="dataBar" id="{1F3C481C-C72F-4434-B98C-F9906EC2594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K80</xm:sqref>
        </x14:conditionalFormatting>
        <x14:conditionalFormatting xmlns:xm="http://schemas.microsoft.com/office/excel/2006/main">
          <x14:cfRule type="dataBar" id="{6BEEF283-99D8-4CA3-BE1D-5EED79FBCF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Q79:T81</xm:sqref>
        </x14:conditionalFormatting>
        <x14:conditionalFormatting xmlns:xm="http://schemas.microsoft.com/office/excel/2006/main">
          <x14:cfRule type="dataBar" id="{13924321-9EAA-424E-B86F-13B7442C4B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Q85:T90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2024-08-13T12:35:28Z</dcterms:created>
  <dcterms:modified xsi:type="dcterms:W3CDTF">2024-08-13T12:36:50Z</dcterms:modified>
</cp:coreProperties>
</file>