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. 2024 TERINA FELIZ\TRANSPARENCIA 2024\ABRIL\"/>
    </mc:Choice>
  </mc:AlternateContent>
  <xr:revisionPtr revIDLastSave="0" documentId="13_ncr:1_{F077B2CD-F798-4BBB-97B3-A226605561CE}" xr6:coauthVersionLast="47" xr6:coauthVersionMax="47" xr10:uidLastSave="{00000000-0000-0000-0000-000000000000}"/>
  <bookViews>
    <workbookView xWindow="-120" yWindow="-120" windowWidth="29040" windowHeight="15720" xr2:uid="{A866A89B-93A1-4967-9B76-EC6D57F217C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1" l="1"/>
  <c r="M83" i="1"/>
  <c r="L83" i="1"/>
  <c r="K83" i="1"/>
  <c r="J83" i="1"/>
  <c r="D78" i="1"/>
  <c r="F71" i="1"/>
  <c r="N63" i="1"/>
  <c r="N64" i="1" s="1"/>
  <c r="O64" i="1" s="1"/>
  <c r="M63" i="1"/>
  <c r="M65" i="1" s="1"/>
  <c r="L63" i="1"/>
  <c r="M70" i="1" s="1"/>
  <c r="K63" i="1"/>
  <c r="M71" i="1" s="1"/>
  <c r="M77" i="1" s="1"/>
  <c r="J63" i="1"/>
  <c r="I63" i="1"/>
  <c r="H63" i="1"/>
  <c r="M85" i="1" s="1"/>
  <c r="G63" i="1"/>
  <c r="M86" i="1" s="1"/>
  <c r="A63" i="1"/>
  <c r="M84" i="1" s="1"/>
  <c r="O62" i="1"/>
  <c r="O61" i="1"/>
  <c r="O60" i="1"/>
  <c r="O59" i="1"/>
  <c r="O58" i="1"/>
  <c r="N49" i="1"/>
  <c r="M49" i="1"/>
  <c r="K87" i="1" s="1"/>
  <c r="L49" i="1"/>
  <c r="K70" i="1" s="1"/>
  <c r="K49" i="1"/>
  <c r="K71" i="1" s="1"/>
  <c r="K77" i="1" s="1"/>
  <c r="J49" i="1"/>
  <c r="I49" i="1"/>
  <c r="H49" i="1"/>
  <c r="G49" i="1"/>
  <c r="K86" i="1" s="1"/>
  <c r="A49" i="1"/>
  <c r="K84" i="1" s="1"/>
  <c r="O48" i="1"/>
  <c r="O47" i="1"/>
  <c r="O46" i="1"/>
  <c r="O49" i="1" s="1"/>
  <c r="N38" i="1"/>
  <c r="N39" i="1" s="1"/>
  <c r="M38" i="1"/>
  <c r="L87" i="1" s="1"/>
  <c r="L38" i="1"/>
  <c r="L70" i="1" s="1"/>
  <c r="K38" i="1"/>
  <c r="L71" i="1" s="1"/>
  <c r="L77" i="1" s="1"/>
  <c r="J38" i="1"/>
  <c r="I38" i="1"/>
  <c r="H38" i="1"/>
  <c r="G38" i="1"/>
  <c r="L86" i="1" s="1"/>
  <c r="A38" i="1"/>
  <c r="L84" i="1" s="1"/>
  <c r="O37" i="1"/>
  <c r="O36" i="1"/>
  <c r="O35" i="1"/>
  <c r="O34" i="1"/>
  <c r="O33" i="1"/>
  <c r="N25" i="1"/>
  <c r="N26" i="1" s="1"/>
  <c r="M25" i="1"/>
  <c r="J87" i="1" s="1"/>
  <c r="L25" i="1"/>
  <c r="J70" i="1" s="1"/>
  <c r="J76" i="1" s="1"/>
  <c r="K25" i="1"/>
  <c r="J71" i="1" s="1"/>
  <c r="J77" i="1" s="1"/>
  <c r="J25" i="1"/>
  <c r="I25" i="1"/>
  <c r="H25" i="1"/>
  <c r="G25" i="1"/>
  <c r="J86" i="1" s="1"/>
  <c r="A25" i="1"/>
  <c r="J84" i="1" s="1"/>
  <c r="O20" i="1"/>
  <c r="O18" i="1"/>
  <c r="F73" i="1" l="1"/>
  <c r="O25" i="1"/>
  <c r="L85" i="1"/>
  <c r="K85" i="1"/>
  <c r="O39" i="1"/>
  <c r="N40" i="1"/>
  <c r="L88" i="1" s="1"/>
  <c r="N50" i="1"/>
  <c r="O50" i="1" s="1"/>
  <c r="O51" i="1" s="1"/>
  <c r="K72" i="1" s="1"/>
  <c r="O38" i="1"/>
  <c r="M51" i="1"/>
  <c r="F76" i="1"/>
  <c r="N88" i="1" s="1"/>
  <c r="M40" i="1"/>
  <c r="O63" i="1"/>
  <c r="O65" i="1" s="1"/>
  <c r="M72" i="1" s="1"/>
  <c r="K76" i="1"/>
  <c r="N27" i="1"/>
  <c r="J88" i="1" s="1"/>
  <c r="O26" i="1"/>
  <c r="O27" i="1" s="1"/>
  <c r="J72" i="1" s="1"/>
  <c r="L76" i="1"/>
  <c r="N65" i="1"/>
  <c r="M27" i="1"/>
  <c r="N70" i="1"/>
  <c r="N76" i="1" s="1"/>
  <c r="N71" i="1"/>
  <c r="N77" i="1" s="1"/>
  <c r="J85" i="1"/>
  <c r="M87" i="1"/>
  <c r="F72" i="1"/>
  <c r="N84" i="1" s="1"/>
  <c r="F74" i="1"/>
  <c r="N86" i="1" s="1"/>
  <c r="M76" i="1"/>
  <c r="F75" i="1"/>
  <c r="F77" i="1"/>
  <c r="M89" i="1" l="1"/>
  <c r="M78" i="1"/>
  <c r="M73" i="1"/>
  <c r="M79" i="1" s="1"/>
  <c r="M88" i="1"/>
  <c r="K73" i="1"/>
  <c r="K79" i="1" s="1"/>
  <c r="K89" i="1"/>
  <c r="K78" i="1"/>
  <c r="O40" i="1"/>
  <c r="L72" i="1" s="1"/>
  <c r="N72" i="1" s="1"/>
  <c r="N51" i="1"/>
  <c r="K88" i="1" s="1"/>
  <c r="J78" i="1"/>
  <c r="J89" i="1"/>
  <c r="J73" i="1"/>
  <c r="F78" i="1"/>
  <c r="F70" i="1" s="1"/>
  <c r="N87" i="1"/>
  <c r="L89" i="1" l="1"/>
  <c r="L78" i="1"/>
  <c r="L73" i="1"/>
  <c r="L79" i="1" s="1"/>
  <c r="N89" i="1"/>
  <c r="N78" i="1"/>
  <c r="J79" i="1"/>
  <c r="N73" i="1" l="1"/>
  <c r="N7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tc={8DC290D7-4A2D-4B1F-8BC3-B307051FFC37}</author>
    <author>tc={BAFDBC04-BE2F-4A4D-9650-633655FC957A}</author>
  </authors>
  <commentList>
    <comment ref="C19" authorId="0" shapeId="0" xr:uid="{8DC290D7-4A2D-4B1F-8BC3-B307051FFC3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Debes dar el detalle, si fue una visita de seguimiento y si el técnico le compaño, sus recomendaciones de seguimiento, de acuerdo a la justificación de la solicitud del viatico y pago a facilitador.</t>
      </text>
    </comment>
    <comment ref="C21" authorId="1" shapeId="0" xr:uid="{BAFDBC04-BE2F-4A4D-9650-633655FC957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Debes dar el detalle, si fue una visita de seguimiento y si el técnico le compaño, sus recomendaciones de seguimiento, de acuerdo a la justificación de la solicitud del viatico y pago a facilitador.</t>
      </text>
    </comment>
  </commentList>
</comments>
</file>

<file path=xl/sharedStrings.xml><?xml version="1.0" encoding="utf-8"?>
<sst xmlns="http://schemas.openxmlformats.org/spreadsheetml/2006/main" count="260" uniqueCount="128">
  <si>
    <t>CONSEJO NACIONAL DE INVESTIGACIONES AGROPECUARIAS Y FORESTALES (CONIAF)</t>
  </si>
  <si>
    <t>DIRECCIÓN EJECUTIVA</t>
  </si>
  <si>
    <t>DIVISIÓN DE PLANIFICACIÓN  Y  DESARROLLO</t>
  </si>
  <si>
    <t xml:space="preserve"> EJECUCION MESUAL DE ACTIVIDADES Y PROGRAMA DE TRANSFERENCIA  PROYECTOS DE INVERSIÓN PÚBLICA</t>
  </si>
  <si>
    <t>ACTUALIZACIÓN PARA LA INNOVACIÓN TECNOLÓGICA Y COMPETITIVIDAD AGROALIMENTARIA Y  DE FOMENTO A LA EXPORTACIÓN EN LA REPÚBLICA DOMINICANA</t>
  </si>
  <si>
    <t>MES: ABRIL 2024</t>
  </si>
  <si>
    <t xml:space="preserve">DEPARTAMENTO DE AGRICULTURA COMPETITIVA           </t>
  </si>
  <si>
    <t>No.</t>
  </si>
  <si>
    <t>ACTIVIDADES</t>
  </si>
  <si>
    <t>COORDINADOR  CONIAF</t>
  </si>
  <si>
    <t>FECHA</t>
  </si>
  <si>
    <t>LUGAR</t>
  </si>
  <si>
    <t>HORAS de ACTIVIDADES</t>
  </si>
  <si>
    <t>TÉCNICOS BENEFICIADOS</t>
  </si>
  <si>
    <t>PRESUPUESTO TOTAL 2024 (RD$)</t>
  </si>
  <si>
    <t xml:space="preserve">COSTO LOGÍSTICO       </t>
  </si>
  <si>
    <t xml:space="preserve">COSTO FACILITADORES  </t>
  </si>
  <si>
    <t xml:space="preserve">COSTO TOTAL </t>
  </si>
  <si>
    <t xml:space="preserve"> </t>
  </si>
  <si>
    <t>MUJERES</t>
  </si>
  <si>
    <t xml:space="preserve"> FACILITADORES</t>
  </si>
  <si>
    <t>NOMBRE DE LA ACTIVIDAD</t>
  </si>
  <si>
    <t>HOMBRES</t>
  </si>
  <si>
    <t>COMBUSTIBLE</t>
  </si>
  <si>
    <t>VIATICOS</t>
  </si>
  <si>
    <t>Victor manuel Landa</t>
  </si>
  <si>
    <r>
      <t xml:space="preserve">Pago preparacion Suelos parcela de </t>
    </r>
    <r>
      <rPr>
        <b/>
        <sz val="11"/>
        <rFont val="Cambria"/>
        <family val="1"/>
      </rPr>
      <t>Batata</t>
    </r>
    <r>
      <rPr>
        <sz val="11"/>
        <rFont val="Cambria"/>
        <family val="1"/>
      </rPr>
      <t xml:space="preserve"> en Higuey, Yuma</t>
    </r>
  </si>
  <si>
    <t>Victor Payano y Maldané Cuello</t>
  </si>
  <si>
    <t>San Rafael del Yuma</t>
  </si>
  <si>
    <t>Juan Ramon Cedano Mateo</t>
  </si>
  <si>
    <r>
      <t xml:space="preserve">Compras de herramientas para ser utilizadas en el sistema de riego a instalar en las parcelas de </t>
    </r>
    <r>
      <rPr>
        <b/>
        <sz val="11"/>
        <rFont val="Cambria"/>
        <family val="1"/>
      </rPr>
      <t>aguacate</t>
    </r>
    <r>
      <rPr>
        <sz val="11"/>
        <rFont val="Cambria"/>
        <family val="1"/>
      </rPr>
      <t xml:space="preserve"> ubicadas en la Localidad de Mata Yaya, Hondo Valle.</t>
    </r>
  </si>
  <si>
    <t>Mata Yaya, Provincia Elias Piña</t>
  </si>
  <si>
    <t>Salon Sosa Nata</t>
  </si>
  <si>
    <r>
      <t xml:space="preserve"> Visita a Mata Yaya Elias Piña, seguimiento y monitoreo fitosaitario a parcela de validacion y transferencia de tecnologias  del cultivo de </t>
    </r>
    <r>
      <rPr>
        <b/>
        <sz val="11"/>
        <rFont val="Cambria"/>
        <family val="1"/>
      </rPr>
      <t xml:space="preserve">Aguacate </t>
    </r>
    <r>
      <rPr>
        <sz val="11"/>
        <rFont val="Cambria"/>
        <family val="1"/>
      </rPr>
      <t>en Juan Santiago, Hondo Valle.</t>
    </r>
  </si>
  <si>
    <t>22-24/2024</t>
  </si>
  <si>
    <r>
      <t>Monitoreo del grado de germinacion de</t>
    </r>
    <r>
      <rPr>
        <b/>
        <sz val="12"/>
        <rFont val="Cambria"/>
        <family val="1"/>
      </rPr>
      <t>l guandul</t>
    </r>
    <r>
      <rPr>
        <sz val="11"/>
        <rFont val="Cambria"/>
        <family val="1"/>
      </rPr>
      <t xml:space="preserve"> en la parcela de TT instalada  en la comunidad de Mata Yaya. Monitoreo del control quimico de malezas realizado en la parcela </t>
    </r>
  </si>
  <si>
    <t>27-29/1/2024</t>
  </si>
  <si>
    <r>
      <t>Monitoreo del riego y control de plagas en las parcelas de</t>
    </r>
    <r>
      <rPr>
        <b/>
        <sz val="12"/>
        <rFont val="Cambria"/>
        <family val="1"/>
      </rPr>
      <t xml:space="preserve"> aguacate</t>
    </r>
    <r>
      <rPr>
        <sz val="11"/>
        <rFont val="Cambria"/>
        <family val="1"/>
      </rPr>
      <t xml:space="preserve"> ubicadas en la Localidad de Juan Santiago, Hondo Valle, donde se observa que todo se realzo satisfactoriamente. </t>
    </r>
  </si>
  <si>
    <t>Juan Santiago, Hondo Valle</t>
  </si>
  <si>
    <t>Miguel Angel Rodriguez</t>
  </si>
  <si>
    <r>
      <t>Se realizaron mediciones de cosecha de</t>
    </r>
    <r>
      <rPr>
        <b/>
        <sz val="12"/>
        <rFont val="Cambria"/>
        <family val="1"/>
      </rPr>
      <t xml:space="preserve"> plàtano </t>
    </r>
    <r>
      <rPr>
        <sz val="11"/>
        <rFont val="Cambria"/>
        <family val="1"/>
      </rPr>
      <t>en la parcela de Tamayo correspondiente al quinto corte. Con relacion a la parcela ubicada en Galvan, la misma fue entregada al pripietario por razones de abandono de este.</t>
    </r>
  </si>
  <si>
    <t>Tamayo, Galvan, Bahoruco</t>
  </si>
  <si>
    <t>Benjamin Toral Fernandez</t>
  </si>
  <si>
    <r>
      <t>Supervision de tercera cosecha en la parcela de</t>
    </r>
    <r>
      <rPr>
        <b/>
        <sz val="12"/>
        <rFont val="Cambria"/>
        <family val="1"/>
      </rPr>
      <t xml:space="preserve"> café  de la Lanza, Polo y segunda fertilizacion,</t>
    </r>
    <r>
      <rPr>
        <sz val="11"/>
        <rFont val="Cambria"/>
        <family val="1"/>
      </rPr>
      <t>en parcela de aguacate, siembra de la parcela de Guandul, y supervision tercera cosecha de platano en Tamayo y Galvan en Bahoruco.</t>
    </r>
  </si>
  <si>
    <t>30-31/01/24 y 01/02/24</t>
  </si>
  <si>
    <t>La Lanza, Polo, Barahona</t>
  </si>
  <si>
    <t>SUB-TOTAL</t>
  </si>
  <si>
    <t>Legislación  ISR (10% sobre costo  facilitadores)</t>
  </si>
  <si>
    <t xml:space="preserve">TOTAL </t>
  </si>
  <si>
    <t xml:space="preserve">DEPARTAMENTO DE REDUCCIÓN DE LA POBREZA RURAL </t>
  </si>
  <si>
    <t xml:space="preserve">HORAS </t>
  </si>
  <si>
    <t>Julio De Oleo</t>
  </si>
  <si>
    <r>
      <t xml:space="preserve">Visita de seguimiento para monitorear el estado de la plantación de </t>
    </r>
    <r>
      <rPr>
        <b/>
        <sz val="11"/>
        <rFont val="Cambria"/>
        <family val="1"/>
      </rPr>
      <t>mango</t>
    </r>
    <r>
      <rPr>
        <sz val="11"/>
        <rFont val="Cambria"/>
        <family val="1"/>
      </rPr>
      <t xml:space="preserve"> en Neiba. </t>
    </r>
  </si>
  <si>
    <t xml:space="preserve"> César Montero y Bienvenido Carvajal</t>
  </si>
  <si>
    <t>Neiba</t>
  </si>
  <si>
    <t>Atiles Peguero</t>
  </si>
  <si>
    <r>
      <t>Visita con los miembros de la asociación de impacto al desarrollo del batey 4 en Neiba a la parcela de</t>
    </r>
    <r>
      <rPr>
        <b/>
        <sz val="11"/>
        <color theme="1"/>
        <rFont val="Cambria"/>
        <family val="1"/>
      </rPr>
      <t xml:space="preserve"> leche y carne</t>
    </r>
    <r>
      <rPr>
        <sz val="11"/>
        <color theme="1"/>
        <rFont val="Cambria"/>
        <family val="1"/>
      </rPr>
      <t xml:space="preserve"> (parcela de sanidad) </t>
    </r>
  </si>
  <si>
    <t>Salomon Sosa</t>
  </si>
  <si>
    <r>
      <t xml:space="preserve">Transferencia tecnológica en el cultivo de aguacate en Paraíso, Barahona. Se realizó un seguimiento para monitorear el estado de la plantación de </t>
    </r>
    <r>
      <rPr>
        <b/>
        <sz val="11"/>
        <color theme="1"/>
        <rFont val="Times New Roman"/>
        <family val="1"/>
      </rPr>
      <t>aguacate</t>
    </r>
    <r>
      <rPr>
        <sz val="11"/>
        <color theme="1"/>
        <rFont val="Times New Roman"/>
        <family val="1"/>
      </rPr>
      <t>.</t>
    </r>
  </si>
  <si>
    <t>Paraíso, Barahona</t>
  </si>
  <si>
    <t>Juan Valdez</t>
  </si>
  <si>
    <r>
      <t xml:space="preserve">Transferencia tecnológica en la parcela de yuca en Azua. Se estuvo realizando el seguimiento a las dos parcelas sembradas de </t>
    </r>
    <r>
      <rPr>
        <b/>
        <sz val="11"/>
        <color theme="1"/>
        <rFont val="Times New Roman"/>
        <family val="1"/>
      </rPr>
      <t>yuca dulce y amarga</t>
    </r>
    <r>
      <rPr>
        <sz val="11"/>
        <color theme="1"/>
        <rFont val="Times New Roman"/>
        <family val="1"/>
      </rPr>
      <t xml:space="preserve">. </t>
    </r>
  </si>
  <si>
    <t>Azua</t>
  </si>
  <si>
    <r>
      <t xml:space="preserve">Transferencia tecnológica en la parcela demostrativa de </t>
    </r>
    <r>
      <rPr>
        <b/>
        <sz val="11"/>
        <color theme="1"/>
        <rFont val="Cambria"/>
        <family val="1"/>
      </rPr>
      <t>leche y carne</t>
    </r>
    <r>
      <rPr>
        <sz val="11"/>
        <color theme="1"/>
        <rFont val="Cambria"/>
        <family val="1"/>
      </rPr>
      <t xml:space="preserve"> (parcela de Sanidad). Se realizo la primera desparasitación de los animales con noramectina.</t>
    </r>
  </si>
  <si>
    <t>TOTAL</t>
  </si>
  <si>
    <t>DEPARTAMENTO DE ACCESO A LAS CIENCIAS MODERNAS</t>
  </si>
  <si>
    <t>Johuan Santos y Alexis Peguero</t>
  </si>
  <si>
    <r>
      <t xml:space="preserve">Transferencia tecnológica sobre instalación de parcela demostrativa de </t>
    </r>
    <r>
      <rPr>
        <b/>
        <sz val="10"/>
        <rFont val="Cambria"/>
        <family val="1"/>
      </rPr>
      <t>berenjena china</t>
    </r>
    <r>
      <rPr>
        <sz val="10"/>
        <rFont val="Cambria"/>
        <family val="1"/>
      </rPr>
      <t xml:space="preserve"> </t>
    </r>
  </si>
  <si>
    <t>Jose Cepeda</t>
  </si>
  <si>
    <t>La Vega</t>
  </si>
  <si>
    <r>
      <t>Seguimiento a parcela de</t>
    </r>
    <r>
      <rPr>
        <b/>
        <sz val="10"/>
        <rFont val="Cambria"/>
        <family val="1"/>
      </rPr>
      <t xml:space="preserve"> berenjena china </t>
    </r>
  </si>
  <si>
    <t>Elaboracion presupuesto para instalacion parcela de aji picante</t>
  </si>
  <si>
    <t xml:space="preserve">DEPARTAMENTO DE MEDIO AMBIENTE Y RECURSOS NATURALES         </t>
  </si>
  <si>
    <t>HORAS TRANSFE-RENCIA</t>
  </si>
  <si>
    <t>COSTO TOTAL</t>
  </si>
  <si>
    <t>Elpio Avilès/Angel Adames.</t>
  </si>
  <si>
    <r>
      <t>Visita coordinaciòn  Instalacion Parcela de</t>
    </r>
    <r>
      <rPr>
        <b/>
        <sz val="11"/>
        <rFont val="Cambria"/>
        <family val="1"/>
      </rPr>
      <t xml:space="preserve"> Arroz </t>
    </r>
    <r>
      <rPr>
        <sz val="11"/>
        <rFont val="Cambria"/>
        <family val="1"/>
      </rPr>
      <t>.</t>
    </r>
  </si>
  <si>
    <t>José A. Nova</t>
  </si>
  <si>
    <t>5-6/01/24</t>
  </si>
  <si>
    <t>Nisibon, Higuey .</t>
  </si>
  <si>
    <r>
      <t>Visita técnica de seguimiento fitosanitario y realización de la 1ra fertilización de parcela demostrativa y validación de tecnologías, para el control del Piogàn de la</t>
    </r>
    <r>
      <rPr>
        <b/>
        <sz val="11"/>
        <color theme="1"/>
        <rFont val="Cambria"/>
        <family val="1"/>
      </rPr>
      <t xml:space="preserve"> batata, c</t>
    </r>
    <r>
      <rPr>
        <sz val="11"/>
        <color theme="1"/>
        <rFont val="Cambria"/>
        <family val="1"/>
      </rPr>
      <t>on el uso de feromona y Beauveria bassiana.</t>
    </r>
  </si>
  <si>
    <t>10-11/01/24</t>
  </si>
  <si>
    <t>San Rafel del Yuma(Batey Baiguà), Higuey</t>
  </si>
  <si>
    <t>Alejandro Maria Nuñez</t>
  </si>
  <si>
    <r>
      <t xml:space="preserve">Visita para coordinar el montaje y desarrollo de un “Curso sobre tecnologías de </t>
    </r>
    <r>
      <rPr>
        <b/>
        <sz val="11"/>
        <rFont val="Cambria"/>
        <family val="1"/>
      </rPr>
      <t>cacao</t>
    </r>
    <r>
      <rPr>
        <sz val="11"/>
        <rFont val="Cambria"/>
        <family val="1"/>
      </rPr>
      <t xml:space="preserve"> para Alejandro Maria Nuñezla innovación y competitividad</t>
    </r>
  </si>
  <si>
    <t>23-24/01/2024</t>
  </si>
  <si>
    <t>Hato mayor del Rey</t>
  </si>
  <si>
    <r>
      <t>Visita Técnica para la entrega de insumos en la parcela demostrativa de tecnologías para el cultivo de</t>
    </r>
    <r>
      <rPr>
        <b/>
        <sz val="11"/>
        <rFont val="Cambria"/>
        <family val="1"/>
      </rPr>
      <t xml:space="preserve"> batata </t>
    </r>
  </si>
  <si>
    <t>2-3/04/2024</t>
  </si>
  <si>
    <r>
      <t xml:space="preserve">Visita para la plantación de una parcela demostrativa de tecnologías en el cultivo de </t>
    </r>
    <r>
      <rPr>
        <b/>
        <sz val="11"/>
        <rFont val="Cambria"/>
        <family val="1"/>
      </rPr>
      <t xml:space="preserve">batata </t>
    </r>
  </si>
  <si>
    <t>22-23/04/2024</t>
  </si>
  <si>
    <t xml:space="preserve">PROGRAMACION INDICADORES </t>
  </si>
  <si>
    <t>EJECUCION EN VALORES $RD.  NETO</t>
  </si>
  <si>
    <t>PROGRAMACION ABRIL 2024</t>
  </si>
  <si>
    <t xml:space="preserve">RESUMEN PROGRAMACIÓN </t>
  </si>
  <si>
    <t>PRESUPUESTO ABRIL  2024</t>
  </si>
  <si>
    <t>EJECUCION ABRIL</t>
  </si>
  <si>
    <t>DPTO</t>
  </si>
  <si>
    <t>Agric. Competitiva</t>
  </si>
  <si>
    <t>Ciencias Modernas</t>
  </si>
  <si>
    <t>Podresza Rural</t>
  </si>
  <si>
    <t>Medio Amb. Y Rec. Nat.</t>
  </si>
  <si>
    <t>PRESUPUESTO TOTAL</t>
  </si>
  <si>
    <t>TRANSFERENCIAS</t>
  </si>
  <si>
    <t>COMBUST.</t>
  </si>
  <si>
    <t>INSTALACIÓN Y VISITAS A PARCELAS DE VALIDACIÓN</t>
  </si>
  <si>
    <t>PROYECTOS</t>
  </si>
  <si>
    <t>TECNICOS BENEFICIADOS</t>
  </si>
  <si>
    <t>HORAS DE ACTIVIDAD</t>
  </si>
  <si>
    <t xml:space="preserve">EJECUCION PORCENTUAL </t>
  </si>
  <si>
    <t>PROGRAMACION   INDICADORES ABRIL 2024</t>
  </si>
  <si>
    <t xml:space="preserve">COSTO LOGÍSTICO         (RD$) </t>
  </si>
  <si>
    <t xml:space="preserve">COSTO FACILITADORES (RD$) </t>
  </si>
  <si>
    <t>OTROS COSTOS (Ley ISR)</t>
  </si>
  <si>
    <t>SEGUIMIENTO</t>
  </si>
  <si>
    <t xml:space="preserve">COSTO TOTAL      (RD$) </t>
  </si>
  <si>
    <t>BENEFICIARIOS</t>
  </si>
  <si>
    <t>HORAS/ACTV.</t>
  </si>
  <si>
    <t>COSTO LOG.</t>
  </si>
  <si>
    <t>EJECUCION %  INDICADORES POR DEPARTAMENTOS</t>
  </si>
  <si>
    <t xml:space="preserve"> COSTOFACIL.</t>
  </si>
  <si>
    <t>FACILITADORES</t>
  </si>
  <si>
    <t>Preparado por:</t>
  </si>
  <si>
    <t>Aprobado por:</t>
  </si>
  <si>
    <t>Ing. Carlos Ml. Sanquintin Beras</t>
  </si>
  <si>
    <t>Dra. Ana Maria Barcelo Larocca</t>
  </si>
  <si>
    <t>Enc. Div. de Planificacion y Desarrollo</t>
  </si>
  <si>
    <t>Directora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</si>
</sst>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_-* #,##0_-;\-* #,##0_-;_-* &quot;-&quot;??_-;_-@_-"/>
    <numFmt numFmtId="167" formatCode="_(* #,##0_);_(* \(#,##0\);_(* &quot;-&quot;??_);_(@_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name val="Cambria"/>
      <family val="1"/>
    </font>
    <font>
      <b/>
      <sz val="12"/>
      <name val="Cambria"/>
      <family val="1"/>
    </font>
    <font>
      <b/>
      <u/>
      <sz val="14"/>
      <name val="Cambria"/>
      <family val="1"/>
    </font>
    <font>
      <sz val="11"/>
      <color rgb="FFFF0000"/>
      <name val="Cambria"/>
      <family val="1"/>
    </font>
    <font>
      <sz val="11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sz val="10"/>
      <name val="Cambria"/>
      <family val="1"/>
    </font>
    <font>
      <b/>
      <u/>
      <sz val="11"/>
      <name val="Cambria"/>
      <family val="1"/>
    </font>
    <font>
      <b/>
      <sz val="11"/>
      <color rgb="FFFF0000"/>
      <name val="Cambria"/>
      <family val="1"/>
    </font>
    <font>
      <sz val="11"/>
      <color theme="1"/>
      <name val="Times New Roman"/>
      <family val="1"/>
    </font>
    <font>
      <b/>
      <u/>
      <sz val="11"/>
      <color rgb="FFFF0000"/>
      <name val="Cambria"/>
      <family val="1"/>
    </font>
    <font>
      <sz val="11"/>
      <color theme="1"/>
      <name val="Cambria"/>
      <family val="1"/>
    </font>
    <font>
      <sz val="8"/>
      <color theme="1"/>
      <name val="Cambria"/>
      <family val="1"/>
    </font>
    <font>
      <b/>
      <sz val="11"/>
      <color theme="1"/>
      <name val="Cambria"/>
      <family val="1"/>
    </font>
    <font>
      <b/>
      <sz val="11"/>
      <color theme="1"/>
      <name val="Times New Roman"/>
      <family val="1"/>
    </font>
    <font>
      <b/>
      <sz val="11"/>
      <color theme="3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69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4" fontId="4" fillId="0" borderId="0" xfId="1" applyFont="1" applyBorder="1" applyAlignment="1">
      <alignment horizontal="center"/>
    </xf>
    <xf numFmtId="0" fontId="7" fillId="0" borderId="0" xfId="0" applyFont="1"/>
    <xf numFmtId="0" fontId="8" fillId="0" borderId="0" xfId="0" applyFont="1" applyAlignment="1">
      <alignment vertical="center" wrapText="1"/>
    </xf>
    <xf numFmtId="165" fontId="0" fillId="0" borderId="0" xfId="0" applyNumberFormat="1"/>
    <xf numFmtId="0" fontId="12" fillId="0" borderId="2" xfId="0" applyFont="1" applyBorder="1" applyAlignment="1">
      <alignment vertical="center" wrapText="1"/>
    </xf>
    <xf numFmtId="164" fontId="12" fillId="0" borderId="2" xfId="1" applyFont="1" applyBorder="1" applyAlignment="1">
      <alignment horizontal="right" vertical="center" wrapText="1"/>
    </xf>
    <xf numFmtId="164" fontId="9" fillId="0" borderId="2" xfId="1" applyFont="1" applyBorder="1" applyAlignment="1">
      <alignment horizontal="right" wrapText="1"/>
    </xf>
    <xf numFmtId="164" fontId="10" fillId="0" borderId="2" xfId="1" applyFont="1" applyBorder="1" applyAlignment="1">
      <alignment horizontal="right" wrapText="1"/>
    </xf>
    <xf numFmtId="0" fontId="8" fillId="0" borderId="2" xfId="0" applyFont="1" applyBorder="1" applyAlignment="1">
      <alignment wrapText="1"/>
    </xf>
    <xf numFmtId="164" fontId="8" fillId="0" borderId="2" xfId="1" applyFont="1" applyBorder="1" applyAlignment="1">
      <alignment horizontal="right" wrapText="1"/>
    </xf>
    <xf numFmtId="0" fontId="13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wrapText="1"/>
    </xf>
    <xf numFmtId="4" fontId="13" fillId="2" borderId="0" xfId="0" applyNumberFormat="1" applyFont="1" applyFill="1" applyAlignment="1">
      <alignment horizontal="right" vertical="center" wrapText="1"/>
    </xf>
    <xf numFmtId="43" fontId="13" fillId="2" borderId="0" xfId="0" applyNumberFormat="1" applyFont="1" applyFill="1" applyAlignment="1">
      <alignment horizontal="right"/>
    </xf>
    <xf numFmtId="0" fontId="13" fillId="2" borderId="1" xfId="0" applyFont="1" applyFill="1" applyBorder="1" applyAlignment="1">
      <alignment horizontal="left" vertical="center" wrapText="1"/>
    </xf>
    <xf numFmtId="4" fontId="0" fillId="0" borderId="0" xfId="0" applyNumberFormat="1"/>
    <xf numFmtId="0" fontId="9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4" fontId="9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wrapText="1"/>
    </xf>
    <xf numFmtId="43" fontId="9" fillId="2" borderId="0" xfId="0" applyNumberFormat="1" applyFont="1" applyFill="1" applyAlignment="1">
      <alignment horizontal="right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right" vertical="center" wrapText="1"/>
    </xf>
    <xf numFmtId="4" fontId="9" fillId="0" borderId="2" xfId="0" applyNumberFormat="1" applyFont="1" applyBorder="1" applyAlignment="1">
      <alignment horizontal="right" wrapText="1"/>
    </xf>
    <xf numFmtId="0" fontId="7" fillId="0" borderId="2" xfId="0" applyFont="1" applyBorder="1" applyAlignment="1">
      <alignment wrapText="1"/>
    </xf>
    <xf numFmtId="0" fontId="7" fillId="0" borderId="2" xfId="0" applyFont="1" applyBorder="1" applyAlignment="1">
      <alignment horizontal="right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right" wrapText="1"/>
    </xf>
    <xf numFmtId="4" fontId="9" fillId="0" borderId="0" xfId="0" applyNumberFormat="1" applyFont="1" applyAlignment="1">
      <alignment horizontal="right" wrapText="1"/>
    </xf>
    <xf numFmtId="43" fontId="8" fillId="0" borderId="22" xfId="0" applyNumberFormat="1" applyFont="1" applyBorder="1" applyAlignment="1">
      <alignment horizontal="right" wrapText="1"/>
    </xf>
    <xf numFmtId="4" fontId="8" fillId="0" borderId="23" xfId="0" applyNumberFormat="1" applyFont="1" applyBorder="1" applyAlignment="1">
      <alignment horizontal="right" wrapText="1"/>
    </xf>
    <xf numFmtId="4" fontId="9" fillId="0" borderId="24" xfId="0" applyNumberFormat="1" applyFont="1" applyBorder="1" applyAlignment="1">
      <alignment horizontal="right" wrapText="1"/>
    </xf>
    <xf numFmtId="4" fontId="8" fillId="2" borderId="26" xfId="0" applyNumberFormat="1" applyFont="1" applyFill="1" applyBorder="1" applyAlignment="1">
      <alignment horizontal="right" vertical="center" wrapText="1"/>
    </xf>
    <xf numFmtId="4" fontId="8" fillId="2" borderId="27" xfId="0" applyNumberFormat="1" applyFont="1" applyFill="1" applyBorder="1" applyAlignment="1">
      <alignment horizontal="right" vertical="center" wrapText="1"/>
    </xf>
    <xf numFmtId="4" fontId="9" fillId="0" borderId="28" xfId="0" applyNumberFormat="1" applyFont="1" applyBorder="1" applyAlignment="1">
      <alignment horizontal="right" wrapText="1"/>
    </xf>
    <xf numFmtId="4" fontId="8" fillId="2" borderId="15" xfId="0" applyNumberFormat="1" applyFont="1" applyFill="1" applyBorder="1" applyAlignment="1">
      <alignment horizontal="right" vertical="center" wrapText="1"/>
    </xf>
    <xf numFmtId="4" fontId="8" fillId="2" borderId="30" xfId="0" applyNumberFormat="1" applyFont="1" applyFill="1" applyBorder="1" applyAlignment="1">
      <alignment horizontal="right" vertical="center" wrapText="1"/>
    </xf>
    <xf numFmtId="4" fontId="9" fillId="4" borderId="28" xfId="0" applyNumberFormat="1" applyFont="1" applyFill="1" applyBorder="1" applyAlignment="1">
      <alignment horizontal="right" wrapText="1"/>
    </xf>
    <xf numFmtId="0" fontId="8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0" xfId="0" applyFont="1" applyAlignment="1">
      <alignment horizontal="left"/>
    </xf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2" fillId="0" borderId="0" xfId="0" applyFont="1"/>
    <xf numFmtId="0" fontId="11" fillId="2" borderId="15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/>
    </xf>
    <xf numFmtId="4" fontId="8" fillId="2" borderId="15" xfId="0" applyNumberFormat="1" applyFont="1" applyFill="1" applyBorder="1" applyAlignment="1">
      <alignment horizontal="center" vertical="center"/>
    </xf>
    <xf numFmtId="4" fontId="9" fillId="2" borderId="14" xfId="0" applyNumberFormat="1" applyFont="1" applyFill="1" applyBorder="1" applyAlignment="1">
      <alignment horizontal="right" vertical="center" wrapText="1"/>
    </xf>
    <xf numFmtId="164" fontId="9" fillId="2" borderId="14" xfId="1" applyFont="1" applyFill="1" applyBorder="1" applyAlignment="1">
      <alignment horizontal="right" vertical="center" wrapText="1"/>
    </xf>
    <xf numFmtId="164" fontId="9" fillId="2" borderId="15" xfId="1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wrapText="1"/>
    </xf>
    <xf numFmtId="164" fontId="9" fillId="0" borderId="14" xfId="1" applyFont="1" applyBorder="1" applyAlignment="1">
      <alignment horizontal="right" wrapText="1"/>
    </xf>
    <xf numFmtId="0" fontId="12" fillId="2" borderId="15" xfId="0" applyFont="1" applyFill="1" applyBorder="1" applyAlignment="1">
      <alignment horizontal="center" vertical="center" wrapText="1"/>
    </xf>
    <xf numFmtId="4" fontId="9" fillId="2" borderId="15" xfId="0" applyNumberFormat="1" applyFont="1" applyFill="1" applyBorder="1" applyAlignment="1">
      <alignment horizontal="right" vertical="center" wrapText="1"/>
    </xf>
    <xf numFmtId="164" fontId="9" fillId="2" borderId="15" xfId="1" applyFont="1" applyFill="1" applyBorder="1" applyAlignment="1">
      <alignment horizontal="right" vertical="center" wrapText="1"/>
    </xf>
    <xf numFmtId="0" fontId="6" fillId="5" borderId="0" xfId="0" applyFont="1" applyFill="1" applyAlignment="1">
      <alignment wrapText="1"/>
    </xf>
    <xf numFmtId="0" fontId="10" fillId="6" borderId="3" xfId="0" applyFont="1" applyFill="1" applyBorder="1" applyAlignment="1">
      <alignment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/>
    </xf>
    <xf numFmtId="0" fontId="10" fillId="6" borderId="5" xfId="0" applyFont="1" applyFill="1" applyBorder="1" applyAlignment="1">
      <alignment horizontal="left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wrapText="1"/>
    </xf>
    <xf numFmtId="0" fontId="5" fillId="6" borderId="19" xfId="0" applyFont="1" applyFill="1" applyBorder="1" applyAlignment="1">
      <alignment horizontal="left" wrapText="1"/>
    </xf>
    <xf numFmtId="0" fontId="5" fillId="6" borderId="19" xfId="0" applyFont="1" applyFill="1" applyBorder="1" applyAlignment="1">
      <alignment wrapText="1"/>
    </xf>
    <xf numFmtId="4" fontId="5" fillId="6" borderId="20" xfId="0" applyNumberFormat="1" applyFont="1" applyFill="1" applyBorder="1" applyAlignment="1">
      <alignment horizontal="left" wrapText="1"/>
    </xf>
    <xf numFmtId="4" fontId="9" fillId="6" borderId="2" xfId="0" applyNumberFormat="1" applyFont="1" applyFill="1" applyBorder="1" applyAlignment="1">
      <alignment horizontal="left" wrapText="1"/>
    </xf>
    <xf numFmtId="0" fontId="9" fillId="6" borderId="21" xfId="0" applyFont="1" applyFill="1" applyBorder="1" applyAlignment="1">
      <alignment wrapText="1"/>
    </xf>
    <xf numFmtId="0" fontId="9" fillId="6" borderId="25" xfId="0" applyFont="1" applyFill="1" applyBorder="1" applyAlignment="1">
      <alignment horizontal="center" wrapText="1"/>
    </xf>
    <xf numFmtId="0" fontId="9" fillId="6" borderId="29" xfId="0" applyFont="1" applyFill="1" applyBorder="1" applyAlignment="1">
      <alignment wrapText="1"/>
    </xf>
    <xf numFmtId="0" fontId="9" fillId="6" borderId="31" xfId="0" applyFont="1" applyFill="1" applyBorder="1" applyAlignment="1">
      <alignment wrapText="1"/>
    </xf>
    <xf numFmtId="4" fontId="9" fillId="6" borderId="32" xfId="0" applyNumberFormat="1" applyFont="1" applyFill="1" applyBorder="1" applyAlignment="1">
      <alignment horizontal="right" vertical="center" wrapText="1"/>
    </xf>
    <xf numFmtId="4" fontId="9" fillId="6" borderId="33" xfId="0" applyNumberFormat="1" applyFont="1" applyFill="1" applyBorder="1" applyAlignment="1">
      <alignment horizontal="right" vertical="center" wrapText="1"/>
    </xf>
    <xf numFmtId="4" fontId="9" fillId="6" borderId="34" xfId="0" applyNumberFormat="1" applyFont="1" applyFill="1" applyBorder="1" applyAlignment="1">
      <alignment horizontal="right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14" fontId="8" fillId="2" borderId="15" xfId="0" applyNumberFormat="1" applyFont="1" applyFill="1" applyBorder="1" applyAlignment="1">
      <alignment horizontal="center" vertical="center" wrapText="1"/>
    </xf>
    <xf numFmtId="0" fontId="9" fillId="6" borderId="29" xfId="0" applyFont="1" applyFill="1" applyBorder="1" applyAlignment="1">
      <alignment horizontal="center" vertical="center" wrapText="1"/>
    </xf>
    <xf numFmtId="164" fontId="9" fillId="2" borderId="28" xfId="1" applyFont="1" applyFill="1" applyBorder="1" applyAlignment="1">
      <alignment horizontal="center" vertical="center" wrapText="1"/>
    </xf>
    <xf numFmtId="164" fontId="9" fillId="2" borderId="28" xfId="1" applyFont="1" applyFill="1" applyBorder="1" applyAlignment="1">
      <alignment horizontal="right"/>
    </xf>
    <xf numFmtId="0" fontId="7" fillId="2" borderId="14" xfId="0" applyFont="1" applyFill="1" applyBorder="1" applyAlignment="1">
      <alignment wrapText="1"/>
    </xf>
    <xf numFmtId="4" fontId="13" fillId="2" borderId="14" xfId="0" applyNumberFormat="1" applyFont="1" applyFill="1" applyBorder="1" applyAlignment="1">
      <alignment horizontal="right" vertical="center" wrapText="1"/>
    </xf>
    <xf numFmtId="164" fontId="13" fillId="2" borderId="14" xfId="1" applyFont="1" applyFill="1" applyBorder="1" applyAlignment="1">
      <alignment horizontal="right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left" vertical="center" wrapText="1"/>
    </xf>
    <xf numFmtId="16" fontId="11" fillId="0" borderId="15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166" fontId="9" fillId="2" borderId="15" xfId="1" applyNumberFormat="1" applyFont="1" applyFill="1" applyBorder="1" applyAlignment="1">
      <alignment horizontal="center" vertical="center"/>
    </xf>
    <xf numFmtId="164" fontId="9" fillId="2" borderId="15" xfId="1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 wrapText="1"/>
    </xf>
    <xf numFmtId="4" fontId="13" fillId="2" borderId="15" xfId="0" applyNumberFormat="1" applyFont="1" applyFill="1" applyBorder="1" applyAlignment="1">
      <alignment horizontal="right" vertical="center" wrapText="1"/>
    </xf>
    <xf numFmtId="164" fontId="13" fillId="2" borderId="15" xfId="1" applyFont="1" applyFill="1" applyBorder="1" applyAlignment="1">
      <alignment horizontal="right" vertical="center" wrapText="1"/>
    </xf>
    <xf numFmtId="0" fontId="9" fillId="6" borderId="13" xfId="0" applyFont="1" applyFill="1" applyBorder="1" applyAlignment="1">
      <alignment horizontal="center"/>
    </xf>
    <xf numFmtId="4" fontId="9" fillId="0" borderId="14" xfId="0" applyNumberFormat="1" applyFont="1" applyBorder="1" applyAlignment="1">
      <alignment horizontal="center"/>
    </xf>
    <xf numFmtId="0" fontId="16" fillId="0" borderId="15" xfId="0" applyFont="1" applyBorder="1" applyAlignment="1">
      <alignment wrapText="1"/>
    </xf>
    <xf numFmtId="0" fontId="9" fillId="6" borderId="14" xfId="0" applyFont="1" applyFill="1" applyBorder="1" applyAlignment="1">
      <alignment horizontal="center"/>
    </xf>
    <xf numFmtId="164" fontId="9" fillId="2" borderId="14" xfId="1" applyFont="1" applyFill="1" applyBorder="1" applyAlignment="1">
      <alignment horizontal="center"/>
    </xf>
    <xf numFmtId="4" fontId="11" fillId="0" borderId="15" xfId="0" quotePrefix="1" applyNumberFormat="1" applyFont="1" applyBorder="1" applyAlignment="1">
      <alignment horizontal="center" vertical="center"/>
    </xf>
    <xf numFmtId="0" fontId="8" fillId="6" borderId="29" xfId="0" applyFont="1" applyFill="1" applyBorder="1" applyAlignment="1">
      <alignment horizontal="center" vertical="center"/>
    </xf>
    <xf numFmtId="4" fontId="8" fillId="2" borderId="28" xfId="0" applyNumberFormat="1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/>
    </xf>
    <xf numFmtId="10" fontId="8" fillId="0" borderId="0" xfId="0" applyNumberFormat="1" applyFont="1"/>
    <xf numFmtId="10" fontId="8" fillId="2" borderId="0" xfId="0" applyNumberFormat="1" applyFont="1" applyFill="1" applyAlignment="1">
      <alignment wrapText="1"/>
    </xf>
    <xf numFmtId="9" fontId="9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9" fontId="8" fillId="0" borderId="22" xfId="0" applyNumberFormat="1" applyFont="1" applyBorder="1" applyAlignment="1">
      <alignment horizontal="right" wrapText="1"/>
    </xf>
    <xf numFmtId="9" fontId="8" fillId="0" borderId="23" xfId="0" applyNumberFormat="1" applyFont="1" applyBorder="1" applyAlignment="1">
      <alignment horizontal="right" wrapText="1"/>
    </xf>
    <xf numFmtId="9" fontId="9" fillId="0" borderId="24" xfId="0" applyNumberFormat="1" applyFont="1" applyBorder="1" applyAlignment="1">
      <alignment horizontal="right" wrapText="1"/>
    </xf>
    <xf numFmtId="9" fontId="9" fillId="6" borderId="32" xfId="0" applyNumberFormat="1" applyFont="1" applyFill="1" applyBorder="1" applyAlignment="1">
      <alignment horizontal="right" vertical="center" wrapText="1"/>
    </xf>
    <xf numFmtId="9" fontId="9" fillId="6" borderId="33" xfId="0" applyNumberFormat="1" applyFont="1" applyFill="1" applyBorder="1" applyAlignment="1">
      <alignment horizontal="right" vertical="center" wrapText="1"/>
    </xf>
    <xf numFmtId="9" fontId="9" fillId="6" borderId="34" xfId="0" applyNumberFormat="1" applyFont="1" applyFill="1" applyBorder="1" applyAlignment="1">
      <alignment horizontal="right" wrapText="1"/>
    </xf>
    <xf numFmtId="0" fontId="9" fillId="6" borderId="21" xfId="0" applyFont="1" applyFill="1" applyBorder="1"/>
    <xf numFmtId="0" fontId="9" fillId="6" borderId="25" xfId="0" applyFont="1" applyFill="1" applyBorder="1" applyAlignment="1">
      <alignment horizontal="left"/>
    </xf>
    <xf numFmtId="167" fontId="8" fillId="0" borderId="22" xfId="0" applyNumberFormat="1" applyFont="1" applyBorder="1" applyAlignment="1">
      <alignment horizontal="right" wrapText="1"/>
    </xf>
    <xf numFmtId="3" fontId="9" fillId="6" borderId="32" xfId="0" applyNumberFormat="1" applyFont="1" applyFill="1" applyBorder="1" applyAlignment="1">
      <alignment horizontal="right" vertical="center" wrapText="1"/>
    </xf>
    <xf numFmtId="0" fontId="8" fillId="0" borderId="22" xfId="0" applyFont="1" applyBorder="1" applyAlignment="1">
      <alignment horizontal="right" wrapText="1"/>
    </xf>
    <xf numFmtId="0" fontId="8" fillId="2" borderId="26" xfId="0" applyFont="1" applyFill="1" applyBorder="1" applyAlignment="1">
      <alignment horizontal="right" vertical="center" wrapText="1"/>
    </xf>
    <xf numFmtId="164" fontId="8" fillId="2" borderId="15" xfId="1" applyFont="1" applyFill="1" applyBorder="1" applyAlignment="1">
      <alignment horizontal="right" vertical="center" wrapText="1"/>
    </xf>
    <xf numFmtId="164" fontId="8" fillId="2" borderId="26" xfId="1" applyFont="1" applyFill="1" applyBorder="1" applyAlignment="1">
      <alignment horizontal="right" vertical="center" wrapText="1"/>
    </xf>
    <xf numFmtId="10" fontId="8" fillId="0" borderId="22" xfId="0" applyNumberFormat="1" applyFont="1" applyBorder="1" applyAlignment="1">
      <alignment horizontal="right" wrapText="1"/>
    </xf>
    <xf numFmtId="10" fontId="8" fillId="2" borderId="26" xfId="0" applyNumberFormat="1" applyFont="1" applyFill="1" applyBorder="1" applyAlignment="1">
      <alignment horizontal="right" vertical="center" wrapText="1"/>
    </xf>
    <xf numFmtId="10" fontId="9" fillId="0" borderId="28" xfId="0" applyNumberFormat="1" applyFont="1" applyBorder="1" applyAlignment="1">
      <alignment horizontal="right" wrapText="1"/>
    </xf>
    <xf numFmtId="10" fontId="8" fillId="2" borderId="15" xfId="0" applyNumberFormat="1" applyFont="1" applyFill="1" applyBorder="1" applyAlignment="1">
      <alignment horizontal="right" vertical="center" wrapText="1"/>
    </xf>
    <xf numFmtId="10" fontId="9" fillId="2" borderId="28" xfId="0" applyNumberFormat="1" applyFont="1" applyFill="1" applyBorder="1" applyAlignment="1">
      <alignment horizontal="right" wrapText="1"/>
    </xf>
    <xf numFmtId="10" fontId="9" fillId="6" borderId="32" xfId="0" applyNumberFormat="1" applyFont="1" applyFill="1" applyBorder="1" applyAlignment="1">
      <alignment horizontal="right" vertical="center" wrapText="1"/>
    </xf>
    <xf numFmtId="167" fontId="8" fillId="2" borderId="26" xfId="0" applyNumberFormat="1" applyFont="1" applyFill="1" applyBorder="1" applyAlignment="1">
      <alignment horizontal="right" vertical="center" wrapText="1"/>
    </xf>
    <xf numFmtId="3" fontId="8" fillId="0" borderId="23" xfId="0" applyNumberFormat="1" applyFont="1" applyBorder="1" applyAlignment="1">
      <alignment horizontal="right" wrapText="1"/>
    </xf>
    <xf numFmtId="3" fontId="8" fillId="2" borderId="27" xfId="0" applyNumberFormat="1" applyFont="1" applyFill="1" applyBorder="1" applyAlignment="1">
      <alignment horizontal="right" vertical="center" wrapText="1"/>
    </xf>
    <xf numFmtId="3" fontId="9" fillId="0" borderId="24" xfId="0" applyNumberFormat="1" applyFont="1" applyBorder="1" applyAlignment="1">
      <alignment horizontal="right" wrapText="1"/>
    </xf>
    <xf numFmtId="9" fontId="8" fillId="2" borderId="26" xfId="0" applyNumberFormat="1" applyFont="1" applyFill="1" applyBorder="1" applyAlignment="1">
      <alignment horizontal="right" vertical="center" wrapText="1"/>
    </xf>
    <xf numFmtId="9" fontId="8" fillId="2" borderId="27" xfId="0" applyNumberFormat="1" applyFont="1" applyFill="1" applyBorder="1" applyAlignment="1">
      <alignment horizontal="right" vertical="center" wrapText="1"/>
    </xf>
    <xf numFmtId="9" fontId="8" fillId="2" borderId="30" xfId="0" applyNumberFormat="1" applyFont="1" applyFill="1" applyBorder="1" applyAlignment="1">
      <alignment horizontal="right" vertical="center" wrapText="1"/>
    </xf>
    <xf numFmtId="10" fontId="9" fillId="6" borderId="33" xfId="0" applyNumberFormat="1" applyFont="1" applyFill="1" applyBorder="1" applyAlignment="1">
      <alignment horizontal="right" vertical="center" wrapText="1"/>
    </xf>
    <xf numFmtId="10" fontId="9" fillId="6" borderId="34" xfId="0" applyNumberFormat="1" applyFont="1" applyFill="1" applyBorder="1" applyAlignment="1">
      <alignment horizontal="right" wrapText="1"/>
    </xf>
    <xf numFmtId="9" fontId="9" fillId="0" borderId="28" xfId="0" applyNumberFormat="1" applyFont="1" applyBorder="1" applyAlignment="1">
      <alignment horizontal="right" wrapText="1"/>
    </xf>
    <xf numFmtId="9" fontId="9" fillId="0" borderId="28" xfId="0" applyNumberFormat="1" applyFont="1" applyBorder="1" applyAlignment="1">
      <alignment horizontal="right" wrapText="1" indent="1"/>
    </xf>
    <xf numFmtId="9" fontId="9" fillId="7" borderId="28" xfId="0" applyNumberFormat="1" applyFont="1" applyFill="1" applyBorder="1" applyAlignment="1">
      <alignment horizontal="right" wrapText="1"/>
    </xf>
    <xf numFmtId="0" fontId="16" fillId="0" borderId="0" xfId="0" applyFont="1" applyAlignment="1">
      <alignment wrapText="1"/>
    </xf>
    <xf numFmtId="0" fontId="9" fillId="7" borderId="18" xfId="0" applyFont="1" applyFill="1" applyBorder="1" applyAlignment="1">
      <alignment wrapText="1"/>
    </xf>
    <xf numFmtId="0" fontId="5" fillId="7" borderId="19" xfId="0" applyFont="1" applyFill="1" applyBorder="1" applyAlignment="1">
      <alignment horizontal="left" wrapText="1"/>
    </xf>
    <xf numFmtId="0" fontId="5" fillId="7" borderId="19" xfId="0" applyFont="1" applyFill="1" applyBorder="1" applyAlignment="1">
      <alignment wrapText="1"/>
    </xf>
    <xf numFmtId="0" fontId="5" fillId="7" borderId="19" xfId="0" applyFont="1" applyFill="1" applyBorder="1"/>
    <xf numFmtId="4" fontId="5" fillId="7" borderId="20" xfId="0" applyNumberFormat="1" applyFont="1" applyFill="1" applyBorder="1" applyAlignment="1">
      <alignment horizontal="left"/>
    </xf>
    <xf numFmtId="4" fontId="9" fillId="7" borderId="2" xfId="0" applyNumberFormat="1" applyFont="1" applyFill="1" applyBorder="1" applyAlignment="1">
      <alignment horizontal="left" wrapText="1"/>
    </xf>
    <xf numFmtId="4" fontId="5" fillId="7" borderId="20" xfId="0" applyNumberFormat="1" applyFont="1" applyFill="1" applyBorder="1" applyAlignment="1">
      <alignment horizontal="left" wrapText="1"/>
    </xf>
    <xf numFmtId="4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3" fontId="11" fillId="0" borderId="38" xfId="0" applyNumberFormat="1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/>
    </xf>
    <xf numFmtId="4" fontId="11" fillId="2" borderId="22" xfId="0" applyNumberFormat="1" applyFont="1" applyFill="1" applyBorder="1" applyAlignment="1">
      <alignment horizontal="center" vertical="center"/>
    </xf>
    <xf numFmtId="3" fontId="11" fillId="0" borderId="22" xfId="0" applyNumberFormat="1" applyFont="1" applyBorder="1" applyAlignment="1">
      <alignment horizontal="center" vertical="center" wrapText="1"/>
    </xf>
    <xf numFmtId="4" fontId="11" fillId="3" borderId="24" xfId="0" applyNumberFormat="1" applyFont="1" applyFill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 wrapText="1"/>
    </xf>
    <xf numFmtId="0" fontId="9" fillId="6" borderId="39" xfId="0" applyFont="1" applyFill="1" applyBorder="1" applyAlignment="1">
      <alignment wrapText="1"/>
    </xf>
    <xf numFmtId="0" fontId="5" fillId="6" borderId="40" xfId="0" applyFont="1" applyFill="1" applyBorder="1" applyAlignment="1">
      <alignment horizontal="left" wrapText="1"/>
    </xf>
    <xf numFmtId="0" fontId="5" fillId="6" borderId="40" xfId="0" applyFont="1" applyFill="1" applyBorder="1" applyAlignment="1">
      <alignment wrapText="1"/>
    </xf>
    <xf numFmtId="4" fontId="5" fillId="6" borderId="41" xfId="0" applyNumberFormat="1" applyFont="1" applyFill="1" applyBorder="1" applyAlignment="1">
      <alignment horizontal="left" wrapText="1"/>
    </xf>
    <xf numFmtId="4" fontId="9" fillId="6" borderId="14" xfId="0" applyNumberFormat="1" applyFont="1" applyFill="1" applyBorder="1" applyAlignment="1">
      <alignment horizontal="left" wrapText="1"/>
    </xf>
    <xf numFmtId="0" fontId="3" fillId="0" borderId="0" xfId="0" applyFont="1"/>
    <xf numFmtId="43" fontId="9" fillId="0" borderId="0" xfId="0" applyNumberFormat="1" applyFont="1" applyAlignment="1">
      <alignment horizontal="right"/>
    </xf>
    <xf numFmtId="4" fontId="8" fillId="0" borderId="38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justify" vertical="justify" wrapText="1"/>
    </xf>
    <xf numFmtId="14" fontId="8" fillId="0" borderId="35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4" fontId="8" fillId="0" borderId="15" xfId="0" applyNumberFormat="1" applyFont="1" applyBorder="1" applyAlignment="1">
      <alignment horizontal="center" vertical="center"/>
    </xf>
    <xf numFmtId="43" fontId="8" fillId="0" borderId="15" xfId="2" applyFont="1" applyFill="1" applyBorder="1" applyAlignment="1">
      <alignment horizontal="center" vertical="center" wrapText="1"/>
    </xf>
    <xf numFmtId="4" fontId="11" fillId="0" borderId="36" xfId="0" applyNumberFormat="1" applyFont="1" applyBorder="1" applyAlignment="1">
      <alignment horizontal="center" vertical="center" wrapText="1"/>
    </xf>
    <xf numFmtId="0" fontId="16" fillId="0" borderId="15" xfId="0" applyFont="1" applyBorder="1" applyAlignment="1">
      <alignment horizontal="left" wrapText="1"/>
    </xf>
    <xf numFmtId="0" fontId="8" fillId="0" borderId="26" xfId="0" applyFont="1" applyBorder="1" applyAlignment="1">
      <alignment horizontal="center" vertical="center" wrapText="1"/>
    </xf>
    <xf numFmtId="14" fontId="8" fillId="0" borderId="15" xfId="0" applyNumberFormat="1" applyFont="1" applyBorder="1" applyAlignment="1">
      <alignment horizontal="center" vertical="center" wrapText="1"/>
    </xf>
    <xf numFmtId="4" fontId="11" fillId="0" borderId="28" xfId="0" applyNumberFormat="1" applyFont="1" applyBorder="1" applyAlignment="1">
      <alignment horizontal="center" vertical="center" wrapText="1"/>
    </xf>
    <xf numFmtId="0" fontId="14" fillId="0" borderId="15" xfId="0" applyFont="1" applyBorder="1" applyAlignment="1">
      <alignment vertical="center" wrapText="1"/>
    </xf>
    <xf numFmtId="4" fontId="11" fillId="0" borderId="15" xfId="0" applyNumberFormat="1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4" fontId="8" fillId="0" borderId="22" xfId="0" applyNumberFormat="1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/>
    </xf>
    <xf numFmtId="4" fontId="11" fillId="0" borderId="26" xfId="0" applyNumberFormat="1" applyFont="1" applyBorder="1" applyAlignment="1">
      <alignment horizontal="center" vertical="center"/>
    </xf>
    <xf numFmtId="3" fontId="8" fillId="0" borderId="15" xfId="0" applyNumberFormat="1" applyFont="1" applyBorder="1" applyAlignment="1">
      <alignment horizontal="center" vertical="center"/>
    </xf>
    <xf numFmtId="0" fontId="8" fillId="0" borderId="15" xfId="0" applyFont="1" applyBorder="1" applyAlignment="1">
      <alignment horizontal="left" vertical="top" wrapText="1"/>
    </xf>
    <xf numFmtId="0" fontId="8" fillId="0" borderId="15" xfId="0" applyFont="1" applyBorder="1" applyAlignment="1">
      <alignment horizontal="center" vertical="top" wrapText="1"/>
    </xf>
    <xf numFmtId="4" fontId="8" fillId="0" borderId="28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horizontal="left" vertical="justify" wrapText="1"/>
    </xf>
    <xf numFmtId="3" fontId="8" fillId="0" borderId="26" xfId="0" applyNumberFormat="1" applyFont="1" applyBorder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 wrapText="1"/>
    </xf>
    <xf numFmtId="43" fontId="11" fillId="0" borderId="15" xfId="2" applyFont="1" applyFill="1" applyBorder="1" applyAlignment="1">
      <alignment horizontal="center" vertical="center" wrapText="1"/>
    </xf>
    <xf numFmtId="4" fontId="8" fillId="0" borderId="26" xfId="0" applyNumberFormat="1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3" fontId="11" fillId="0" borderId="38" xfId="0" applyNumberFormat="1" applyFont="1" applyBorder="1" applyAlignment="1">
      <alignment horizontal="center" vertical="center" wrapText="1"/>
    </xf>
    <xf numFmtId="3" fontId="11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0" fontId="9" fillId="2" borderId="16" xfId="0" applyFont="1" applyFill="1" applyBorder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center"/>
    </xf>
    <xf numFmtId="0" fontId="9" fillId="6" borderId="2" xfId="0" applyFont="1" applyFill="1" applyBorder="1" applyAlignment="1">
      <alignment horizontal="left" vertical="center" wrapText="1"/>
    </xf>
    <xf numFmtId="4" fontId="9" fillId="6" borderId="13" xfId="0" applyNumberFormat="1" applyFont="1" applyFill="1" applyBorder="1" applyAlignment="1">
      <alignment horizontal="center" wrapText="1"/>
    </xf>
    <xf numFmtId="4" fontId="9" fillId="6" borderId="17" xfId="0" applyNumberFormat="1" applyFont="1" applyFill="1" applyBorder="1" applyAlignment="1">
      <alignment horizontal="center" wrapText="1"/>
    </xf>
    <xf numFmtId="4" fontId="9" fillId="4" borderId="2" xfId="0" applyNumberFormat="1" applyFont="1" applyFill="1" applyBorder="1" applyAlignment="1">
      <alignment horizontal="center" wrapText="1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9" fillId="0" borderId="2" xfId="0" applyFont="1" applyBorder="1" applyAlignment="1">
      <alignment horizontal="left"/>
    </xf>
    <xf numFmtId="4" fontId="9" fillId="0" borderId="13" xfId="0" applyNumberFormat="1" applyFont="1" applyBorder="1" applyAlignment="1">
      <alignment horizontal="center" wrapText="1"/>
    </xf>
    <xf numFmtId="4" fontId="9" fillId="0" borderId="17" xfId="0" applyNumberFormat="1" applyFont="1" applyBorder="1" applyAlignment="1">
      <alignment horizontal="center" wrapText="1"/>
    </xf>
    <xf numFmtId="4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wrapText="1"/>
    </xf>
    <xf numFmtId="3" fontId="9" fillId="0" borderId="13" xfId="0" applyNumberFormat="1" applyFont="1" applyBorder="1" applyAlignment="1">
      <alignment horizontal="center" wrapText="1"/>
    </xf>
    <xf numFmtId="3" fontId="9" fillId="0" borderId="17" xfId="0" applyNumberFormat="1" applyFont="1" applyBorder="1" applyAlignment="1">
      <alignment horizontal="center" wrapText="1"/>
    </xf>
    <xf numFmtId="3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wrapText="1"/>
    </xf>
    <xf numFmtId="0" fontId="9" fillId="0" borderId="16" xfId="0" applyFont="1" applyBorder="1" applyAlignment="1">
      <alignment horizontal="left" wrapText="1"/>
    </xf>
    <xf numFmtId="0" fontId="9" fillId="0" borderId="17" xfId="0" applyFont="1" applyBorder="1" applyAlignment="1">
      <alignment horizontal="left" wrapText="1"/>
    </xf>
    <xf numFmtId="0" fontId="9" fillId="0" borderId="13" xfId="0" applyFont="1" applyBorder="1" applyAlignment="1">
      <alignment horizontal="center" wrapText="1"/>
    </xf>
    <xf numFmtId="0" fontId="9" fillId="0" borderId="17" xfId="0" applyFont="1" applyBorder="1" applyAlignment="1">
      <alignment horizontal="center" wrapText="1"/>
    </xf>
    <xf numFmtId="43" fontId="9" fillId="0" borderId="2" xfId="0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wrapText="1"/>
    </xf>
    <xf numFmtId="0" fontId="9" fillId="0" borderId="14" xfId="0" applyFont="1" applyBorder="1" applyAlignment="1">
      <alignment horizontal="center" vertical="center" wrapText="1"/>
    </xf>
    <xf numFmtId="9" fontId="9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6" borderId="6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1" fillId="6" borderId="12" xfId="0" applyFont="1" applyFill="1" applyBorder="1" applyAlignment="1">
      <alignment horizontal="center" vertical="center" wrapText="1"/>
    </xf>
    <xf numFmtId="9" fontId="9" fillId="2" borderId="29" xfId="0" applyNumberFormat="1" applyFont="1" applyFill="1" applyBorder="1" applyAlignment="1">
      <alignment horizontal="center" vertical="center" wrapText="1"/>
    </xf>
    <xf numFmtId="9" fontId="9" fillId="2" borderId="15" xfId="0" applyNumberFormat="1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10" fillId="6" borderId="2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wrapText="1"/>
    </xf>
    <xf numFmtId="0" fontId="11" fillId="6" borderId="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4" fontId="4" fillId="0" borderId="0" xfId="1" applyFont="1" applyBorder="1" applyAlignment="1">
      <alignment horizontal="center" wrapText="1"/>
    </xf>
    <xf numFmtId="0" fontId="6" fillId="5" borderId="0" xfId="0" applyFont="1" applyFill="1" applyAlignment="1">
      <alignment horizontal="center" wrapText="1"/>
    </xf>
  </cellXfs>
  <cellStyles count="3">
    <cellStyle name="Millares 2" xfId="2" xr:uid="{AEC38036-99EC-4B25-BA74-ECB862AA3E19}"/>
    <cellStyle name="Millares 3" xfId="1" xr:uid="{FB1458E9-7FAD-463B-8B71-8149E4EE9786}"/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71736</xdr:colOff>
      <xdr:row>0</xdr:row>
      <xdr:rowOff>33226</xdr:rowOff>
    </xdr:from>
    <xdr:to>
      <xdr:col>2</xdr:col>
      <xdr:colOff>99190</xdr:colOff>
      <xdr:row>5</xdr:row>
      <xdr:rowOff>28535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F86A7683-397D-4BEC-B6F7-947F0377A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736" y="33226"/>
          <a:ext cx="1360954" cy="785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arlos Sanquintin" id="{3A06B810-1BD1-407D-91D8-A3200DD425BE}" userId="S::carlossanquintin@coniaf.onmicrosoft.com::68a97489-eb27-4b56-90f9-d22c5b85cbf4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9" dT="2022-12-27T13:28:24.76" personId="{3A06B810-1BD1-407D-91D8-A3200DD425BE}" id="{8DC290D7-4A2D-4B1F-8BC3-B307051FFC37}">
    <text>Debes dar el detalle, si fue una visita de seguimiento y si el técnico le compaño, sus recomendaciones de seguimiento, de acuerdo a la justificación de la solicitud del viatico y pago a facilitador.</text>
  </threadedComment>
  <threadedComment ref="C21" dT="2022-12-27T13:28:24.76" personId="{3A06B810-1BD1-407D-91D8-A3200DD425BE}" id="{BAFDBC04-BE2F-4A4D-9650-633655FC957A}">
    <text>Debes dar el detalle, si fue una visita de seguimiento y si el técnico le compaño, sus recomendaciones de seguimiento, de acuerdo a la justificación de la solicitud del viatico y pago a facilitador.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D3FE8-B353-4252-8FC6-359181C77C77}">
  <dimension ref="A1:V144"/>
  <sheetViews>
    <sheetView tabSelected="1" topLeftCell="F45" workbookViewId="0">
      <selection activeCell="P107" sqref="P107"/>
    </sheetView>
  </sheetViews>
  <sheetFormatPr baseColWidth="10" defaultRowHeight="15" x14ac:dyDescent="0.25"/>
  <cols>
    <col min="1" max="1" width="4" customWidth="1"/>
    <col min="2" max="2" width="16" customWidth="1"/>
    <col min="3" max="3" width="43.42578125" customWidth="1"/>
    <col min="4" max="4" width="19.140625" customWidth="1"/>
    <col min="5" max="5" width="15.140625" customWidth="1"/>
    <col min="6" max="6" width="13.140625" customWidth="1"/>
    <col min="7" max="7" width="14.28515625" customWidth="1"/>
    <col min="8" max="8" width="10" customWidth="1"/>
    <col min="9" max="9" width="18.5703125" customWidth="1"/>
    <col min="10" max="10" width="15.85546875" customWidth="1"/>
    <col min="11" max="11" width="18" customWidth="1"/>
    <col min="12" max="12" width="20.42578125" customWidth="1"/>
    <col min="13" max="13" width="20.5703125" customWidth="1"/>
    <col min="14" max="14" width="16.140625" customWidth="1"/>
    <col min="15" max="15" width="14.85546875" customWidth="1"/>
    <col min="16" max="16" width="18.42578125" customWidth="1"/>
    <col min="17" max="17" width="13.85546875" bestFit="1" customWidth="1"/>
    <col min="18" max="18" width="15" customWidth="1"/>
    <col min="19" max="19" width="12.5703125" customWidth="1"/>
    <col min="20" max="20" width="13.28515625" customWidth="1"/>
    <col min="21" max="21" width="14" customWidth="1"/>
  </cols>
  <sheetData>
    <row r="1" spans="1:15" ht="18" x14ac:dyDescent="0.25">
      <c r="A1" s="264" t="s">
        <v>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</row>
    <row r="2" spans="1:15" ht="6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5.75" x14ac:dyDescent="0.25">
      <c r="A3" s="265" t="s">
        <v>1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</row>
    <row r="4" spans="1:15" ht="15.75" x14ac:dyDescent="0.25">
      <c r="A4" s="265" t="s">
        <v>2</v>
      </c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</row>
    <row r="5" spans="1:15" ht="6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18" x14ac:dyDescent="0.25">
      <c r="A6" s="266" t="s">
        <v>3</v>
      </c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</row>
    <row r="7" spans="1:15" ht="8.25" customHeight="1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18" customHeight="1" x14ac:dyDescent="0.25">
      <c r="A8" s="267" t="s">
        <v>4</v>
      </c>
      <c r="B8" s="267"/>
      <c r="C8" s="267"/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7"/>
      <c r="O8" s="4"/>
    </row>
    <row r="9" spans="1:15" ht="18" customHeight="1" x14ac:dyDescent="0.25">
      <c r="A9" s="267"/>
      <c r="B9" s="267"/>
      <c r="C9" s="267"/>
      <c r="D9" s="267"/>
      <c r="E9" s="267"/>
      <c r="F9" s="267"/>
      <c r="G9" s="267"/>
      <c r="H9" s="267"/>
      <c r="I9" s="267"/>
      <c r="J9" s="267"/>
      <c r="K9" s="267"/>
      <c r="L9" s="267"/>
      <c r="M9" s="267"/>
      <c r="N9" s="267"/>
      <c r="O9" s="4"/>
    </row>
    <row r="10" spans="1:15" ht="18" customHeigh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ht="18" customHeight="1" x14ac:dyDescent="0.25">
      <c r="A11" s="268" t="s">
        <v>5</v>
      </c>
      <c r="B11" s="268"/>
      <c r="C11" s="268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61"/>
    </row>
    <row r="12" spans="1:15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</row>
    <row r="13" spans="1: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5"/>
    </row>
    <row r="14" spans="1:15" ht="15.75" customHeight="1" thickBot="1" x14ac:dyDescent="0.3">
      <c r="A14" s="252" t="s">
        <v>6</v>
      </c>
      <c r="B14" s="252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</row>
    <row r="15" spans="1:15" ht="27" customHeight="1" thickBot="1" x14ac:dyDescent="0.3">
      <c r="A15" s="253" t="s">
        <v>7</v>
      </c>
      <c r="B15" s="255" t="s">
        <v>8</v>
      </c>
      <c r="C15" s="256"/>
      <c r="D15" s="241" t="s">
        <v>9</v>
      </c>
      <c r="E15" s="241" t="s">
        <v>10</v>
      </c>
      <c r="F15" s="241" t="s">
        <v>11</v>
      </c>
      <c r="G15" s="241" t="s">
        <v>12</v>
      </c>
      <c r="H15" s="255" t="s">
        <v>13</v>
      </c>
      <c r="I15" s="256"/>
      <c r="J15" s="241" t="s">
        <v>14</v>
      </c>
      <c r="K15" s="79"/>
      <c r="L15" s="79"/>
      <c r="M15" s="241" t="s">
        <v>15</v>
      </c>
      <c r="N15" s="241" t="s">
        <v>16</v>
      </c>
      <c r="O15" s="244" t="s">
        <v>17</v>
      </c>
    </row>
    <row r="16" spans="1:15" ht="2.25" customHeight="1" thickBot="1" x14ac:dyDescent="0.3">
      <c r="A16" s="254"/>
      <c r="B16" s="257"/>
      <c r="C16" s="258"/>
      <c r="D16" s="243"/>
      <c r="E16" s="243"/>
      <c r="F16" s="243"/>
      <c r="G16" s="259"/>
      <c r="H16" s="62" t="s">
        <v>18</v>
      </c>
      <c r="I16" s="241" t="s">
        <v>19</v>
      </c>
      <c r="J16" s="242"/>
      <c r="K16" s="82"/>
      <c r="L16" s="82"/>
      <c r="M16" s="242"/>
      <c r="N16" s="243"/>
      <c r="O16" s="245"/>
    </row>
    <row r="17" spans="1:20" ht="26.25" customHeight="1" x14ac:dyDescent="0.25">
      <c r="A17" s="261"/>
      <c r="B17" s="79" t="s">
        <v>20</v>
      </c>
      <c r="C17" s="81" t="s">
        <v>21</v>
      </c>
      <c r="D17" s="243"/>
      <c r="E17" s="243"/>
      <c r="F17" s="243"/>
      <c r="G17" s="259"/>
      <c r="H17" s="63" t="s">
        <v>22</v>
      </c>
      <c r="I17" s="243"/>
      <c r="J17" s="242"/>
      <c r="K17" s="80" t="s">
        <v>23</v>
      </c>
      <c r="L17" s="80" t="s">
        <v>24</v>
      </c>
      <c r="M17" s="242"/>
      <c r="N17" s="243"/>
      <c r="O17" s="246"/>
    </row>
    <row r="18" spans="1:20" ht="57" hidden="1" customHeight="1" x14ac:dyDescent="0.25">
      <c r="A18" s="106">
        <v>0</v>
      </c>
      <c r="B18" s="94" t="s">
        <v>25</v>
      </c>
      <c r="C18" s="192" t="s">
        <v>26</v>
      </c>
      <c r="D18" s="94" t="s">
        <v>27</v>
      </c>
      <c r="E18" s="181">
        <v>45293</v>
      </c>
      <c r="F18" s="193" t="s">
        <v>28</v>
      </c>
      <c r="G18" s="175"/>
      <c r="H18" s="175"/>
      <c r="I18" s="175"/>
      <c r="J18" s="176"/>
      <c r="K18" s="176"/>
      <c r="L18" s="176"/>
      <c r="M18" s="176">
        <v>0</v>
      </c>
      <c r="N18" s="176">
        <v>0</v>
      </c>
      <c r="O18" s="194">
        <f>M18+N18</f>
        <v>0</v>
      </c>
    </row>
    <row r="19" spans="1:20" ht="57" x14ac:dyDescent="0.25">
      <c r="A19" s="106">
        <v>0</v>
      </c>
      <c r="B19" s="94" t="s">
        <v>29</v>
      </c>
      <c r="C19" s="192" t="s">
        <v>30</v>
      </c>
      <c r="D19" s="94" t="s">
        <v>27</v>
      </c>
      <c r="E19" s="181">
        <v>45383</v>
      </c>
      <c r="F19" s="193" t="s">
        <v>31</v>
      </c>
      <c r="G19" s="175">
        <v>0</v>
      </c>
      <c r="H19" s="175"/>
      <c r="I19" s="175"/>
      <c r="J19" s="176">
        <v>535000</v>
      </c>
      <c r="K19" s="176">
        <v>0</v>
      </c>
      <c r="L19" s="176">
        <v>0</v>
      </c>
      <c r="M19" s="176">
        <v>233935.82</v>
      </c>
      <c r="N19" s="176">
        <v>0</v>
      </c>
      <c r="O19" s="194">
        <f>M19+N19</f>
        <v>233935.82</v>
      </c>
    </row>
    <row r="20" spans="1:20" ht="57" hidden="1" x14ac:dyDescent="0.25">
      <c r="A20" s="106">
        <v>0</v>
      </c>
      <c r="B20" s="94" t="s">
        <v>32</v>
      </c>
      <c r="C20" s="192" t="s">
        <v>33</v>
      </c>
      <c r="D20" s="94" t="s">
        <v>27</v>
      </c>
      <c r="E20" s="181" t="s">
        <v>34</v>
      </c>
      <c r="F20" s="193" t="s">
        <v>31</v>
      </c>
      <c r="G20" s="175">
        <v>0</v>
      </c>
      <c r="H20" s="175"/>
      <c r="I20" s="175"/>
      <c r="J20" s="105"/>
      <c r="K20" s="176">
        <v>0</v>
      </c>
      <c r="L20" s="176">
        <v>0</v>
      </c>
      <c r="M20" s="176">
        <v>0</v>
      </c>
      <c r="N20" s="176">
        <v>0</v>
      </c>
      <c r="O20" s="194">
        <f t="shared" ref="O20" si="0">M20+N20</f>
        <v>0</v>
      </c>
    </row>
    <row r="21" spans="1:20" ht="74.25" hidden="1" x14ac:dyDescent="0.25">
      <c r="A21" s="106">
        <v>0</v>
      </c>
      <c r="B21" s="94" t="s">
        <v>29</v>
      </c>
      <c r="C21" s="192" t="s">
        <v>35</v>
      </c>
      <c r="D21" s="94" t="s">
        <v>27</v>
      </c>
      <c r="E21" s="181" t="s">
        <v>36</v>
      </c>
      <c r="F21" s="193" t="s">
        <v>31</v>
      </c>
      <c r="G21" s="175">
        <v>0</v>
      </c>
      <c r="H21" s="175"/>
      <c r="I21" s="175"/>
      <c r="J21" s="176">
        <v>500000</v>
      </c>
      <c r="K21" s="176">
        <v>0</v>
      </c>
      <c r="L21" s="176">
        <v>0</v>
      </c>
      <c r="M21" s="176">
        <v>0</v>
      </c>
      <c r="N21" s="176">
        <v>0</v>
      </c>
      <c r="O21" s="194">
        <v>0</v>
      </c>
      <c r="Q21" s="19"/>
      <c r="S21" s="19"/>
    </row>
    <row r="22" spans="1:20" ht="72.75" hidden="1" x14ac:dyDescent="0.25">
      <c r="A22" s="106">
        <v>0</v>
      </c>
      <c r="B22" s="94" t="s">
        <v>32</v>
      </c>
      <c r="C22" s="192" t="s">
        <v>37</v>
      </c>
      <c r="D22" s="91" t="s">
        <v>27</v>
      </c>
      <c r="E22" s="181" t="s">
        <v>36</v>
      </c>
      <c r="F22" s="94" t="s">
        <v>38</v>
      </c>
      <c r="G22" s="175">
        <v>0</v>
      </c>
      <c r="H22" s="175"/>
      <c r="I22" s="195"/>
      <c r="J22" s="105"/>
      <c r="K22" s="176">
        <v>0</v>
      </c>
      <c r="L22" s="176">
        <v>0</v>
      </c>
      <c r="M22" s="176">
        <v>0</v>
      </c>
      <c r="N22" s="176">
        <v>0</v>
      </c>
      <c r="O22" s="194">
        <v>0</v>
      </c>
      <c r="P22" s="19"/>
      <c r="Q22" s="19"/>
      <c r="R22" s="19"/>
      <c r="S22" s="19"/>
      <c r="T22" s="19"/>
    </row>
    <row r="23" spans="1:20" ht="88.5" hidden="1" x14ac:dyDescent="0.25">
      <c r="A23" s="106">
        <v>0</v>
      </c>
      <c r="B23" s="94" t="s">
        <v>39</v>
      </c>
      <c r="C23" s="196" t="s">
        <v>40</v>
      </c>
      <c r="D23" s="91" t="s">
        <v>27</v>
      </c>
      <c r="E23" s="181" t="s">
        <v>36</v>
      </c>
      <c r="F23" s="94" t="s">
        <v>41</v>
      </c>
      <c r="G23" s="175">
        <v>0</v>
      </c>
      <c r="H23" s="175"/>
      <c r="I23" s="175"/>
      <c r="J23" s="105">
        <v>650000</v>
      </c>
      <c r="K23" s="176">
        <v>0</v>
      </c>
      <c r="L23" s="176">
        <v>0</v>
      </c>
      <c r="M23" s="176">
        <v>0</v>
      </c>
      <c r="N23" s="176">
        <v>0</v>
      </c>
      <c r="O23" s="194">
        <v>0</v>
      </c>
      <c r="R23" s="19"/>
      <c r="S23" s="19"/>
    </row>
    <row r="24" spans="1:20" ht="88.5" hidden="1" x14ac:dyDescent="0.25">
      <c r="A24" s="106">
        <v>0</v>
      </c>
      <c r="B24" s="94" t="s">
        <v>42</v>
      </c>
      <c r="C24" s="192" t="s">
        <v>43</v>
      </c>
      <c r="D24" s="94" t="s">
        <v>27</v>
      </c>
      <c r="E24" s="181" t="s">
        <v>44</v>
      </c>
      <c r="F24" s="94" t="s">
        <v>45</v>
      </c>
      <c r="G24" s="175">
        <v>0</v>
      </c>
      <c r="H24" s="195"/>
      <c r="I24" s="195"/>
      <c r="J24" s="176">
        <v>280000</v>
      </c>
      <c r="K24" s="176">
        <v>0</v>
      </c>
      <c r="L24" s="176">
        <v>0</v>
      </c>
      <c r="M24" s="176">
        <v>0</v>
      </c>
      <c r="N24" s="176">
        <v>0</v>
      </c>
      <c r="O24" s="194">
        <v>0</v>
      </c>
    </row>
    <row r="25" spans="1:20" ht="15.75" customHeight="1" thickBot="1" x14ac:dyDescent="0.3">
      <c r="A25" s="103">
        <f>SUM(A18:A24)</f>
        <v>0</v>
      </c>
      <c r="B25" s="237" t="s">
        <v>46</v>
      </c>
      <c r="C25" s="237"/>
      <c r="D25" s="237"/>
      <c r="E25" s="237"/>
      <c r="F25" s="237"/>
      <c r="G25" s="104">
        <f t="shared" ref="G25:O25" si="1">SUM(G18:G24)</f>
        <v>0</v>
      </c>
      <c r="H25" s="104">
        <f t="shared" si="1"/>
        <v>0</v>
      </c>
      <c r="I25" s="104">
        <f t="shared" si="1"/>
        <v>0</v>
      </c>
      <c r="J25" s="104">
        <f t="shared" si="1"/>
        <v>1965000</v>
      </c>
      <c r="K25" s="104">
        <f t="shared" si="1"/>
        <v>0</v>
      </c>
      <c r="L25" s="104">
        <f t="shared" si="1"/>
        <v>0</v>
      </c>
      <c r="M25" s="104">
        <f t="shared" si="1"/>
        <v>233935.82</v>
      </c>
      <c r="N25" s="104">
        <f t="shared" si="1"/>
        <v>0</v>
      </c>
      <c r="O25" s="104">
        <f t="shared" si="1"/>
        <v>233935.82</v>
      </c>
      <c r="P25" s="7"/>
    </row>
    <row r="26" spans="1:20" ht="15.75" customHeight="1" thickBot="1" x14ac:dyDescent="0.3">
      <c r="A26" s="238" t="s">
        <v>47</v>
      </c>
      <c r="B26" s="239"/>
      <c r="C26" s="239"/>
      <c r="D26" s="239"/>
      <c r="E26" s="239"/>
      <c r="F26" s="239"/>
      <c r="G26" s="239"/>
      <c r="H26" s="8"/>
      <c r="I26" s="8"/>
      <c r="J26" s="9"/>
      <c r="K26" s="9"/>
      <c r="L26" s="9"/>
      <c r="M26" s="10">
        <v>0</v>
      </c>
      <c r="N26" s="10">
        <f>N25*-0.1</f>
        <v>0</v>
      </c>
      <c r="O26" s="11">
        <f>N26</f>
        <v>0</v>
      </c>
    </row>
    <row r="27" spans="1:20" ht="15.75" customHeight="1" thickBot="1" x14ac:dyDescent="0.3">
      <c r="A27" s="229" t="s">
        <v>48</v>
      </c>
      <c r="B27" s="229"/>
      <c r="C27" s="229"/>
      <c r="D27" s="229"/>
      <c r="E27" s="229"/>
      <c r="F27" s="229"/>
      <c r="G27" s="229"/>
      <c r="H27" s="12"/>
      <c r="I27" s="12"/>
      <c r="J27" s="13"/>
      <c r="K27" s="13"/>
      <c r="L27" s="13"/>
      <c r="M27" s="10">
        <f>+M25+M26</f>
        <v>233935.82</v>
      </c>
      <c r="N27" s="10">
        <f>+N25+N26</f>
        <v>0</v>
      </c>
      <c r="O27" s="11">
        <f>+O25+O26</f>
        <v>233935.82</v>
      </c>
    </row>
    <row r="28" spans="1:20" x14ac:dyDescent="0.25">
      <c r="A28" s="14"/>
      <c r="B28" s="14"/>
      <c r="C28" s="14"/>
      <c r="D28" s="14"/>
      <c r="E28" s="14"/>
      <c r="F28" s="14"/>
      <c r="G28" s="14"/>
      <c r="H28" s="15"/>
      <c r="I28" s="15"/>
      <c r="J28" s="16"/>
      <c r="K28" s="16"/>
      <c r="L28" s="16"/>
      <c r="M28" s="16"/>
      <c r="N28" s="16"/>
      <c r="O28" s="17"/>
    </row>
    <row r="29" spans="1:20" ht="16.5" customHeight="1" thickBot="1" x14ac:dyDescent="0.3">
      <c r="A29" s="260" t="s">
        <v>49</v>
      </c>
      <c r="B29" s="260"/>
      <c r="C29" s="260"/>
      <c r="D29" s="260"/>
      <c r="E29" s="260"/>
      <c r="F29" s="260"/>
      <c r="G29" s="260"/>
      <c r="H29" s="260"/>
      <c r="I29" s="260"/>
      <c r="J29" s="260"/>
      <c r="K29" s="260"/>
      <c r="L29" s="260"/>
      <c r="M29" s="260"/>
      <c r="N29" s="18"/>
      <c r="O29" s="18"/>
    </row>
    <row r="30" spans="1:20" ht="23.25" customHeight="1" thickBot="1" x14ac:dyDescent="0.3">
      <c r="A30" s="253" t="s">
        <v>7</v>
      </c>
      <c r="B30" s="255" t="s">
        <v>8</v>
      </c>
      <c r="C30" s="256"/>
      <c r="D30" s="241" t="s">
        <v>9</v>
      </c>
      <c r="E30" s="241" t="s">
        <v>10</v>
      </c>
      <c r="F30" s="241" t="s">
        <v>11</v>
      </c>
      <c r="G30" s="241" t="s">
        <v>50</v>
      </c>
      <c r="H30" s="255" t="s">
        <v>13</v>
      </c>
      <c r="I30" s="256"/>
      <c r="J30" s="241" t="s">
        <v>14</v>
      </c>
      <c r="K30" s="79"/>
      <c r="L30" s="79"/>
      <c r="M30" s="241" t="s">
        <v>15</v>
      </c>
      <c r="N30" s="241" t="s">
        <v>16</v>
      </c>
      <c r="O30" s="244" t="s">
        <v>17</v>
      </c>
    </row>
    <row r="31" spans="1:20" ht="0.75" customHeight="1" thickBot="1" x14ac:dyDescent="0.3">
      <c r="A31" s="254"/>
      <c r="B31" s="257"/>
      <c r="C31" s="258"/>
      <c r="D31" s="243"/>
      <c r="E31" s="243"/>
      <c r="F31" s="243"/>
      <c r="G31" s="259"/>
      <c r="H31" s="241" t="s">
        <v>22</v>
      </c>
      <c r="I31" s="241" t="s">
        <v>19</v>
      </c>
      <c r="J31" s="242"/>
      <c r="K31" s="82"/>
      <c r="L31" s="82"/>
      <c r="M31" s="242"/>
      <c r="N31" s="243"/>
      <c r="O31" s="245"/>
    </row>
    <row r="32" spans="1:20" ht="28.5" customHeight="1" thickBot="1" x14ac:dyDescent="0.3">
      <c r="A32" s="261"/>
      <c r="B32" s="65" t="s">
        <v>20</v>
      </c>
      <c r="C32" s="81" t="s">
        <v>21</v>
      </c>
      <c r="D32" s="243"/>
      <c r="E32" s="243"/>
      <c r="F32" s="243"/>
      <c r="G32" s="259"/>
      <c r="H32" s="243"/>
      <c r="I32" s="243"/>
      <c r="J32" s="242"/>
      <c r="K32" s="80" t="s">
        <v>23</v>
      </c>
      <c r="L32" s="80" t="s">
        <v>24</v>
      </c>
      <c r="M32" s="242"/>
      <c r="N32" s="243"/>
      <c r="O32" s="246"/>
    </row>
    <row r="33" spans="1:19" ht="28.5" x14ac:dyDescent="0.25">
      <c r="A33" s="66">
        <v>1</v>
      </c>
      <c r="B33" s="172" t="s">
        <v>51</v>
      </c>
      <c r="C33" s="173" t="s">
        <v>52</v>
      </c>
      <c r="D33" s="172" t="s">
        <v>53</v>
      </c>
      <c r="E33" s="174">
        <v>45385</v>
      </c>
      <c r="F33" s="172" t="s">
        <v>54</v>
      </c>
      <c r="G33" s="175">
        <v>8</v>
      </c>
      <c r="H33" s="175"/>
      <c r="I33" s="175"/>
      <c r="J33" s="176">
        <v>1070000</v>
      </c>
      <c r="K33" s="176">
        <v>2550</v>
      </c>
      <c r="L33" s="177">
        <v>7700</v>
      </c>
      <c r="M33" s="176">
        <v>5000</v>
      </c>
      <c r="N33" s="176">
        <v>0</v>
      </c>
      <c r="O33" s="178">
        <f>SUM(M33:N33)</f>
        <v>5000</v>
      </c>
      <c r="P33" s="171"/>
    </row>
    <row r="34" spans="1:19" ht="62.25" customHeight="1" x14ac:dyDescent="0.25">
      <c r="A34" s="85">
        <v>0</v>
      </c>
      <c r="B34" s="94" t="s">
        <v>55</v>
      </c>
      <c r="C34" s="179" t="s">
        <v>56</v>
      </c>
      <c r="D34" s="180" t="s">
        <v>53</v>
      </c>
      <c r="E34" s="181">
        <v>45386</v>
      </c>
      <c r="F34" s="94" t="s">
        <v>54</v>
      </c>
      <c r="G34" s="175">
        <v>8</v>
      </c>
      <c r="H34" s="175"/>
      <c r="I34" s="175"/>
      <c r="J34" s="176"/>
      <c r="K34" s="176">
        <v>2550</v>
      </c>
      <c r="L34" s="177">
        <v>7700</v>
      </c>
      <c r="M34" s="176">
        <v>0</v>
      </c>
      <c r="N34" s="176">
        <v>0</v>
      </c>
      <c r="O34" s="182">
        <f>SUM(M34:N34)</f>
        <v>0</v>
      </c>
    </row>
    <row r="35" spans="1:19" ht="121.5" customHeight="1" x14ac:dyDescent="0.25">
      <c r="A35" s="85">
        <v>1</v>
      </c>
      <c r="B35" s="94" t="s">
        <v>57</v>
      </c>
      <c r="C35" s="183" t="s">
        <v>58</v>
      </c>
      <c r="D35" s="180" t="s">
        <v>53</v>
      </c>
      <c r="E35" s="181">
        <v>45391</v>
      </c>
      <c r="F35" s="94" t="s">
        <v>59</v>
      </c>
      <c r="G35" s="91">
        <v>8</v>
      </c>
      <c r="H35" s="175"/>
      <c r="I35" s="175"/>
      <c r="J35" s="184">
        <v>535000</v>
      </c>
      <c r="K35" s="184">
        <v>4500</v>
      </c>
      <c r="L35" s="184">
        <v>15400</v>
      </c>
      <c r="M35" s="199">
        <v>20000</v>
      </c>
      <c r="N35" s="199">
        <v>11200</v>
      </c>
      <c r="O35" s="182">
        <f>SUM(M35:N35)</f>
        <v>31200</v>
      </c>
    </row>
    <row r="36" spans="1:19" ht="60" x14ac:dyDescent="0.25">
      <c r="A36" s="85">
        <v>1</v>
      </c>
      <c r="B36" s="94" t="s">
        <v>60</v>
      </c>
      <c r="C36" s="183" t="s">
        <v>61</v>
      </c>
      <c r="D36" s="180" t="s">
        <v>53</v>
      </c>
      <c r="E36" s="181">
        <v>45399</v>
      </c>
      <c r="F36" s="185" t="s">
        <v>62</v>
      </c>
      <c r="G36" s="186">
        <v>8</v>
      </c>
      <c r="H36" s="186"/>
      <c r="I36" s="186"/>
      <c r="J36" s="187">
        <v>650000</v>
      </c>
      <c r="K36" s="187">
        <v>3600</v>
      </c>
      <c r="L36" s="184">
        <v>15400</v>
      </c>
      <c r="M36" s="187">
        <v>133605.44</v>
      </c>
      <c r="N36" s="187">
        <v>11800</v>
      </c>
      <c r="O36" s="182">
        <f>SUM(M36:N36)</f>
        <v>145405.44</v>
      </c>
      <c r="Q36" s="19"/>
      <c r="R36" s="19"/>
    </row>
    <row r="37" spans="1:19" ht="78" customHeight="1" x14ac:dyDescent="0.25">
      <c r="A37" s="85">
        <v>1</v>
      </c>
      <c r="B37" s="94" t="s">
        <v>55</v>
      </c>
      <c r="C37" s="146" t="s">
        <v>63</v>
      </c>
      <c r="D37" s="180" t="s">
        <v>53</v>
      </c>
      <c r="E37" s="181">
        <v>45400</v>
      </c>
      <c r="F37" s="94" t="s">
        <v>54</v>
      </c>
      <c r="G37" s="175">
        <v>8</v>
      </c>
      <c r="H37" s="175"/>
      <c r="I37" s="175"/>
      <c r="J37" s="176">
        <v>600000</v>
      </c>
      <c r="K37" s="176">
        <v>4200</v>
      </c>
      <c r="L37" s="184">
        <v>15400</v>
      </c>
      <c r="M37" s="176">
        <v>95436.35</v>
      </c>
      <c r="N37" s="176">
        <v>11200</v>
      </c>
      <c r="O37" s="182">
        <f>SUM(M37:N37)</f>
        <v>106636.35</v>
      </c>
      <c r="P37" s="19"/>
    </row>
    <row r="38" spans="1:19" x14ac:dyDescent="0.25">
      <c r="A38" s="85">
        <f>SUM(A33:A37)</f>
        <v>4</v>
      </c>
      <c r="B38" s="262" t="s">
        <v>46</v>
      </c>
      <c r="C38" s="262"/>
      <c r="D38" s="262"/>
      <c r="E38" s="262"/>
      <c r="F38" s="262"/>
      <c r="G38" s="83">
        <f>SUM(G33:G37)</f>
        <v>40</v>
      </c>
      <c r="H38" s="83">
        <f t="shared" ref="H38:O38" si="2">SUM(H33:H37)</f>
        <v>0</v>
      </c>
      <c r="I38" s="83">
        <f t="shared" si="2"/>
        <v>0</v>
      </c>
      <c r="J38" s="55">
        <f t="shared" si="2"/>
        <v>2855000</v>
      </c>
      <c r="K38" s="55">
        <f t="shared" si="2"/>
        <v>17400</v>
      </c>
      <c r="L38" s="55">
        <f t="shared" si="2"/>
        <v>61600</v>
      </c>
      <c r="M38" s="55">
        <f>SUM(M33:M37)</f>
        <v>254041.79</v>
      </c>
      <c r="N38" s="55">
        <f t="shared" si="2"/>
        <v>34200</v>
      </c>
      <c r="O38" s="86">
        <f t="shared" si="2"/>
        <v>288241.79000000004</v>
      </c>
    </row>
    <row r="39" spans="1:19" x14ac:dyDescent="0.25">
      <c r="A39" s="247" t="s">
        <v>47</v>
      </c>
      <c r="B39" s="248"/>
      <c r="C39" s="248"/>
      <c r="D39" s="248"/>
      <c r="E39" s="248"/>
      <c r="F39" s="248"/>
      <c r="G39" s="248"/>
      <c r="H39" s="58"/>
      <c r="I39" s="58"/>
      <c r="J39" s="59"/>
      <c r="K39" s="60"/>
      <c r="L39" s="60"/>
      <c r="M39" s="60">
        <v>0</v>
      </c>
      <c r="N39" s="60">
        <f>0.1*-N38</f>
        <v>-3420</v>
      </c>
      <c r="O39" s="87">
        <f>SUM(N39:N39)</f>
        <v>-3420</v>
      </c>
    </row>
    <row r="40" spans="1:19" ht="15.75" thickBot="1" x14ac:dyDescent="0.3">
      <c r="A40" s="249" t="s">
        <v>64</v>
      </c>
      <c r="B40" s="250"/>
      <c r="C40" s="250"/>
      <c r="D40" s="250"/>
      <c r="E40" s="250"/>
      <c r="F40" s="250"/>
      <c r="G40" s="251"/>
      <c r="H40" s="56"/>
      <c r="I40" s="56"/>
      <c r="J40" s="53"/>
      <c r="K40" s="54"/>
      <c r="L40" s="54"/>
      <c r="M40" s="54">
        <f>SUM(M38:M39)</f>
        <v>254041.79</v>
      </c>
      <c r="N40" s="57">
        <f>+N38+N39</f>
        <v>30780</v>
      </c>
      <c r="O40" s="57">
        <f>+O38+O39</f>
        <v>284821.79000000004</v>
      </c>
      <c r="Q40" s="7"/>
    </row>
    <row r="41" spans="1:19" x14ac:dyDescent="0.25">
      <c r="A41" s="14"/>
      <c r="B41" s="14"/>
      <c r="C41" s="14"/>
      <c r="D41" s="14"/>
      <c r="E41" s="14"/>
      <c r="F41" s="14"/>
      <c r="G41" s="14"/>
      <c r="H41" s="15"/>
      <c r="I41" s="15"/>
      <c r="J41" s="16"/>
      <c r="K41" s="16"/>
      <c r="L41" s="16"/>
      <c r="M41" s="16"/>
      <c r="N41" s="16"/>
      <c r="O41" s="17"/>
    </row>
    <row r="42" spans="1:19" ht="15.75" customHeight="1" thickBot="1" x14ac:dyDescent="0.3">
      <c r="A42" s="260" t="s">
        <v>65</v>
      </c>
      <c r="B42" s="260"/>
      <c r="C42" s="260"/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0"/>
      <c r="O42" s="20"/>
    </row>
    <row r="43" spans="1:19" ht="23.25" customHeight="1" thickBot="1" x14ac:dyDescent="0.3">
      <c r="A43" s="253" t="s">
        <v>7</v>
      </c>
      <c r="B43" s="255" t="s">
        <v>8</v>
      </c>
      <c r="C43" s="256"/>
      <c r="D43" s="241" t="s">
        <v>9</v>
      </c>
      <c r="E43" s="241" t="s">
        <v>10</v>
      </c>
      <c r="F43" s="241" t="s">
        <v>11</v>
      </c>
      <c r="G43" s="241" t="s">
        <v>50</v>
      </c>
      <c r="H43" s="255" t="s">
        <v>13</v>
      </c>
      <c r="I43" s="256"/>
      <c r="J43" s="241" t="s">
        <v>14</v>
      </c>
      <c r="K43" s="79"/>
      <c r="L43" s="79"/>
      <c r="M43" s="241" t="s">
        <v>15</v>
      </c>
      <c r="N43" s="241" t="s">
        <v>16</v>
      </c>
      <c r="O43" s="244" t="s">
        <v>17</v>
      </c>
    </row>
    <row r="44" spans="1:19" ht="2.25" customHeight="1" thickBot="1" x14ac:dyDescent="0.3">
      <c r="A44" s="254"/>
      <c r="B44" s="257"/>
      <c r="C44" s="258"/>
      <c r="D44" s="259"/>
      <c r="E44" s="259"/>
      <c r="F44" s="259"/>
      <c r="G44" s="259"/>
      <c r="H44" s="241" t="s">
        <v>22</v>
      </c>
      <c r="I44" s="241" t="s">
        <v>19</v>
      </c>
      <c r="J44" s="242"/>
      <c r="K44" s="82"/>
      <c r="L44" s="82"/>
      <c r="M44" s="242"/>
      <c r="N44" s="243"/>
      <c r="O44" s="245"/>
    </row>
    <row r="45" spans="1:19" ht="28.5" customHeight="1" x14ac:dyDescent="0.25">
      <c r="A45" s="261"/>
      <c r="B45" s="79" t="s">
        <v>20</v>
      </c>
      <c r="C45" s="81" t="s">
        <v>21</v>
      </c>
      <c r="D45" s="259"/>
      <c r="E45" s="259"/>
      <c r="F45" s="259"/>
      <c r="G45" s="259"/>
      <c r="H45" s="243"/>
      <c r="I45" s="243"/>
      <c r="J45" s="242"/>
      <c r="K45" s="80" t="s">
        <v>23</v>
      </c>
      <c r="L45" s="80" t="s">
        <v>24</v>
      </c>
      <c r="M45" s="242"/>
      <c r="N45" s="243"/>
      <c r="O45" s="246"/>
    </row>
    <row r="46" spans="1:19" ht="51" customHeight="1" x14ac:dyDescent="0.25">
      <c r="A46" s="108">
        <v>1</v>
      </c>
      <c r="B46" s="91" t="s">
        <v>66</v>
      </c>
      <c r="C46" s="92" t="s">
        <v>67</v>
      </c>
      <c r="D46" s="91" t="s">
        <v>68</v>
      </c>
      <c r="E46" s="93">
        <v>45386</v>
      </c>
      <c r="F46" s="188" t="s">
        <v>69</v>
      </c>
      <c r="G46" s="189">
        <v>16</v>
      </c>
      <c r="H46" s="189">
        <v>30</v>
      </c>
      <c r="I46" s="189">
        <v>23</v>
      </c>
      <c r="J46" s="200">
        <v>370000</v>
      </c>
      <c r="K46" s="197">
        <v>6300</v>
      </c>
      <c r="L46" s="197">
        <v>3000</v>
      </c>
      <c r="M46" s="197">
        <v>47612</v>
      </c>
      <c r="N46" s="198">
        <v>19200</v>
      </c>
      <c r="O46" s="190">
        <f t="shared" ref="O46:O48" si="3">M46+N46</f>
        <v>66812</v>
      </c>
      <c r="P46" s="205"/>
      <c r="Q46" s="206"/>
      <c r="R46" s="206"/>
      <c r="S46" s="206"/>
    </row>
    <row r="47" spans="1:19" ht="41.25" customHeight="1" x14ac:dyDescent="0.25">
      <c r="A47" s="108">
        <v>1</v>
      </c>
      <c r="B47" s="91" t="s">
        <v>66</v>
      </c>
      <c r="C47" s="92" t="s">
        <v>70</v>
      </c>
      <c r="D47" s="91" t="s">
        <v>68</v>
      </c>
      <c r="E47" s="93">
        <v>45405</v>
      </c>
      <c r="F47" s="188" t="s">
        <v>69</v>
      </c>
      <c r="G47" s="175">
        <v>8</v>
      </c>
      <c r="H47" s="175">
        <v>0</v>
      </c>
      <c r="I47" s="175">
        <v>0</v>
      </c>
      <c r="J47" s="176"/>
      <c r="K47" s="191">
        <v>2900</v>
      </c>
      <c r="L47" s="191">
        <v>2750</v>
      </c>
      <c r="M47" s="191">
        <v>0</v>
      </c>
      <c r="N47" s="191">
        <v>9600</v>
      </c>
      <c r="O47" s="191">
        <f>SUM(M47:N47)</f>
        <v>9600</v>
      </c>
      <c r="P47" s="163"/>
    </row>
    <row r="48" spans="1:19" ht="25.5" hidden="1" x14ac:dyDescent="0.25">
      <c r="A48" s="108">
        <v>0</v>
      </c>
      <c r="B48" s="91" t="s">
        <v>66</v>
      </c>
      <c r="C48" s="92" t="s">
        <v>71</v>
      </c>
      <c r="D48" s="49" t="s">
        <v>68</v>
      </c>
      <c r="E48" s="93">
        <v>45315</v>
      </c>
      <c r="F48" s="91" t="s">
        <v>69</v>
      </c>
      <c r="G48" s="159">
        <v>0</v>
      </c>
      <c r="H48" s="159">
        <v>0</v>
      </c>
      <c r="I48" s="159">
        <v>0</v>
      </c>
      <c r="J48" s="160"/>
      <c r="K48" s="161">
        <v>0</v>
      </c>
      <c r="L48" s="161">
        <v>0</v>
      </c>
      <c r="M48" s="161">
        <v>0</v>
      </c>
      <c r="N48" s="161">
        <v>0</v>
      </c>
      <c r="O48" s="162">
        <f t="shared" si="3"/>
        <v>0</v>
      </c>
      <c r="P48" s="158"/>
    </row>
    <row r="49" spans="1:16" ht="13.5" customHeight="1" x14ac:dyDescent="0.25">
      <c r="A49" s="85">
        <f>SUM(A46:A48)</f>
        <v>2</v>
      </c>
      <c r="B49" s="50"/>
      <c r="C49" s="94"/>
      <c r="D49" s="50"/>
      <c r="E49" s="94"/>
      <c r="F49" s="50"/>
      <c r="G49" s="95">
        <f>SUM(G46:G48)</f>
        <v>24</v>
      </c>
      <c r="H49" s="96">
        <f t="shared" ref="H49:N49" si="4">SUM(H46:H48)</f>
        <v>30</v>
      </c>
      <c r="I49" s="96">
        <f t="shared" si="4"/>
        <v>23</v>
      </c>
      <c r="J49" s="96">
        <f t="shared" si="4"/>
        <v>370000</v>
      </c>
      <c r="K49" s="96">
        <f t="shared" si="4"/>
        <v>9200</v>
      </c>
      <c r="L49" s="96">
        <f t="shared" si="4"/>
        <v>5750</v>
      </c>
      <c r="M49" s="96">
        <f t="shared" si="4"/>
        <v>47612</v>
      </c>
      <c r="N49" s="96">
        <f t="shared" si="4"/>
        <v>28800</v>
      </c>
      <c r="O49" s="86">
        <f>SUM(O46:O48)</f>
        <v>76412</v>
      </c>
    </row>
    <row r="50" spans="1:16" ht="13.5" customHeight="1" x14ac:dyDescent="0.25">
      <c r="A50" s="247" t="s">
        <v>47</v>
      </c>
      <c r="B50" s="248"/>
      <c r="C50" s="248"/>
      <c r="D50" s="248"/>
      <c r="E50" s="248"/>
      <c r="F50" s="248"/>
      <c r="G50" s="248"/>
      <c r="H50" s="97"/>
      <c r="I50" s="97"/>
      <c r="J50" s="98"/>
      <c r="K50" s="99"/>
      <c r="L50" s="99"/>
      <c r="M50" s="60">
        <v>0</v>
      </c>
      <c r="N50" s="60">
        <f>-0.1*N49</f>
        <v>-2880</v>
      </c>
      <c r="O50" s="87">
        <f>SUM(N50:N50)</f>
        <v>-2880</v>
      </c>
    </row>
    <row r="51" spans="1:16" ht="14.25" customHeight="1" thickBot="1" x14ac:dyDescent="0.3">
      <c r="A51" s="249" t="s">
        <v>64</v>
      </c>
      <c r="B51" s="250"/>
      <c r="C51" s="250"/>
      <c r="D51" s="250"/>
      <c r="E51" s="250"/>
      <c r="F51" s="250"/>
      <c r="G51" s="251"/>
      <c r="H51" s="88"/>
      <c r="I51" s="88"/>
      <c r="J51" s="89"/>
      <c r="K51" s="90"/>
      <c r="L51" s="90"/>
      <c r="M51" s="54">
        <f>SUM(M49:M50)</f>
        <v>47612</v>
      </c>
      <c r="N51" s="57">
        <f>+N49+N50</f>
        <v>25920</v>
      </c>
      <c r="O51" s="57">
        <f>+O49+O50</f>
        <v>73532</v>
      </c>
    </row>
    <row r="52" spans="1:16" ht="14.25" customHeight="1" x14ac:dyDescent="0.25">
      <c r="A52" s="21"/>
      <c r="B52" s="21"/>
      <c r="C52" s="21"/>
      <c r="D52" s="21"/>
      <c r="E52" s="21"/>
      <c r="F52" s="21"/>
      <c r="G52" s="21"/>
      <c r="H52" s="15"/>
      <c r="I52" s="15"/>
      <c r="J52" s="16"/>
      <c r="K52" s="16"/>
      <c r="L52" s="16"/>
      <c r="M52" s="22"/>
      <c r="N52" s="22"/>
      <c r="O52" s="22"/>
    </row>
    <row r="53" spans="1:16" x14ac:dyDescent="0.25">
      <c r="A53" s="21"/>
      <c r="B53" s="21"/>
      <c r="C53" s="21"/>
      <c r="D53" s="21"/>
      <c r="E53" s="21"/>
      <c r="F53" s="21"/>
      <c r="G53" s="21"/>
      <c r="H53" s="23"/>
      <c r="I53" s="23"/>
      <c r="J53" s="22"/>
      <c r="K53" s="22"/>
      <c r="L53" s="22"/>
      <c r="M53" s="22"/>
      <c r="N53" s="22"/>
      <c r="O53" s="24"/>
    </row>
    <row r="54" spans="1:16" ht="15.75" thickBot="1" x14ac:dyDescent="0.3">
      <c r="A54" s="252" t="s">
        <v>72</v>
      </c>
      <c r="B54" s="252"/>
      <c r="C54" s="252"/>
      <c r="D54" s="252"/>
      <c r="E54" s="252"/>
      <c r="F54" s="252"/>
      <c r="G54" s="252"/>
      <c r="H54" s="252"/>
      <c r="I54" s="252"/>
      <c r="J54" s="252"/>
      <c r="K54" s="252"/>
      <c r="L54" s="252"/>
      <c r="M54" s="252"/>
      <c r="N54" s="252"/>
      <c r="O54" s="252"/>
    </row>
    <row r="55" spans="1:16" ht="24.75" customHeight="1" thickBot="1" x14ac:dyDescent="0.3">
      <c r="A55" s="253" t="s">
        <v>7</v>
      </c>
      <c r="B55" s="255" t="s">
        <v>8</v>
      </c>
      <c r="C55" s="256"/>
      <c r="D55" s="241" t="s">
        <v>9</v>
      </c>
      <c r="E55" s="241" t="s">
        <v>10</v>
      </c>
      <c r="F55" s="241" t="s">
        <v>11</v>
      </c>
      <c r="G55" s="241" t="s">
        <v>73</v>
      </c>
      <c r="H55" s="255" t="s">
        <v>13</v>
      </c>
      <c r="I55" s="256"/>
      <c r="J55" s="241" t="s">
        <v>14</v>
      </c>
      <c r="K55" s="79"/>
      <c r="L55" s="79"/>
      <c r="M55" s="241" t="s">
        <v>15</v>
      </c>
      <c r="N55" s="241" t="s">
        <v>16</v>
      </c>
      <c r="O55" s="244" t="s">
        <v>74</v>
      </c>
    </row>
    <row r="56" spans="1:16" ht="15.75" thickBot="1" x14ac:dyDescent="0.3">
      <c r="A56" s="254"/>
      <c r="B56" s="257"/>
      <c r="C56" s="258"/>
      <c r="D56" s="243"/>
      <c r="E56" s="243"/>
      <c r="F56" s="243"/>
      <c r="G56" s="259"/>
      <c r="H56" s="241" t="s">
        <v>22</v>
      </c>
      <c r="I56" s="241" t="s">
        <v>19</v>
      </c>
      <c r="J56" s="242"/>
      <c r="K56" s="82"/>
      <c r="L56" s="82"/>
      <c r="M56" s="242"/>
      <c r="N56" s="243"/>
      <c r="O56" s="245"/>
    </row>
    <row r="57" spans="1:16" ht="27.75" customHeight="1" thickBot="1" x14ac:dyDescent="0.3">
      <c r="A57" s="254"/>
      <c r="B57" s="79" t="s">
        <v>20</v>
      </c>
      <c r="C57" s="81" t="s">
        <v>21</v>
      </c>
      <c r="D57" s="243"/>
      <c r="E57" s="243"/>
      <c r="F57" s="243"/>
      <c r="G57" s="259"/>
      <c r="H57" s="243"/>
      <c r="I57" s="243"/>
      <c r="J57" s="242"/>
      <c r="K57" s="80" t="s">
        <v>23</v>
      </c>
      <c r="L57" s="80" t="s">
        <v>24</v>
      </c>
      <c r="M57" s="242"/>
      <c r="N57" s="243"/>
      <c r="O57" s="246"/>
    </row>
    <row r="58" spans="1:16" ht="43.5" hidden="1" thickBot="1" x14ac:dyDescent="0.3">
      <c r="A58" s="100">
        <v>0</v>
      </c>
      <c r="B58" s="50" t="s">
        <v>75</v>
      </c>
      <c r="C58" s="50" t="s">
        <v>76</v>
      </c>
      <c r="D58" s="50" t="s">
        <v>77</v>
      </c>
      <c r="E58" s="50" t="s">
        <v>78</v>
      </c>
      <c r="F58" s="50" t="s">
        <v>79</v>
      </c>
      <c r="G58" s="51">
        <v>0</v>
      </c>
      <c r="H58" s="51"/>
      <c r="I58" s="51"/>
      <c r="J58" s="52">
        <v>250000</v>
      </c>
      <c r="K58" s="52">
        <v>0</v>
      </c>
      <c r="L58" s="52">
        <v>0</v>
      </c>
      <c r="M58" s="52"/>
      <c r="N58" s="52">
        <v>0</v>
      </c>
      <c r="O58" s="107">
        <f t="shared" ref="O58:O60" si="5">SUM(M58:N58)</f>
        <v>0</v>
      </c>
    </row>
    <row r="59" spans="1:16" ht="78" hidden="1" customHeight="1" x14ac:dyDescent="0.25">
      <c r="A59" s="100">
        <v>0</v>
      </c>
      <c r="B59" s="50" t="s">
        <v>60</v>
      </c>
      <c r="C59" s="102" t="s">
        <v>80</v>
      </c>
      <c r="D59" s="50" t="s">
        <v>77</v>
      </c>
      <c r="E59" s="50" t="s">
        <v>81</v>
      </c>
      <c r="F59" s="50" t="s">
        <v>82</v>
      </c>
      <c r="G59" s="51">
        <v>0</v>
      </c>
      <c r="H59" s="51"/>
      <c r="I59" s="51"/>
      <c r="J59" s="52">
        <v>300000</v>
      </c>
      <c r="K59" s="52">
        <v>0</v>
      </c>
      <c r="L59" s="52">
        <v>0</v>
      </c>
      <c r="M59" s="52"/>
      <c r="N59" s="52">
        <v>0</v>
      </c>
      <c r="O59" s="107">
        <f t="shared" si="5"/>
        <v>0</v>
      </c>
      <c r="P59" s="19"/>
    </row>
    <row r="60" spans="1:16" ht="57.75" hidden="1" customHeight="1" x14ac:dyDescent="0.25">
      <c r="A60" s="100">
        <v>0</v>
      </c>
      <c r="B60" s="50" t="s">
        <v>83</v>
      </c>
      <c r="C60" s="50" t="s">
        <v>84</v>
      </c>
      <c r="D60" s="50" t="s">
        <v>77</v>
      </c>
      <c r="E60" s="84" t="s">
        <v>85</v>
      </c>
      <c r="F60" s="50" t="s">
        <v>86</v>
      </c>
      <c r="G60" s="51">
        <v>0</v>
      </c>
      <c r="H60" s="51"/>
      <c r="I60" s="51"/>
      <c r="J60" s="52">
        <v>0</v>
      </c>
      <c r="K60" s="52">
        <v>0</v>
      </c>
      <c r="L60" s="52">
        <v>0</v>
      </c>
      <c r="M60" s="52"/>
      <c r="N60" s="52">
        <v>0</v>
      </c>
      <c r="O60" s="107">
        <f t="shared" si="5"/>
        <v>0</v>
      </c>
      <c r="P60" s="19"/>
    </row>
    <row r="61" spans="1:16" ht="57.75" customHeight="1" thickBot="1" x14ac:dyDescent="0.3">
      <c r="A61" s="64">
        <v>1</v>
      </c>
      <c r="B61" s="201" t="s">
        <v>60</v>
      </c>
      <c r="C61" s="94" t="s">
        <v>87</v>
      </c>
      <c r="D61" s="94" t="s">
        <v>77</v>
      </c>
      <c r="E61" s="84" t="s">
        <v>88</v>
      </c>
      <c r="F61" s="94" t="s">
        <v>82</v>
      </c>
      <c r="G61" s="51">
        <v>16</v>
      </c>
      <c r="H61" s="51"/>
      <c r="I61" s="51"/>
      <c r="J61" s="176">
        <v>300000</v>
      </c>
      <c r="K61" s="52">
        <v>3400</v>
      </c>
      <c r="L61" s="52">
        <v>7297.5</v>
      </c>
      <c r="M61" s="52">
        <v>21018.94</v>
      </c>
      <c r="N61" s="52"/>
      <c r="O61" s="107">
        <f>SUM(M61:N61)</f>
        <v>21018.94</v>
      </c>
      <c r="P61" s="19"/>
    </row>
    <row r="62" spans="1:16" ht="57.75" thickBot="1" x14ac:dyDescent="0.3">
      <c r="A62" s="64">
        <v>1</v>
      </c>
      <c r="B62" s="201" t="s">
        <v>60</v>
      </c>
      <c r="C62" s="94" t="s">
        <v>89</v>
      </c>
      <c r="D62" s="94" t="s">
        <v>77</v>
      </c>
      <c r="E62" s="181" t="s">
        <v>90</v>
      </c>
      <c r="F62" s="94" t="s">
        <v>82</v>
      </c>
      <c r="G62" s="175">
        <v>16</v>
      </c>
      <c r="H62" s="175"/>
      <c r="I62" s="175"/>
      <c r="J62" s="176"/>
      <c r="K62" s="176">
        <v>3400</v>
      </c>
      <c r="L62" s="176">
        <v>6037</v>
      </c>
      <c r="M62" s="176">
        <v>0</v>
      </c>
      <c r="N62" s="176">
        <v>22400</v>
      </c>
      <c r="O62" s="194">
        <f>SUM(M62:N62)</f>
        <v>22400</v>
      </c>
      <c r="P62" s="19"/>
    </row>
    <row r="63" spans="1:16" ht="18.75" customHeight="1" thickBot="1" x14ac:dyDescent="0.3">
      <c r="A63" s="64">
        <f>SUM(A58:A62)</f>
        <v>2</v>
      </c>
      <c r="B63" s="237" t="s">
        <v>46</v>
      </c>
      <c r="C63" s="237"/>
      <c r="D63" s="237"/>
      <c r="E63" s="237"/>
      <c r="F63" s="237"/>
      <c r="G63" s="101">
        <f t="shared" ref="G63:N63" si="6">SUM(G58:G62)</f>
        <v>32</v>
      </c>
      <c r="H63" s="101">
        <f t="shared" si="6"/>
        <v>0</v>
      </c>
      <c r="I63" s="101">
        <f t="shared" si="6"/>
        <v>0</v>
      </c>
      <c r="J63" s="101">
        <f t="shared" si="6"/>
        <v>850000</v>
      </c>
      <c r="K63" s="101">
        <f t="shared" si="6"/>
        <v>6800</v>
      </c>
      <c r="L63" s="101">
        <f t="shared" si="6"/>
        <v>13334.5</v>
      </c>
      <c r="M63" s="101">
        <f t="shared" si="6"/>
        <v>21018.94</v>
      </c>
      <c r="N63" s="101">
        <f t="shared" si="6"/>
        <v>22400</v>
      </c>
      <c r="O63" s="101">
        <f>SUM(O58:O62)</f>
        <v>43418.94</v>
      </c>
    </row>
    <row r="64" spans="1:16" ht="15" customHeight="1" thickBot="1" x14ac:dyDescent="0.3">
      <c r="A64" s="238" t="s">
        <v>47</v>
      </c>
      <c r="B64" s="239"/>
      <c r="C64" s="239"/>
      <c r="D64" s="239"/>
      <c r="E64" s="239"/>
      <c r="F64" s="239"/>
      <c r="G64" s="239"/>
      <c r="H64" s="25"/>
      <c r="I64" s="25"/>
      <c r="J64" s="26"/>
      <c r="K64" s="26"/>
      <c r="L64" s="26"/>
      <c r="M64" s="27">
        <v>0</v>
      </c>
      <c r="N64" s="27">
        <f>N63*-0.1</f>
        <v>-2240</v>
      </c>
      <c r="O64" s="27">
        <f>N64</f>
        <v>-2240</v>
      </c>
    </row>
    <row r="65" spans="1:21" ht="17.25" customHeight="1" thickBot="1" x14ac:dyDescent="0.3">
      <c r="A65" s="229" t="s">
        <v>48</v>
      </c>
      <c r="B65" s="229"/>
      <c r="C65" s="229"/>
      <c r="D65" s="229"/>
      <c r="E65" s="229"/>
      <c r="F65" s="229"/>
      <c r="G65" s="229"/>
      <c r="H65" s="28"/>
      <c r="I65" s="28"/>
      <c r="J65" s="29"/>
      <c r="K65" s="29"/>
      <c r="L65" s="29"/>
      <c r="M65" s="27">
        <f>SUM(M63:M64)</f>
        <v>21018.94</v>
      </c>
      <c r="N65" s="27">
        <f>N63 +(N64)</f>
        <v>20160</v>
      </c>
      <c r="O65" s="27">
        <f>O64+O63</f>
        <v>41178.94</v>
      </c>
    </row>
    <row r="66" spans="1:21" ht="17.25" customHeight="1" x14ac:dyDescent="0.25">
      <c r="A66" s="113"/>
      <c r="B66" s="113"/>
      <c r="C66" s="113"/>
      <c r="D66" s="113"/>
      <c r="E66" s="113"/>
      <c r="F66" s="113"/>
      <c r="G66" s="113"/>
      <c r="H66" s="30"/>
      <c r="I66" s="30"/>
      <c r="J66" s="31"/>
      <c r="K66" s="31"/>
      <c r="L66" s="31"/>
      <c r="M66" s="32"/>
      <c r="N66" s="32"/>
      <c r="O66" s="32"/>
      <c r="P66" s="112"/>
      <c r="Q66" s="112"/>
      <c r="R66" s="112"/>
      <c r="S66" s="112"/>
      <c r="T66" s="112"/>
      <c r="U66" s="112"/>
    </row>
    <row r="67" spans="1:21" ht="17.25" customHeight="1" thickBot="1" x14ac:dyDescent="0.3">
      <c r="A67" s="113"/>
      <c r="B67" s="210" t="s">
        <v>91</v>
      </c>
      <c r="C67" s="210"/>
      <c r="D67" s="210"/>
      <c r="E67" s="210"/>
      <c r="F67" s="210"/>
      <c r="G67" s="210"/>
      <c r="H67" s="30"/>
      <c r="I67" s="207" t="s">
        <v>92</v>
      </c>
      <c r="J67" s="208"/>
      <c r="K67" s="208"/>
      <c r="L67" s="208"/>
      <c r="M67" s="208"/>
      <c r="N67" s="208"/>
      <c r="O67" s="32"/>
      <c r="P67" s="169"/>
      <c r="Q67" s="169"/>
      <c r="R67" s="169"/>
      <c r="S67" s="169"/>
      <c r="T67" s="169"/>
      <c r="U67" s="169"/>
    </row>
    <row r="68" spans="1:21" ht="17.25" customHeight="1" thickBot="1" x14ac:dyDescent="0.3">
      <c r="A68" s="23"/>
      <c r="B68" s="211"/>
      <c r="C68" s="211"/>
      <c r="D68" s="211"/>
      <c r="E68" s="211"/>
      <c r="F68" s="211"/>
      <c r="G68" s="211"/>
      <c r="H68" s="30"/>
      <c r="I68" s="30"/>
      <c r="J68" s="31"/>
      <c r="K68" s="31"/>
      <c r="L68" s="31"/>
      <c r="M68" s="32"/>
      <c r="N68" s="32"/>
      <c r="O68" s="32"/>
      <c r="P68" s="202" t="s">
        <v>93</v>
      </c>
      <c r="Q68" s="203"/>
      <c r="R68" s="203"/>
      <c r="S68" s="203"/>
      <c r="T68" s="203"/>
      <c r="U68" s="204"/>
    </row>
    <row r="69" spans="1:21" ht="48" thickBot="1" x14ac:dyDescent="0.3">
      <c r="A69" s="240" t="s">
        <v>94</v>
      </c>
      <c r="B69" s="240"/>
      <c r="C69" s="240"/>
      <c r="D69" s="240" t="s">
        <v>95</v>
      </c>
      <c r="E69" s="240"/>
      <c r="F69" s="240" t="s">
        <v>96</v>
      </c>
      <c r="G69" s="240"/>
      <c r="H69" s="30"/>
      <c r="I69" s="67" t="s">
        <v>97</v>
      </c>
      <c r="J69" s="68" t="s">
        <v>98</v>
      </c>
      <c r="K69" s="69" t="s">
        <v>99</v>
      </c>
      <c r="L69" s="69" t="s">
        <v>100</v>
      </c>
      <c r="M69" s="70" t="s">
        <v>101</v>
      </c>
      <c r="N69" s="71" t="s">
        <v>64</v>
      </c>
      <c r="O69" s="32"/>
      <c r="P69" s="164" t="s">
        <v>97</v>
      </c>
      <c r="Q69" s="165" t="s">
        <v>98</v>
      </c>
      <c r="R69" s="166" t="s">
        <v>99</v>
      </c>
      <c r="S69" s="166" t="s">
        <v>100</v>
      </c>
      <c r="T69" s="167" t="s">
        <v>101</v>
      </c>
      <c r="U69" s="168" t="s">
        <v>64</v>
      </c>
    </row>
    <row r="70" spans="1:21" ht="27.75" customHeight="1" thickBot="1" x14ac:dyDescent="0.3">
      <c r="A70" s="225" t="s">
        <v>102</v>
      </c>
      <c r="B70" s="225"/>
      <c r="C70" s="225"/>
      <c r="D70" s="222">
        <v>580874</v>
      </c>
      <c r="E70" s="223"/>
      <c r="F70" s="236">
        <f>F78</f>
        <v>633468.55000000005</v>
      </c>
      <c r="G70" s="236"/>
      <c r="H70" s="30"/>
      <c r="I70" s="72" t="s">
        <v>24</v>
      </c>
      <c r="J70" s="33">
        <f>L25</f>
        <v>0</v>
      </c>
      <c r="K70" s="33">
        <f>L49</f>
        <v>5750</v>
      </c>
      <c r="L70" s="33">
        <f>L38</f>
        <v>61600</v>
      </c>
      <c r="M70" s="34">
        <f>L63</f>
        <v>13334.5</v>
      </c>
      <c r="N70" s="35">
        <f>SUM(J70:M70)</f>
        <v>80684.5</v>
      </c>
      <c r="O70" s="111"/>
      <c r="P70" s="72" t="s">
        <v>24</v>
      </c>
      <c r="Q70" s="33">
        <v>25000</v>
      </c>
      <c r="R70" s="33">
        <v>6000</v>
      </c>
      <c r="S70" s="33">
        <v>77000</v>
      </c>
      <c r="T70" s="34">
        <v>44875</v>
      </c>
      <c r="U70" s="35">
        <v>152875</v>
      </c>
    </row>
    <row r="71" spans="1:21" ht="20.100000000000001" customHeight="1" thickBot="1" x14ac:dyDescent="0.3">
      <c r="A71" s="225" t="s">
        <v>103</v>
      </c>
      <c r="B71" s="225"/>
      <c r="C71" s="225"/>
      <c r="D71" s="233">
        <v>7</v>
      </c>
      <c r="E71" s="234"/>
      <c r="F71" s="229">
        <f>A46</f>
        <v>1</v>
      </c>
      <c r="G71" s="229"/>
      <c r="H71" s="110"/>
      <c r="I71" s="73" t="s">
        <v>104</v>
      </c>
      <c r="J71" s="36">
        <f>K25</f>
        <v>0</v>
      </c>
      <c r="K71" s="33">
        <f>K49</f>
        <v>9200</v>
      </c>
      <c r="L71" s="36">
        <f>K38</f>
        <v>17400</v>
      </c>
      <c r="M71" s="37">
        <f>K63</f>
        <v>6800</v>
      </c>
      <c r="N71" s="38">
        <f t="shared" ref="N71:N73" si="7">SUM(J71:M71)</f>
        <v>33400</v>
      </c>
      <c r="O71" s="111"/>
      <c r="P71" s="73" t="s">
        <v>104</v>
      </c>
      <c r="Q71" s="36">
        <v>11000</v>
      </c>
      <c r="R71" s="33">
        <v>6000</v>
      </c>
      <c r="S71" s="36">
        <v>28000</v>
      </c>
      <c r="T71" s="37">
        <v>12000</v>
      </c>
      <c r="U71" s="38">
        <v>57000</v>
      </c>
    </row>
    <row r="72" spans="1:21" ht="31.5" customHeight="1" thickBot="1" x14ac:dyDescent="0.3">
      <c r="A72" s="230" t="s">
        <v>105</v>
      </c>
      <c r="B72" s="231"/>
      <c r="C72" s="232"/>
      <c r="D72" s="233">
        <v>14</v>
      </c>
      <c r="E72" s="234"/>
      <c r="F72" s="229">
        <f>(A63+A49+A38+A25)</f>
        <v>8</v>
      </c>
      <c r="G72" s="229"/>
      <c r="H72" s="110"/>
      <c r="I72" s="74" t="s">
        <v>106</v>
      </c>
      <c r="J72" s="39">
        <f>O27</f>
        <v>233935.82</v>
      </c>
      <c r="K72" s="39">
        <f>O51</f>
        <v>73532</v>
      </c>
      <c r="L72" s="39">
        <f>O40</f>
        <v>284821.79000000004</v>
      </c>
      <c r="M72" s="40">
        <f>O65</f>
        <v>41178.94</v>
      </c>
      <c r="N72" s="41">
        <f t="shared" si="7"/>
        <v>633468.55000000005</v>
      </c>
      <c r="O72" s="111"/>
      <c r="P72" s="74" t="s">
        <v>106</v>
      </c>
      <c r="Q72" s="39">
        <v>97554</v>
      </c>
      <c r="R72" s="39">
        <v>37800</v>
      </c>
      <c r="S72" s="39">
        <v>41040</v>
      </c>
      <c r="T72" s="40">
        <v>404480</v>
      </c>
      <c r="U72" s="41">
        <v>580874</v>
      </c>
    </row>
    <row r="73" spans="1:21" ht="20.100000000000001" customHeight="1" thickBot="1" x14ac:dyDescent="0.3">
      <c r="A73" s="225" t="s">
        <v>107</v>
      </c>
      <c r="B73" s="225"/>
      <c r="C73" s="225"/>
      <c r="D73" s="226">
        <v>71</v>
      </c>
      <c r="E73" s="227"/>
      <c r="F73" s="235">
        <f>(H25+I25)+(H38+I38)+(H49+I49)+(H63+I63)</f>
        <v>53</v>
      </c>
      <c r="G73" s="229"/>
      <c r="H73" s="23"/>
      <c r="I73" s="75" t="s">
        <v>64</v>
      </c>
      <c r="J73" s="76">
        <f>SUM(J70:J72)</f>
        <v>233935.82</v>
      </c>
      <c r="K73" s="76">
        <f t="shared" ref="K73:M73" si="8">SUM(K70:K72)</f>
        <v>88482</v>
      </c>
      <c r="L73" s="76">
        <f t="shared" si="8"/>
        <v>363821.79000000004</v>
      </c>
      <c r="M73" s="77">
        <f t="shared" si="8"/>
        <v>61313.440000000002</v>
      </c>
      <c r="N73" s="78">
        <f t="shared" si="7"/>
        <v>747553.05</v>
      </c>
      <c r="O73" s="170"/>
      <c r="P73" s="75" t="s">
        <v>64</v>
      </c>
      <c r="Q73" s="76">
        <v>133554</v>
      </c>
      <c r="R73" s="76">
        <v>49800</v>
      </c>
      <c r="S73" s="76">
        <v>146040</v>
      </c>
      <c r="T73" s="77">
        <v>461355</v>
      </c>
      <c r="U73" s="78">
        <v>790749</v>
      </c>
    </row>
    <row r="74" spans="1:21" ht="20.100000000000001" customHeight="1" thickBot="1" x14ac:dyDescent="0.3">
      <c r="A74" s="225" t="s">
        <v>108</v>
      </c>
      <c r="B74" s="225"/>
      <c r="C74" s="225"/>
      <c r="D74" s="226">
        <v>184</v>
      </c>
      <c r="E74" s="227"/>
      <c r="F74" s="228">
        <f>G25+G38+G49+G63</f>
        <v>96</v>
      </c>
      <c r="G74" s="229"/>
      <c r="H74" s="23"/>
      <c r="I74" s="209" t="s">
        <v>109</v>
      </c>
      <c r="J74" s="209"/>
      <c r="K74" s="209"/>
      <c r="L74" s="209"/>
      <c r="M74" s="209"/>
      <c r="N74" s="209"/>
      <c r="O74" s="170"/>
      <c r="P74" s="202" t="s">
        <v>110</v>
      </c>
      <c r="Q74" s="203"/>
      <c r="R74" s="203"/>
      <c r="S74" s="203"/>
      <c r="T74" s="203"/>
      <c r="U74" s="204"/>
    </row>
    <row r="75" spans="1:21" ht="35.25" customHeight="1" thickBot="1" x14ac:dyDescent="0.3">
      <c r="A75" s="221" t="s">
        <v>111</v>
      </c>
      <c r="B75" s="221"/>
      <c r="C75" s="221"/>
      <c r="D75" s="222">
        <v>223034</v>
      </c>
      <c r="E75" s="223"/>
      <c r="F75" s="224">
        <f>M63+M49+M38+M25</f>
        <v>556608.55000000005</v>
      </c>
      <c r="G75" s="224"/>
      <c r="H75" s="110"/>
      <c r="I75" s="147" t="s">
        <v>97</v>
      </c>
      <c r="J75" s="148" t="s">
        <v>98</v>
      </c>
      <c r="K75" s="149" t="s">
        <v>99</v>
      </c>
      <c r="L75" s="150" t="s">
        <v>100</v>
      </c>
      <c r="M75" s="151" t="s">
        <v>101</v>
      </c>
      <c r="N75" s="152" t="s">
        <v>64</v>
      </c>
      <c r="O75" s="170"/>
      <c r="P75" s="67" t="s">
        <v>97</v>
      </c>
      <c r="Q75" s="68" t="s">
        <v>98</v>
      </c>
      <c r="R75" s="69" t="s">
        <v>99</v>
      </c>
      <c r="S75" s="69" t="s">
        <v>100</v>
      </c>
      <c r="T75" s="70" t="s">
        <v>101</v>
      </c>
      <c r="U75" s="71" t="s">
        <v>64</v>
      </c>
    </row>
    <row r="76" spans="1:21" ht="20.100000000000001" customHeight="1" thickBot="1" x14ac:dyDescent="0.3">
      <c r="A76" s="221" t="s">
        <v>112</v>
      </c>
      <c r="B76" s="221"/>
      <c r="C76" s="221"/>
      <c r="D76" s="222">
        <v>397600</v>
      </c>
      <c r="E76" s="223"/>
      <c r="F76" s="224">
        <f>N63+N49+N38+N25</f>
        <v>85400</v>
      </c>
      <c r="G76" s="224"/>
      <c r="H76" s="110"/>
      <c r="I76" s="72" t="s">
        <v>24</v>
      </c>
      <c r="J76" s="114">
        <f>J70/Q70</f>
        <v>0</v>
      </c>
      <c r="K76" s="114">
        <f>R70/K70</f>
        <v>1.0434782608695652</v>
      </c>
      <c r="L76" s="114">
        <f>L70/S70</f>
        <v>0.8</v>
      </c>
      <c r="M76" s="115">
        <f>M70/T70</f>
        <v>0.29714763231197772</v>
      </c>
      <c r="N76" s="116">
        <f>N70/U70</f>
        <v>0.52778086672117741</v>
      </c>
      <c r="O76" s="170"/>
      <c r="P76" s="120" t="s">
        <v>103</v>
      </c>
      <c r="Q76" s="124">
        <v>4</v>
      </c>
      <c r="R76" s="122">
        <v>0</v>
      </c>
      <c r="S76" s="122">
        <v>0</v>
      </c>
      <c r="T76" s="135">
        <v>3</v>
      </c>
      <c r="U76" s="137">
        <v>7</v>
      </c>
    </row>
    <row r="77" spans="1:21" ht="20.100000000000001" customHeight="1" thickBot="1" x14ac:dyDescent="0.3">
      <c r="A77" s="221" t="s">
        <v>113</v>
      </c>
      <c r="B77" s="221"/>
      <c r="C77" s="221"/>
      <c r="D77" s="222">
        <v>-39760</v>
      </c>
      <c r="E77" s="223"/>
      <c r="F77" s="224">
        <f>(N64+N50+N39+N26)</f>
        <v>-8540</v>
      </c>
      <c r="G77" s="224"/>
      <c r="H77" s="110"/>
      <c r="I77" s="73" t="s">
        <v>104</v>
      </c>
      <c r="J77" s="114">
        <f>J71/Q71</f>
        <v>0</v>
      </c>
      <c r="K77" s="114">
        <f>R71/K71</f>
        <v>0.65217391304347827</v>
      </c>
      <c r="L77" s="114">
        <f>L71/S71</f>
        <v>0.62142857142857144</v>
      </c>
      <c r="M77" s="115">
        <f>M71/T71</f>
        <v>0.56666666666666665</v>
      </c>
      <c r="N77" s="116">
        <f>N71/U71</f>
        <v>0.5859649122807018</v>
      </c>
      <c r="O77" s="170"/>
      <c r="P77" s="121" t="s">
        <v>114</v>
      </c>
      <c r="Q77" s="125">
        <v>4</v>
      </c>
      <c r="R77" s="122">
        <v>2</v>
      </c>
      <c r="S77" s="134">
        <v>5</v>
      </c>
      <c r="T77" s="136">
        <v>3</v>
      </c>
      <c r="U77" s="137">
        <v>14</v>
      </c>
    </row>
    <row r="78" spans="1:21" ht="20.100000000000001" customHeight="1" thickBot="1" x14ac:dyDescent="0.3">
      <c r="A78" s="214" t="s">
        <v>115</v>
      </c>
      <c r="B78" s="214"/>
      <c r="C78" s="214"/>
      <c r="D78" s="215">
        <f>SUM(D75:E77)</f>
        <v>580874</v>
      </c>
      <c r="E78" s="216"/>
      <c r="F78" s="217">
        <f>F75+F76+F77</f>
        <v>633468.55000000005</v>
      </c>
      <c r="G78" s="217"/>
      <c r="H78" s="109"/>
      <c r="I78" s="74" t="s">
        <v>106</v>
      </c>
      <c r="J78" s="114">
        <f>J72/Q72</f>
        <v>2.3980136129733278</v>
      </c>
      <c r="K78" s="114">
        <f>R72/K72</f>
        <v>0.51406190502094329</v>
      </c>
      <c r="L78" s="114">
        <f>L72/S72</f>
        <v>6.9401020955165702</v>
      </c>
      <c r="M78" s="115">
        <f>M72/T72</f>
        <v>0.10180711036392405</v>
      </c>
      <c r="N78" s="116">
        <f>N72/U72</f>
        <v>1.0905438184528831</v>
      </c>
      <c r="O78" s="170"/>
      <c r="P78" s="74" t="s">
        <v>116</v>
      </c>
      <c r="Q78" s="125">
        <v>16</v>
      </c>
      <c r="R78" s="122">
        <v>0</v>
      </c>
      <c r="S78" s="134">
        <v>0</v>
      </c>
      <c r="T78" s="136">
        <v>55</v>
      </c>
      <c r="U78" s="137">
        <v>71</v>
      </c>
    </row>
    <row r="79" spans="1:21" ht="20.100000000000001" customHeight="1" thickBot="1" x14ac:dyDescent="0.3">
      <c r="A79" s="42"/>
      <c r="B79" s="42"/>
      <c r="C79" s="42"/>
      <c r="D79" s="42"/>
      <c r="E79" s="42"/>
      <c r="F79" s="42"/>
      <c r="G79" s="109"/>
      <c r="H79" s="109"/>
      <c r="I79" s="75" t="s">
        <v>64</v>
      </c>
      <c r="J79" s="117">
        <f>J73/Q73</f>
        <v>1.7516197193644518</v>
      </c>
      <c r="K79" s="117">
        <f>K73/R73</f>
        <v>1.7767469879518072</v>
      </c>
      <c r="L79" s="117">
        <f>L73/S73</f>
        <v>2.4912475349219396</v>
      </c>
      <c r="M79" s="118">
        <f>M73/T73</f>
        <v>0.13289861386567828</v>
      </c>
      <c r="N79" s="119">
        <f>N73/U73</f>
        <v>0.94537337385187969</v>
      </c>
      <c r="O79" s="42"/>
      <c r="P79" s="74" t="s">
        <v>117</v>
      </c>
      <c r="Q79" s="125">
        <v>24</v>
      </c>
      <c r="R79" s="122">
        <v>32</v>
      </c>
      <c r="S79" s="134">
        <v>80</v>
      </c>
      <c r="T79" s="136">
        <v>48</v>
      </c>
      <c r="U79" s="137">
        <v>184</v>
      </c>
    </row>
    <row r="80" spans="1:21" x14ac:dyDescent="0.25">
      <c r="A80" s="42"/>
      <c r="B80" s="218"/>
      <c r="C80" s="218"/>
      <c r="D80" s="218"/>
      <c r="E80" s="43"/>
      <c r="F80" s="43"/>
      <c r="G80" s="154">
        <v>633468.55000000005</v>
      </c>
      <c r="I80" s="42"/>
      <c r="J80" s="42"/>
      <c r="K80" s="42"/>
      <c r="L80" s="42"/>
      <c r="M80" s="42"/>
      <c r="N80" s="42"/>
      <c r="O80" s="42"/>
      <c r="P80" s="74" t="s">
        <v>118</v>
      </c>
      <c r="Q80" s="127">
        <v>68034</v>
      </c>
      <c r="R80" s="122">
        <v>0</v>
      </c>
      <c r="S80" s="134">
        <v>0</v>
      </c>
      <c r="T80" s="37">
        <v>155000</v>
      </c>
      <c r="U80" s="137">
        <v>223034</v>
      </c>
    </row>
    <row r="81" spans="1:22" ht="15.75" thickBot="1" x14ac:dyDescent="0.3">
      <c r="A81" s="42"/>
      <c r="B81" s="44"/>
      <c r="C81" s="44"/>
      <c r="D81" s="44"/>
      <c r="E81" s="45"/>
      <c r="F81" s="44"/>
      <c r="G81" s="46"/>
      <c r="H81" s="44"/>
      <c r="I81" s="263" t="s">
        <v>119</v>
      </c>
      <c r="J81" s="263"/>
      <c r="K81" s="263"/>
      <c r="L81" s="263"/>
      <c r="M81" s="263"/>
      <c r="N81" s="263"/>
      <c r="O81" s="42"/>
      <c r="P81" s="74" t="s">
        <v>120</v>
      </c>
      <c r="Q81" s="126">
        <v>29520</v>
      </c>
      <c r="R81" s="39">
        <v>37800</v>
      </c>
      <c r="S81" s="39">
        <v>41040</v>
      </c>
      <c r="T81" s="40">
        <v>249480</v>
      </c>
      <c r="U81" s="137">
        <v>357840</v>
      </c>
      <c r="V81" s="48"/>
    </row>
    <row r="82" spans="1:22" ht="32.25" thickBot="1" x14ac:dyDescent="0.3">
      <c r="A82" s="42"/>
      <c r="B82" s="44"/>
      <c r="C82" s="44"/>
      <c r="D82" s="44"/>
      <c r="E82" s="45"/>
      <c r="F82" s="44"/>
      <c r="G82" s="46"/>
      <c r="H82" s="44"/>
      <c r="I82" s="147" t="s">
        <v>97</v>
      </c>
      <c r="J82" s="148" t="s">
        <v>98</v>
      </c>
      <c r="K82" s="149" t="s">
        <v>99</v>
      </c>
      <c r="L82" s="149" t="s">
        <v>100</v>
      </c>
      <c r="M82" s="153" t="s">
        <v>101</v>
      </c>
      <c r="N82" s="152" t="s">
        <v>64</v>
      </c>
      <c r="O82" s="42"/>
      <c r="P82" s="75" t="s">
        <v>64</v>
      </c>
      <c r="Q82" s="123">
        <v>97554</v>
      </c>
      <c r="R82" s="76">
        <v>37800</v>
      </c>
      <c r="S82" s="76">
        <v>41040</v>
      </c>
      <c r="T82" s="76">
        <v>404480</v>
      </c>
      <c r="U82" s="76">
        <v>580874</v>
      </c>
    </row>
    <row r="83" spans="1:22" x14ac:dyDescent="0.25">
      <c r="A83" s="42"/>
      <c r="B83" s="219"/>
      <c r="C83" s="219"/>
      <c r="D83" s="219"/>
      <c r="E83" s="220"/>
      <c r="F83" s="220"/>
      <c r="G83" s="220"/>
      <c r="H83" s="47"/>
      <c r="I83" s="120" t="s">
        <v>103</v>
      </c>
      <c r="J83" s="128">
        <f>0/Q76</f>
        <v>0</v>
      </c>
      <c r="K83" s="124" t="e">
        <f>A46/R76</f>
        <v>#DIV/0!</v>
      </c>
      <c r="L83" s="122" t="e">
        <f>0/S76</f>
        <v>#DIV/0!</v>
      </c>
      <c r="M83" s="115">
        <f>0/T76</f>
        <v>0</v>
      </c>
      <c r="N83" s="116">
        <v>0</v>
      </c>
      <c r="O83" s="42"/>
    </row>
    <row r="84" spans="1:22" x14ac:dyDescent="0.25">
      <c r="A84" s="42"/>
      <c r="B84" s="212"/>
      <c r="C84" s="212"/>
      <c r="D84" s="212"/>
      <c r="E84" s="213"/>
      <c r="F84" s="213"/>
      <c r="G84" s="213"/>
      <c r="H84" s="44"/>
      <c r="I84" s="121" t="s">
        <v>114</v>
      </c>
      <c r="J84" s="129">
        <f>A25/Q77</f>
        <v>0</v>
      </c>
      <c r="K84" s="128">
        <f>A49/R77</f>
        <v>1</v>
      </c>
      <c r="L84" s="138">
        <f>A38/S77</f>
        <v>0.8</v>
      </c>
      <c r="M84" s="139">
        <f>A63/T77</f>
        <v>0.66666666666666663</v>
      </c>
      <c r="N84" s="144">
        <f>F72/D72</f>
        <v>0.5714285714285714</v>
      </c>
      <c r="O84" s="42"/>
    </row>
    <row r="85" spans="1:22" x14ac:dyDescent="0.25">
      <c r="A85" s="42"/>
      <c r="B85" s="155"/>
      <c r="C85" s="155"/>
      <c r="D85" s="155"/>
      <c r="E85" s="43"/>
      <c r="F85" s="42"/>
      <c r="G85" s="42"/>
      <c r="H85" s="42"/>
      <c r="I85" s="74" t="s">
        <v>116</v>
      </c>
      <c r="J85" s="129">
        <f>H25+I25/Q78</f>
        <v>0</v>
      </c>
      <c r="K85" s="33" t="e">
        <f>H49+I49/R78</f>
        <v>#DIV/0!</v>
      </c>
      <c r="L85" s="134" t="e">
        <f>H38+I38/S78</f>
        <v>#DIV/0!</v>
      </c>
      <c r="M85" s="139">
        <f>(H63+I63)/T78</f>
        <v>0</v>
      </c>
      <c r="N85" s="145">
        <v>0</v>
      </c>
      <c r="O85" s="42"/>
    </row>
    <row r="86" spans="1:22" x14ac:dyDescent="0.25">
      <c r="A86" s="42"/>
      <c r="B86" s="44"/>
      <c r="C86" s="44"/>
      <c r="D86" s="44"/>
      <c r="E86" s="45"/>
      <c r="F86" s="43"/>
      <c r="G86" s="42"/>
      <c r="H86" s="42"/>
      <c r="I86" s="74" t="s">
        <v>117</v>
      </c>
      <c r="J86" s="129">
        <f>G25/Q79</f>
        <v>0</v>
      </c>
      <c r="K86" s="128">
        <f>G49/R79</f>
        <v>0.75</v>
      </c>
      <c r="L86" s="129">
        <f>G38/S79</f>
        <v>0.5</v>
      </c>
      <c r="M86" s="139">
        <f>G63/T79</f>
        <v>0.66666666666666663</v>
      </c>
      <c r="N86" s="143">
        <f>F74/D74</f>
        <v>0.52173913043478259</v>
      </c>
      <c r="O86" s="42"/>
    </row>
    <row r="87" spans="1:22" x14ac:dyDescent="0.25">
      <c r="A87" s="42"/>
      <c r="B87" s="44"/>
      <c r="C87" s="44"/>
      <c r="D87" s="44"/>
      <c r="E87" s="45"/>
      <c r="F87" s="44"/>
      <c r="G87" s="42"/>
      <c r="H87" s="42"/>
      <c r="I87" s="74" t="s">
        <v>118</v>
      </c>
      <c r="J87" s="129">
        <f>M25/Q80</f>
        <v>3.4385133903636418</v>
      </c>
      <c r="K87" s="128" t="e">
        <f>M49/R80</f>
        <v>#DIV/0!</v>
      </c>
      <c r="L87" s="129" t="e">
        <f>M38/S80</f>
        <v>#DIV/0!</v>
      </c>
      <c r="M87" s="139">
        <f>M63/T80</f>
        <v>0.13560606451612903</v>
      </c>
      <c r="N87" s="130">
        <f>F75/D75</f>
        <v>2.4956219679510747</v>
      </c>
      <c r="O87" s="42"/>
    </row>
    <row r="88" spans="1:22" x14ac:dyDescent="0.25">
      <c r="A88" s="42"/>
      <c r="B88" s="44"/>
      <c r="C88" s="44"/>
      <c r="D88" s="44"/>
      <c r="E88" s="45"/>
      <c r="F88" s="44"/>
      <c r="G88" s="42"/>
      <c r="H88" s="42"/>
      <c r="I88" s="74" t="s">
        <v>121</v>
      </c>
      <c r="J88" s="131">
        <f>N27/Q81</f>
        <v>0</v>
      </c>
      <c r="K88" s="131">
        <f>N51/R81</f>
        <v>0.68571428571428572</v>
      </c>
      <c r="L88" s="131">
        <f>N40/S81</f>
        <v>0.75</v>
      </c>
      <c r="M88" s="140">
        <f>M72/T72</f>
        <v>0.10180711036392405</v>
      </c>
      <c r="N88" s="132">
        <f>F76/D76</f>
        <v>0.21478873239436619</v>
      </c>
      <c r="O88" s="42"/>
    </row>
    <row r="89" spans="1:22" ht="15.75" thickBot="1" x14ac:dyDescent="0.3">
      <c r="A89" s="42"/>
      <c r="B89" s="44"/>
      <c r="C89" s="44"/>
      <c r="D89" s="44"/>
      <c r="E89" s="45"/>
      <c r="F89" s="44"/>
      <c r="G89" s="42"/>
      <c r="H89" s="42"/>
      <c r="I89" s="75" t="s">
        <v>64</v>
      </c>
      <c r="J89" s="133">
        <f>J72/Q72</f>
        <v>2.3980136129733278</v>
      </c>
      <c r="K89" s="133">
        <f>K72/R72</f>
        <v>1.9452910052910053</v>
      </c>
      <c r="L89" s="133">
        <f>L72/S72</f>
        <v>6.9401020955165702</v>
      </c>
      <c r="M89" s="141">
        <f>M72/T72</f>
        <v>0.10180711036392405</v>
      </c>
      <c r="N89" s="142">
        <f>N72/U72</f>
        <v>1.0905438184528831</v>
      </c>
      <c r="O89" s="42"/>
    </row>
    <row r="90" spans="1:22" x14ac:dyDescent="0.25">
      <c r="A90" s="42"/>
      <c r="B90" s="156"/>
      <c r="C90" s="156"/>
      <c r="D90" s="156"/>
      <c r="E90" s="157"/>
      <c r="F90" s="44"/>
      <c r="G90" s="42"/>
      <c r="H90" s="42"/>
      <c r="I90" s="42"/>
      <c r="J90" s="42"/>
      <c r="K90" s="42"/>
      <c r="L90" s="42"/>
      <c r="M90" s="42"/>
      <c r="N90" s="42"/>
      <c r="O90" s="42"/>
    </row>
    <row r="91" spans="1:22" x14ac:dyDescent="0.25">
      <c r="A91" s="42"/>
      <c r="B91" s="44"/>
      <c r="C91" s="44"/>
      <c r="D91" s="44"/>
      <c r="E91" s="43"/>
      <c r="F91" s="157"/>
      <c r="G91" s="42"/>
      <c r="H91" s="42"/>
      <c r="I91" s="42"/>
    </row>
    <row r="92" spans="1:22" x14ac:dyDescent="0.25">
      <c r="A92" s="42"/>
      <c r="B92" s="42"/>
      <c r="C92" s="42"/>
      <c r="D92" s="42"/>
      <c r="E92" s="42"/>
      <c r="F92" s="42"/>
      <c r="G92" s="42"/>
      <c r="H92" s="42"/>
      <c r="I92" s="42"/>
    </row>
    <row r="93" spans="1:22" x14ac:dyDescent="0.25">
      <c r="A93" s="42"/>
      <c r="B93" s="42"/>
      <c r="C93" s="42"/>
      <c r="D93" s="42"/>
      <c r="E93" s="42"/>
      <c r="F93" s="42"/>
      <c r="G93" s="42"/>
      <c r="H93" s="42"/>
    </row>
    <row r="94" spans="1:22" x14ac:dyDescent="0.25">
      <c r="A94" s="42"/>
      <c r="B94" s="42"/>
      <c r="C94" s="42"/>
      <c r="D94" s="42"/>
      <c r="E94" s="42"/>
      <c r="F94" s="42"/>
      <c r="G94" s="42"/>
      <c r="H94" s="42"/>
    </row>
    <row r="95" spans="1:22" x14ac:dyDescent="0.25">
      <c r="A95" s="42"/>
      <c r="B95" s="42"/>
      <c r="C95" s="42"/>
      <c r="D95" s="42"/>
      <c r="E95" s="42"/>
      <c r="F95" s="42"/>
      <c r="G95" s="42"/>
      <c r="H95" s="42"/>
    </row>
    <row r="96" spans="1:22" x14ac:dyDescent="0.25">
      <c r="A96" s="42"/>
      <c r="B96" s="155" t="s">
        <v>122</v>
      </c>
      <c r="C96" s="155"/>
      <c r="D96" s="155"/>
      <c r="E96" s="43" t="s">
        <v>123</v>
      </c>
      <c r="F96" s="42"/>
      <c r="G96" s="42"/>
      <c r="H96" s="42"/>
    </row>
    <row r="97" spans="1:15" x14ac:dyDescent="0.25">
      <c r="A97" s="42"/>
      <c r="B97" s="44"/>
      <c r="C97" s="44"/>
      <c r="D97" s="44"/>
      <c r="E97" s="45"/>
      <c r="F97" s="43"/>
      <c r="G97" s="42"/>
      <c r="H97" s="42"/>
    </row>
    <row r="98" spans="1:15" x14ac:dyDescent="0.25">
      <c r="A98" s="42"/>
      <c r="B98" s="44"/>
      <c r="C98" s="44"/>
      <c r="D98" s="44"/>
      <c r="E98" s="45"/>
      <c r="F98" s="44"/>
      <c r="G98" s="42"/>
      <c r="H98" s="42"/>
    </row>
    <row r="99" spans="1:15" x14ac:dyDescent="0.25">
      <c r="A99" s="42"/>
      <c r="B99" s="44"/>
      <c r="C99" s="44"/>
      <c r="D99" s="44"/>
      <c r="E99" s="45"/>
      <c r="F99" s="44"/>
      <c r="G99" s="42"/>
      <c r="H99" s="42"/>
    </row>
    <row r="100" spans="1:15" x14ac:dyDescent="0.25">
      <c r="A100" s="5"/>
      <c r="B100" s="44"/>
      <c r="C100" s="44"/>
      <c r="D100" s="44"/>
      <c r="E100" s="45"/>
      <c r="F100" s="44"/>
      <c r="G100" s="5"/>
      <c r="H100" s="5"/>
    </row>
    <row r="101" spans="1:15" x14ac:dyDescent="0.25">
      <c r="A101" s="5"/>
      <c r="B101" s="156" t="s">
        <v>124</v>
      </c>
      <c r="C101" s="156"/>
      <c r="D101" s="156"/>
      <c r="E101" s="157" t="s">
        <v>125</v>
      </c>
      <c r="F101" s="44"/>
      <c r="G101" s="5"/>
      <c r="H101" s="5"/>
    </row>
    <row r="102" spans="1:15" x14ac:dyDescent="0.25">
      <c r="A102" s="5"/>
      <c r="B102" s="44" t="s">
        <v>126</v>
      </c>
      <c r="C102" s="44"/>
      <c r="D102" s="44"/>
      <c r="E102" s="43" t="s">
        <v>127</v>
      </c>
      <c r="F102" s="157"/>
      <c r="G102" s="5"/>
      <c r="H102" s="5"/>
    </row>
    <row r="103" spans="1:15" x14ac:dyDescent="0.25">
      <c r="A103" s="5"/>
      <c r="B103" s="42"/>
      <c r="C103" s="42"/>
      <c r="D103" s="42"/>
      <c r="E103" s="42"/>
      <c r="F103" s="42"/>
      <c r="G103" s="5"/>
      <c r="H103" s="5"/>
    </row>
    <row r="104" spans="1:15" x14ac:dyDescent="0.25">
      <c r="A104" s="5"/>
      <c r="B104" s="5"/>
      <c r="C104" s="5"/>
      <c r="D104" s="5"/>
      <c r="E104" s="5"/>
      <c r="F104" s="5"/>
      <c r="G104" s="5"/>
      <c r="H104" s="5"/>
    </row>
    <row r="105" spans="1:15" x14ac:dyDescent="0.25">
      <c r="A105" s="5"/>
      <c r="B105" s="5"/>
      <c r="C105" s="5"/>
      <c r="D105" s="5"/>
      <c r="E105" s="5"/>
      <c r="F105" s="5"/>
      <c r="G105" s="5"/>
      <c r="H105" s="5"/>
    </row>
    <row r="106" spans="1:15" x14ac:dyDescent="0.25">
      <c r="A106" s="5"/>
      <c r="B106" s="5"/>
      <c r="C106" s="5"/>
      <c r="D106" s="5"/>
      <c r="E106" s="5"/>
      <c r="F106" s="5"/>
      <c r="G106" s="5"/>
      <c r="H106" s="5"/>
    </row>
    <row r="107" spans="1:15" x14ac:dyDescent="0.25">
      <c r="A107" s="5"/>
      <c r="B107" s="5"/>
      <c r="C107" s="5"/>
      <c r="D107" s="5"/>
      <c r="E107" s="5"/>
      <c r="F107" s="5"/>
      <c r="G107" s="5"/>
      <c r="H107" s="5"/>
      <c r="I107" s="5"/>
    </row>
    <row r="108" spans="1:15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</row>
    <row r="109" spans="1:15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</row>
    <row r="110" spans="1:15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</row>
    <row r="111" spans="1:15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</row>
    <row r="112" spans="1:15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</row>
    <row r="113" spans="1:15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</row>
    <row r="114" spans="1:15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</row>
    <row r="115" spans="1:15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</row>
    <row r="116" spans="1:15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</row>
    <row r="117" spans="1:15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</row>
    <row r="118" spans="1:15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</row>
    <row r="119" spans="1:15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</row>
    <row r="120" spans="1:15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</row>
    <row r="121" spans="1:15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</row>
    <row r="122" spans="1:15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</row>
    <row r="123" spans="1:15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spans="1:15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</row>
    <row r="125" spans="1:15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</row>
    <row r="126" spans="1:15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</row>
    <row r="127" spans="1:15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spans="1:15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</row>
    <row r="129" spans="1:15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</row>
    <row r="130" spans="1:15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</row>
    <row r="131" spans="1:15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</row>
    <row r="132" spans="1:15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</row>
    <row r="133" spans="1:15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</row>
    <row r="134" spans="1:15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</row>
    <row r="135" spans="1:15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</row>
    <row r="136" spans="1:15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</row>
    <row r="137" spans="1:15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  <row r="138" spans="1:15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</row>
    <row r="139" spans="1:15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</row>
    <row r="140" spans="1:15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</row>
    <row r="141" spans="1:15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</row>
    <row r="142" spans="1:15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</row>
    <row r="143" spans="1:15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</row>
    <row r="144" spans="1:15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</row>
  </sheetData>
  <mergeCells count="114">
    <mergeCell ref="P68:U68"/>
    <mergeCell ref="I81:N81"/>
    <mergeCell ref="A1:O1"/>
    <mergeCell ref="A3:O3"/>
    <mergeCell ref="A4:O4"/>
    <mergeCell ref="A6:O6"/>
    <mergeCell ref="A8:N9"/>
    <mergeCell ref="A11:N11"/>
    <mergeCell ref="N15:N17"/>
    <mergeCell ref="O15:O17"/>
    <mergeCell ref="I16:I17"/>
    <mergeCell ref="B25:F25"/>
    <mergeCell ref="A26:G26"/>
    <mergeCell ref="A27:G27"/>
    <mergeCell ref="A14:O14"/>
    <mergeCell ref="A15:A17"/>
    <mergeCell ref="B15:C16"/>
    <mergeCell ref="D15:D17"/>
    <mergeCell ref="E15:E17"/>
    <mergeCell ref="F15:F17"/>
    <mergeCell ref="G15:G17"/>
    <mergeCell ref="H15:I15"/>
    <mergeCell ref="J15:J17"/>
    <mergeCell ref="M15:M17"/>
    <mergeCell ref="N30:N32"/>
    <mergeCell ref="O30:O32"/>
    <mergeCell ref="H31:H32"/>
    <mergeCell ref="I31:I32"/>
    <mergeCell ref="B38:F38"/>
    <mergeCell ref="A39:G39"/>
    <mergeCell ref="A29:M29"/>
    <mergeCell ref="A30:A32"/>
    <mergeCell ref="B30:C31"/>
    <mergeCell ref="D30:D32"/>
    <mergeCell ref="E30:E32"/>
    <mergeCell ref="F30:F32"/>
    <mergeCell ref="G30:G32"/>
    <mergeCell ref="H30:I30"/>
    <mergeCell ref="J30:J32"/>
    <mergeCell ref="M30:M32"/>
    <mergeCell ref="M43:M45"/>
    <mergeCell ref="N43:N45"/>
    <mergeCell ref="O43:O45"/>
    <mergeCell ref="H44:H45"/>
    <mergeCell ref="I44:I45"/>
    <mergeCell ref="A40:G40"/>
    <mergeCell ref="A42:M42"/>
    <mergeCell ref="A43:A45"/>
    <mergeCell ref="B43:C44"/>
    <mergeCell ref="D43:D45"/>
    <mergeCell ref="E43:E45"/>
    <mergeCell ref="F43:F45"/>
    <mergeCell ref="G43:G45"/>
    <mergeCell ref="H43:I43"/>
    <mergeCell ref="J43:J45"/>
    <mergeCell ref="J55:J57"/>
    <mergeCell ref="M55:M57"/>
    <mergeCell ref="N55:N57"/>
    <mergeCell ref="O55:O57"/>
    <mergeCell ref="H56:H57"/>
    <mergeCell ref="I56:I57"/>
    <mergeCell ref="A50:G50"/>
    <mergeCell ref="A51:G51"/>
    <mergeCell ref="A54:O54"/>
    <mergeCell ref="A55:A57"/>
    <mergeCell ref="B55:C56"/>
    <mergeCell ref="D55:D57"/>
    <mergeCell ref="E55:E57"/>
    <mergeCell ref="F55:F57"/>
    <mergeCell ref="G55:G57"/>
    <mergeCell ref="H55:I55"/>
    <mergeCell ref="A70:C70"/>
    <mergeCell ref="D70:E70"/>
    <mergeCell ref="F70:G70"/>
    <mergeCell ref="A71:C71"/>
    <mergeCell ref="D71:E71"/>
    <mergeCell ref="F71:G71"/>
    <mergeCell ref="B63:F63"/>
    <mergeCell ref="A64:G64"/>
    <mergeCell ref="A65:G65"/>
    <mergeCell ref="A69:C69"/>
    <mergeCell ref="D69:E69"/>
    <mergeCell ref="F69:G69"/>
    <mergeCell ref="A75:C75"/>
    <mergeCell ref="D75:E75"/>
    <mergeCell ref="F75:G75"/>
    <mergeCell ref="A72:C72"/>
    <mergeCell ref="D72:E72"/>
    <mergeCell ref="F72:G72"/>
    <mergeCell ref="A73:C73"/>
    <mergeCell ref="D73:E73"/>
    <mergeCell ref="F73:G73"/>
    <mergeCell ref="P46:S46"/>
    <mergeCell ref="P74:U74"/>
    <mergeCell ref="I67:N67"/>
    <mergeCell ref="I74:N74"/>
    <mergeCell ref="B67:G68"/>
    <mergeCell ref="B84:D84"/>
    <mergeCell ref="E84:G84"/>
    <mergeCell ref="A78:C78"/>
    <mergeCell ref="D78:E78"/>
    <mergeCell ref="F78:G78"/>
    <mergeCell ref="B80:D80"/>
    <mergeCell ref="B83:D83"/>
    <mergeCell ref="E83:G83"/>
    <mergeCell ref="A76:C76"/>
    <mergeCell ref="D76:E76"/>
    <mergeCell ref="F76:G76"/>
    <mergeCell ref="A77:C77"/>
    <mergeCell ref="D77:E77"/>
    <mergeCell ref="F77:G77"/>
    <mergeCell ref="A74:C74"/>
    <mergeCell ref="D74:E74"/>
    <mergeCell ref="F74:G74"/>
  </mergeCells>
  <conditionalFormatting sqref="J70:M72">
    <cfRule type="dataBar" priority="1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{4B32FCA8-C758-48A0-9E7B-D51ACC3524FA}</x14:id>
        </ext>
      </extLst>
    </cfRule>
  </conditionalFormatting>
  <conditionalFormatting sqref="J76:M78">
    <cfRule type="dataBar" priority="1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{044520D2-D1AD-4F85-9941-525C2D0DA441}</x14:id>
        </ext>
      </extLst>
    </cfRule>
  </conditionalFormatting>
  <conditionalFormatting sqref="J83:M88">
    <cfRule type="dataBar" priority="1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{7BF451A1-004D-41F1-A526-716A855F31D7}</x14:id>
        </ext>
      </extLst>
    </cfRule>
  </conditionalFormatting>
  <conditionalFormatting sqref="J70:N72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{51EF7B1C-4033-4764-A4F7-11A5BB87475A}</x14:id>
        </ext>
      </extLst>
    </cfRule>
    <cfRule type="colorScale" priority="7">
      <colorScale>
        <cfvo type="min"/>
        <cfvo type="max"/>
        <color rgb="FFFCFCFF"/>
        <color rgb="FF63BE7B"/>
      </colorScale>
    </cfRule>
    <cfRule type="top10" dxfId="0" priority="8" rank="5"/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3:N88">
    <cfRule type="colorScale" priority="6">
      <colorScale>
        <cfvo type="min"/>
        <cfvo type="max"/>
        <color rgb="FFFCFCFF"/>
        <color rgb="FF63BE7B"/>
      </colorScale>
    </cfRule>
  </conditionalFormatting>
  <conditionalFormatting sqref="K71">
    <cfRule type="dataBar" priority="9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{0F698DF7-DD66-4169-9876-5EED22D79ED4}</x14:id>
        </ext>
      </extLst>
    </cfRule>
  </conditionalFormatting>
  <conditionalFormatting sqref="Q70:T72">
    <cfRule type="dataBar" priority="1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{6E1281B9-B5D9-4293-9B30-5B09D030E3AE}</x14:id>
        </ext>
      </extLst>
    </cfRule>
  </conditionalFormatting>
  <conditionalFormatting sqref="Q76:T81">
    <cfRule type="dataBar" priority="1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{C388E55D-B623-428B-9CA4-20EDF29F2169}</x14:id>
        </ext>
      </extLst>
    </cfRule>
  </conditionalFormatting>
  <conditionalFormatting sqref="Q82:U82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B32FCA8-C758-48A0-9E7B-D51ACC3524F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J70:M72</xm:sqref>
        </x14:conditionalFormatting>
        <x14:conditionalFormatting xmlns:xm="http://schemas.microsoft.com/office/excel/2006/main">
          <x14:cfRule type="dataBar" id="{044520D2-D1AD-4F85-9941-525C2D0DA44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J76:M78</xm:sqref>
        </x14:conditionalFormatting>
        <x14:conditionalFormatting xmlns:xm="http://schemas.microsoft.com/office/excel/2006/main">
          <x14:cfRule type="dataBar" id="{7BF451A1-004D-41F1-A526-716A855F31D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J83:M88</xm:sqref>
        </x14:conditionalFormatting>
        <x14:conditionalFormatting xmlns:xm="http://schemas.microsoft.com/office/excel/2006/main">
          <x14:cfRule type="dataBar" id="{51EF7B1C-4033-4764-A4F7-11A5BB87475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J70:N72</xm:sqref>
        </x14:conditionalFormatting>
        <x14:conditionalFormatting xmlns:xm="http://schemas.microsoft.com/office/excel/2006/main">
          <x14:cfRule type="dataBar" id="{0F698DF7-DD66-4169-9876-5EED22D79ED4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K71</xm:sqref>
        </x14:conditionalFormatting>
        <x14:conditionalFormatting xmlns:xm="http://schemas.microsoft.com/office/excel/2006/main">
          <x14:cfRule type="dataBar" id="{6E1281B9-B5D9-4293-9B30-5B09D030E3A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Q70:T72</xm:sqref>
        </x14:conditionalFormatting>
        <x14:conditionalFormatting xmlns:xm="http://schemas.microsoft.com/office/excel/2006/main">
          <x14:cfRule type="dataBar" id="{C388E55D-B623-428B-9CA4-20EDF29F216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Q76:T81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Terina Feliz</dc:creator>
  <cp:lastModifiedBy>Terina Feliz</cp:lastModifiedBy>
  <dcterms:created xsi:type="dcterms:W3CDTF">2024-05-09T19:30:34Z</dcterms:created>
  <dcterms:modified xsi:type="dcterms:W3CDTF">2024-05-09T19:38:05Z</dcterms:modified>
</cp:coreProperties>
</file>