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MAYO/"/>
    </mc:Choice>
  </mc:AlternateContent>
  <xr:revisionPtr revIDLastSave="0" documentId="8_{2BA067CF-E8E1-49F7-82DE-695B8A4F6EC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)" sheetId="5" r:id="rId1"/>
  </sheets>
  <definedNames>
    <definedName name="_xlnm.Print_Area" localSheetId="0">'MAYO)'!$A$1:$O$76</definedName>
    <definedName name="_xlnm.Print_Titles" localSheetId="0">'MAYO)'!$1:$11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1" i="5" l="1"/>
  <c r="O30" i="5"/>
  <c r="O31" i="5"/>
  <c r="O20" i="5"/>
  <c r="O19" i="5"/>
  <c r="O18" i="5"/>
  <c r="O50" i="5" l="1"/>
  <c r="O51" i="5"/>
  <c r="O52" i="5"/>
  <c r="O53" i="5"/>
  <c r="O54" i="5"/>
  <c r="A55" i="5"/>
  <c r="G55" i="5"/>
  <c r="H55" i="5"/>
  <c r="I55" i="5"/>
  <c r="J55" i="5"/>
  <c r="K55" i="5"/>
  <c r="L55" i="5"/>
  <c r="M55" i="5"/>
  <c r="M57" i="5" s="1"/>
  <c r="N55" i="5"/>
  <c r="O55" i="5" l="1"/>
  <c r="N56" i="5"/>
  <c r="O56" i="5" s="1"/>
  <c r="O57" i="5"/>
  <c r="N57" i="5" l="1"/>
  <c r="L31" i="5" l="1"/>
  <c r="M29" i="5" l="1"/>
  <c r="L29" i="5"/>
  <c r="K21" i="5" l="1"/>
  <c r="L21" i="5"/>
  <c r="K32" i="5"/>
  <c r="L32" i="5"/>
  <c r="K41" i="5"/>
  <c r="L41" i="5"/>
  <c r="H21" i="5"/>
  <c r="I21" i="5"/>
  <c r="J21" i="5"/>
  <c r="M21" i="5"/>
  <c r="N21" i="5"/>
  <c r="O29" i="5"/>
  <c r="H32" i="5"/>
  <c r="I32" i="5"/>
  <c r="J32" i="5"/>
  <c r="M32" i="5"/>
  <c r="N32" i="5"/>
  <c r="O40" i="5"/>
  <c r="H41" i="5"/>
  <c r="I41" i="5"/>
  <c r="J41" i="5"/>
  <c r="M41" i="5"/>
  <c r="N41" i="5"/>
  <c r="O21" i="5" l="1"/>
  <c r="O32" i="5"/>
  <c r="O41" i="5"/>
  <c r="D67" i="5"/>
  <c r="D66" i="5" s="1"/>
  <c r="D68" i="5" s="1"/>
  <c r="F63" i="5"/>
  <c r="M43" i="5"/>
  <c r="N42" i="5"/>
  <c r="G41" i="5"/>
  <c r="A41" i="5"/>
  <c r="N33" i="5"/>
  <c r="M34" i="5"/>
  <c r="G32" i="5"/>
  <c r="A32" i="5"/>
  <c r="M23" i="5"/>
  <c r="G21" i="5"/>
  <c r="A21" i="5"/>
  <c r="F66" i="5" l="1"/>
  <c r="F62" i="5"/>
  <c r="F64" i="5"/>
  <c r="O33" i="5"/>
  <c r="O34" i="5" s="1"/>
  <c r="N34" i="5"/>
  <c r="O42" i="5"/>
  <c r="O43" i="5" s="1"/>
  <c r="N43" i="5"/>
  <c r="F65" i="5"/>
  <c r="N22" i="5"/>
  <c r="O22" i="5" s="1"/>
  <c r="O23" i="5" s="1"/>
  <c r="N23" i="5" l="1"/>
  <c r="F67" i="5"/>
  <c r="F68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tc={91B2B09D-9200-4B70-A91D-2A61DB42E869}</author>
    <author>tc={63E58949-E16B-43F1-A4D3-097958DECF25}</author>
  </authors>
  <commentList>
    <comment ref="C18" authorId="0" shapeId="0" xr:uid="{91B2B09D-9200-4B70-A91D-2A61DB42E869}">
      <text>
        <t>[Threaded comment]
Your version of Excel allows you to read this threaded comment; however, any edits to it will get removed if the file is opened in a newer version of Excel. Learn more: https://go.microsoft.com/fwlink/?linkid=870924
Comment:
    Debes dar el detalle, si fue una visita de seguimiento y si el técnico le compaño, sus recomendaciones de seguimiento, de acuerdo a la justificación de la solicitud del viatico y pago a facilitador.</t>
      </text>
    </comment>
    <comment ref="M29" authorId="1" shapeId="0" xr:uid="{63E58949-E16B-43F1-A4D3-097958DECF25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Compra de materiales del sistema de riego</t>
      </text>
    </comment>
  </commentList>
</comments>
</file>

<file path=xl/sharedStrings.xml><?xml version="1.0" encoding="utf-8"?>
<sst xmlns="http://schemas.openxmlformats.org/spreadsheetml/2006/main" count="145" uniqueCount="75">
  <si>
    <t>CONSEJO NACIONAL DE INVESTIGACIONES AGROPECUARIAS Y FORESTALES (CONIAF)</t>
  </si>
  <si>
    <t>DIRECCIÓN EJECUTIVA</t>
  </si>
  <si>
    <t>DIVISIÓN DE PLANIFICACIÓN  Y  DESARROLLO</t>
  </si>
  <si>
    <t xml:space="preserve"> EJECUCION MESUAL DE ACTIVIDADES Y PROGRAMA DE TRANSFERENCIA  PROYECTOS DE INVERSIÓN PÚBLICA</t>
  </si>
  <si>
    <t>ACTUALIZACIÓN PARA LA INNOVACIÓN TECNOLÓGICA Y COMPETITIVIDAD AGROALIMENTARIA Y  DE FOMENTO A LA EXPORTACIÓN EN LA REPÚBLICA DOMINICANA</t>
  </si>
  <si>
    <t>MES: MAYO  2023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</si>
  <si>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</si>
  <si>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</si>
  <si>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</si>
  <si>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</si>
  <si>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</si>
  <si>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</si>
  <si>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>HORAS TRANSFE-RENCIA</t>
  </si>
  <si>
    <t>TÉCNICOS BENEFICIADOS</t>
  </si>
  <si>
    <t>PRESUPUESTO TOTAL 2023 (RD$)</t>
  </si>
  <si>
    <t xml:space="preserve">COSTO LOGÍSTICO       </t>
  </si>
  <si>
    <t xml:space="preserve">COSTO FACILITADORES  </t>
  </si>
  <si>
    <t xml:space="preserve">COSTO TOTAL </t>
  </si>
  <si>
    <t xml:space="preserve"> </t>
  </si>
  <si>
    <t>MUJERES</t>
  </si>
  <si>
    <t xml:space="preserve"> FACILITADORES</t>
  </si>
  <si>
    <t>NOMBRE DE LA ACTIVIDAD</t>
  </si>
  <si>
    <t>HOMBRES</t>
  </si>
  <si>
    <t>COMBUSTIBLE</t>
  </si>
  <si>
    <t>VIATICOS</t>
  </si>
  <si>
    <t>Benjamin Toral  , Salomon Sosa</t>
  </si>
  <si>
    <t xml:space="preserve">Supervisión del material de liberacion de café , poda y monitoreo de repela en parcela de café .Trazado en cuadricula para la siembra de aguacate Hass </t>
  </si>
  <si>
    <t>Victor Payano y Maldané Cuello</t>
  </si>
  <si>
    <t>Mayo 3 al 6</t>
  </si>
  <si>
    <t>La Lanza en Barahona/ Hondo Valle, Elias Piña</t>
  </si>
  <si>
    <t>Benjamin Toral</t>
  </si>
  <si>
    <t>Supervision de actividades de tala fina en parcela de café, levantamiento de copa en la parcela de café . Construccion de muros para la siembra de aguacate.</t>
  </si>
  <si>
    <t>Mayo 14 al 16</t>
  </si>
  <si>
    <t>Elias Pina/Hondo Valle</t>
  </si>
  <si>
    <t>Salomón Sosa</t>
  </si>
  <si>
    <t>Terminacion de muros e inicio de siembra de aguacate en parcelas</t>
  </si>
  <si>
    <t>Mayo 24 al 26</t>
  </si>
  <si>
    <t>SUB-TOTAL</t>
  </si>
  <si>
    <t>Legislación  ISR (10% sobre costo  facilitadores)</t>
  </si>
  <si>
    <t xml:space="preserve">TOTAL </t>
  </si>
  <si>
    <t xml:space="preserve">DEPARTAMENTO DE REDUCCIÓN DE LA POBREZA RURAL </t>
  </si>
  <si>
    <t xml:space="preserve">HORAS </t>
  </si>
  <si>
    <t>Juan Valdez</t>
  </si>
  <si>
    <t>Instalación sistema de riego en parcela de yuca en Dajabon</t>
  </si>
  <si>
    <t xml:space="preserve"> César Montero y Bienvenido Carvajal</t>
  </si>
  <si>
    <t>Mayo 4 al 6</t>
  </si>
  <si>
    <t>Dajabón</t>
  </si>
  <si>
    <t>Instalación de parcela de yuca en Dajabón</t>
  </si>
  <si>
    <t>Mayo 10 al 12</t>
  </si>
  <si>
    <t>Julio D´Oleo</t>
  </si>
  <si>
    <t>Visita de seguimiento a las parcelas demostrativas de mango en Neyba</t>
  </si>
  <si>
    <t>Mayo 24 y 25</t>
  </si>
  <si>
    <t>Neyba</t>
  </si>
  <si>
    <t>TOTAL</t>
  </si>
  <si>
    <t>DEPARTAMENTO DE ACCESO A LAS CIENCIAS MODERNAS</t>
  </si>
  <si>
    <t>Eddy Pacheco</t>
  </si>
  <si>
    <t>Seguimiento y monitoreo al desarrollo de la parcela demostrativa de banano</t>
  </si>
  <si>
    <t>José Cepeda</t>
  </si>
  <si>
    <t xml:space="preserve"> Mayo 18 y 19</t>
  </si>
  <si>
    <t>El Charco, Laguna Salada</t>
  </si>
  <si>
    <t xml:space="preserve">DEPARTAMENTO DE MEDIO AMBIENTE Y RECURSOS NATURALES         </t>
  </si>
  <si>
    <t>COSTO TOTAL</t>
  </si>
  <si>
    <t>José A. Nova</t>
  </si>
  <si>
    <t xml:space="preserve">RESUMEN PROGRAMACIÓN </t>
  </si>
  <si>
    <t>META AÑO 2023</t>
  </si>
  <si>
    <t>EJECUCION: MAYO</t>
  </si>
  <si>
    <t>PRESUPUESTO TOTAL</t>
  </si>
  <si>
    <t>TRANSFERENCIAS</t>
  </si>
  <si>
    <t>INSTALACIÓN Y VISITAS A PARCELAS DE VALIDACIÓN</t>
  </si>
  <si>
    <t>TECNICOS BENEFICIADOS</t>
  </si>
  <si>
    <t>HORAS DE ACTIVIDAD</t>
  </si>
  <si>
    <t xml:space="preserve">COSTO LOGÍSTICO         (RD$) </t>
  </si>
  <si>
    <t xml:space="preserve">COSTO FACILITADORES (RD$) </t>
  </si>
  <si>
    <t>OTROS COSTOS (Ley ISR)</t>
  </si>
  <si>
    <t xml:space="preserve">COSTO TOTAL      (RD$)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</si>
</sst>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" fillId="0" borderId="0" xfId="0" applyNumberFormat="1" applyFont="1"/>
    <xf numFmtId="0" fontId="16" fillId="0" borderId="0" xfId="0" applyFont="1"/>
    <xf numFmtId="4" fontId="11" fillId="0" borderId="1" xfId="0" applyNumberFormat="1" applyFont="1" applyBorder="1" applyAlignment="1">
      <alignment horizontal="right" wrapText="1"/>
    </xf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left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9" fontId="6" fillId="0" borderId="12" xfId="0" applyNumberFormat="1" applyFont="1" applyBorder="1" applyAlignment="1">
      <alignment horizontal="center" vertical="center" wrapText="1"/>
    </xf>
    <xf numFmtId="9" fontId="6" fillId="0" borderId="13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4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CA129C3-5C2C-4E30-97AF-3071E0BC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ienvenido Carvajal" id="{6A50348A-CBE8-4205-AE6A-9CBF39823455}" userId="d3890cb9694e0b23" providerId="Windows Live"/>
  <person displayName="Carlos Sanquintin" id="{C4105376-2475-4057-BAA9-89748F3FCC02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2-12-27T13:28:24.76" personId="{C4105376-2475-4057-BAA9-89748F3FCC02}" id="{91B2B09D-9200-4B70-A91D-2A61DB42E869}">
    <text>Debes dar el detalle, si fue una visita de seguimiento y si el técnico le compaño, sus recomendaciones de seguimiento, de acuerdo a la justificación de la solicitud del viatico y pago a facilitador.</text>
  </threadedComment>
  <threadedComment ref="M29" dT="2023-05-22T14:31:34.39" personId="{6A50348A-CBE8-4205-AE6A-9CBF39823455}" id="{63E58949-E16B-43F1-A4D3-097958DECF25}">
    <text>Compra de materiales del sistema de riego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93FD-4148-473C-A24E-A0F478EB0EE9}">
  <sheetPr codeName="Hoja5"/>
  <dimension ref="A1:O134"/>
  <sheetViews>
    <sheetView tabSelected="1" topLeftCell="A41" zoomScale="80" zoomScaleNormal="80" zoomScaleSheetLayoutView="90" workbookViewId="0">
      <selection activeCell="K60" sqref="K60"/>
    </sheetView>
  </sheetViews>
  <sheetFormatPr defaultColWidth="11.42578125" defaultRowHeight="15"/>
  <cols>
    <col min="1" max="1" width="4" customWidth="1"/>
    <col min="2" max="2" width="16.140625" customWidth="1"/>
    <col min="3" max="3" width="27.42578125" customWidth="1"/>
    <col min="4" max="4" width="15.7109375" customWidth="1"/>
    <col min="5" max="5" width="16.42578125" customWidth="1"/>
    <col min="6" max="6" width="15.85546875" customWidth="1"/>
    <col min="7" max="8" width="10.5703125" customWidth="1"/>
    <col min="9" max="9" width="11.140625" customWidth="1"/>
    <col min="10" max="10" width="15.7109375" customWidth="1"/>
    <col min="11" max="11" width="13.85546875" customWidth="1"/>
    <col min="12" max="12" width="15.7109375" customWidth="1"/>
    <col min="13" max="13" width="14" customWidth="1"/>
    <col min="14" max="14" width="16.140625" customWidth="1"/>
    <col min="15" max="15" width="16.28515625" customWidth="1"/>
  </cols>
  <sheetData>
    <row r="1" spans="1:15" ht="18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5" ht="15.75">
      <c r="A4" s="146" t="s">
        <v>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</row>
    <row r="5" spans="1:15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customHeight="1">
      <c r="A6" s="147" t="s">
        <v>3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8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>
      <c r="A8" s="148" t="s">
        <v>4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"/>
    </row>
    <row r="9" spans="1:15" ht="18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"/>
    </row>
    <row r="10" spans="1:15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149" t="s">
        <v>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23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>
      <c r="A14" s="121" t="s">
        <v>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5" ht="27" customHeight="1" thickBot="1">
      <c r="A15" s="132" t="s">
        <v>7</v>
      </c>
      <c r="B15" s="122" t="s">
        <v>8</v>
      </c>
      <c r="C15" s="123"/>
      <c r="D15" s="112" t="s">
        <v>9</v>
      </c>
      <c r="E15" s="112" t="s">
        <v>10</v>
      </c>
      <c r="F15" s="112" t="s">
        <v>11</v>
      </c>
      <c r="G15" s="112" t="s">
        <v>12</v>
      </c>
      <c r="H15" s="122" t="s">
        <v>13</v>
      </c>
      <c r="I15" s="123"/>
      <c r="J15" s="112" t="s">
        <v>14</v>
      </c>
      <c r="K15" s="62"/>
      <c r="L15" s="62"/>
      <c r="M15" s="112" t="s">
        <v>15</v>
      </c>
      <c r="N15" s="112" t="s">
        <v>16</v>
      </c>
      <c r="O15" s="128" t="s">
        <v>17</v>
      </c>
    </row>
    <row r="16" spans="1:15" ht="2.25" customHeight="1" thickBot="1">
      <c r="A16" s="133"/>
      <c r="B16" s="124"/>
      <c r="C16" s="125"/>
      <c r="D16" s="113"/>
      <c r="E16" s="113"/>
      <c r="F16" s="113"/>
      <c r="G16" s="134"/>
      <c r="H16" s="64" t="s">
        <v>18</v>
      </c>
      <c r="I16" s="112" t="s">
        <v>19</v>
      </c>
      <c r="J16" s="126"/>
      <c r="K16" s="65"/>
      <c r="L16" s="65"/>
      <c r="M16" s="126"/>
      <c r="N16" s="113"/>
      <c r="O16" s="129"/>
    </row>
    <row r="17" spans="1:15" ht="26.25" customHeight="1" thickBot="1">
      <c r="A17" s="133"/>
      <c r="B17" s="62" t="s">
        <v>20</v>
      </c>
      <c r="C17" s="61" t="s">
        <v>21</v>
      </c>
      <c r="D17" s="113"/>
      <c r="E17" s="113"/>
      <c r="F17" s="113"/>
      <c r="G17" s="134"/>
      <c r="H17" s="66" t="s">
        <v>22</v>
      </c>
      <c r="I17" s="113"/>
      <c r="J17" s="126"/>
      <c r="K17" s="63" t="s">
        <v>23</v>
      </c>
      <c r="L17" s="63" t="s">
        <v>24</v>
      </c>
      <c r="M17" s="126"/>
      <c r="N17" s="113"/>
      <c r="O17" s="136"/>
    </row>
    <row r="18" spans="1:15" ht="96" customHeight="1" thickBot="1">
      <c r="A18" s="68">
        <v>2</v>
      </c>
      <c r="B18" s="30" t="s">
        <v>25</v>
      </c>
      <c r="C18" s="30" t="s">
        <v>26</v>
      </c>
      <c r="D18" s="30" t="s">
        <v>27</v>
      </c>
      <c r="E18" s="76" t="s">
        <v>28</v>
      </c>
      <c r="F18" s="30" t="s">
        <v>29</v>
      </c>
      <c r="G18" s="32">
        <v>24</v>
      </c>
      <c r="H18" s="32">
        <v>17</v>
      </c>
      <c r="I18" s="32">
        <v>2</v>
      </c>
      <c r="J18" s="31">
        <v>428400</v>
      </c>
      <c r="K18" s="58">
        <v>5600</v>
      </c>
      <c r="L18" s="58">
        <v>20000</v>
      </c>
      <c r="M18" s="58">
        <v>0</v>
      </c>
      <c r="N18" s="31">
        <v>33600</v>
      </c>
      <c r="O18" s="31">
        <f>M18+N18</f>
        <v>33600</v>
      </c>
    </row>
    <row r="19" spans="1:15" ht="92.25" customHeight="1" thickBot="1">
      <c r="A19" s="68">
        <v>1</v>
      </c>
      <c r="B19" s="30" t="s">
        <v>30</v>
      </c>
      <c r="C19" s="48" t="s">
        <v>31</v>
      </c>
      <c r="D19" s="48" t="s">
        <v>27</v>
      </c>
      <c r="E19" s="77" t="s">
        <v>32</v>
      </c>
      <c r="F19" s="48" t="s">
        <v>33</v>
      </c>
      <c r="G19" s="78">
        <v>16</v>
      </c>
      <c r="H19" s="78">
        <v>8</v>
      </c>
      <c r="I19" s="78">
        <v>0</v>
      </c>
      <c r="J19" s="79">
        <v>361700</v>
      </c>
      <c r="K19" s="58">
        <v>5600</v>
      </c>
      <c r="L19" s="80">
        <v>14606.42</v>
      </c>
      <c r="M19" s="58">
        <v>33100</v>
      </c>
      <c r="N19" s="31">
        <v>11200</v>
      </c>
      <c r="O19" s="31">
        <f>M19+N19</f>
        <v>44300</v>
      </c>
    </row>
    <row r="20" spans="1:15" ht="51.75" customHeight="1" thickBot="1">
      <c r="A20" s="68">
        <v>1</v>
      </c>
      <c r="B20" s="30" t="s">
        <v>34</v>
      </c>
      <c r="C20" s="81" t="s">
        <v>35</v>
      </c>
      <c r="D20" s="81" t="s">
        <v>27</v>
      </c>
      <c r="E20" s="82" t="s">
        <v>36</v>
      </c>
      <c r="F20" s="81" t="s">
        <v>33</v>
      </c>
      <c r="G20" s="83">
        <v>16</v>
      </c>
      <c r="H20" s="83">
        <v>8</v>
      </c>
      <c r="I20" s="83">
        <v>0</v>
      </c>
      <c r="J20" s="84">
        <v>398200</v>
      </c>
      <c r="K20" s="85">
        <v>5600</v>
      </c>
      <c r="L20" s="84">
        <v>11500</v>
      </c>
      <c r="M20" s="86">
        <v>136750</v>
      </c>
      <c r="N20" s="31">
        <v>0</v>
      </c>
      <c r="O20" s="31">
        <f>M20+N20</f>
        <v>136750</v>
      </c>
    </row>
    <row r="21" spans="1:15" ht="15.75" customHeight="1" thickBot="1">
      <c r="A21" s="69">
        <f>SUM(A18:A20)</f>
        <v>4</v>
      </c>
      <c r="B21" s="93" t="s">
        <v>37</v>
      </c>
      <c r="C21" s="93"/>
      <c r="D21" s="93"/>
      <c r="E21" s="93"/>
      <c r="F21" s="93"/>
      <c r="G21" s="33">
        <f t="shared" ref="G21:O21" si="0">SUM(G18:G20)</f>
        <v>56</v>
      </c>
      <c r="H21" s="33">
        <f t="shared" si="0"/>
        <v>33</v>
      </c>
      <c r="I21" s="33">
        <f t="shared" si="0"/>
        <v>2</v>
      </c>
      <c r="J21" s="34">
        <f t="shared" si="0"/>
        <v>1188300</v>
      </c>
      <c r="K21" s="34">
        <f t="shared" si="0"/>
        <v>16800</v>
      </c>
      <c r="L21" s="34">
        <f t="shared" si="0"/>
        <v>46106.42</v>
      </c>
      <c r="M21" s="34">
        <f t="shared" si="0"/>
        <v>169850</v>
      </c>
      <c r="N21" s="34">
        <f t="shared" si="0"/>
        <v>44800</v>
      </c>
      <c r="O21" s="34">
        <f t="shared" si="0"/>
        <v>214650</v>
      </c>
    </row>
    <row r="22" spans="1:15" ht="15.75" customHeight="1" thickBot="1">
      <c r="A22" s="137" t="s">
        <v>38</v>
      </c>
      <c r="B22" s="138"/>
      <c r="C22" s="138"/>
      <c r="D22" s="138"/>
      <c r="E22" s="138"/>
      <c r="F22" s="138"/>
      <c r="G22" s="138"/>
      <c r="H22" s="35"/>
      <c r="I22" s="35"/>
      <c r="J22" s="36"/>
      <c r="K22" s="36"/>
      <c r="L22" s="36"/>
      <c r="M22" s="34">
        <v>0</v>
      </c>
      <c r="N22" s="34">
        <f>N21*-0.1</f>
        <v>-4480</v>
      </c>
      <c r="O22" s="57">
        <f>N22</f>
        <v>-4480</v>
      </c>
    </row>
    <row r="23" spans="1:15" ht="15.75" customHeight="1" thickBot="1">
      <c r="A23" s="93" t="s">
        <v>39</v>
      </c>
      <c r="B23" s="93"/>
      <c r="C23" s="93"/>
      <c r="D23" s="93"/>
      <c r="E23" s="93"/>
      <c r="F23" s="93"/>
      <c r="G23" s="93"/>
      <c r="H23" s="37"/>
      <c r="I23" s="37"/>
      <c r="J23" s="38"/>
      <c r="K23" s="38"/>
      <c r="L23" s="38"/>
      <c r="M23" s="34">
        <f>+M21+M22</f>
        <v>169850</v>
      </c>
      <c r="N23" s="34">
        <f>+N21-N22</f>
        <v>49280</v>
      </c>
      <c r="O23" s="57">
        <f>+O21-O22</f>
        <v>219130</v>
      </c>
    </row>
    <row r="24" spans="1:15">
      <c r="A24" s="15"/>
      <c r="B24" s="15"/>
      <c r="C24" s="15"/>
      <c r="D24" s="15"/>
      <c r="E24" s="15"/>
      <c r="F24" s="15"/>
      <c r="G24" s="15"/>
      <c r="H24" s="16"/>
      <c r="I24" s="16"/>
      <c r="J24" s="17"/>
      <c r="K24" s="17"/>
      <c r="L24" s="17"/>
      <c r="M24" s="17"/>
      <c r="N24" s="17"/>
      <c r="O24" s="18"/>
    </row>
    <row r="25" spans="1:15" ht="16.5" customHeight="1" thickBot="1">
      <c r="A25" s="131" t="s">
        <v>40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9"/>
      <c r="O25" s="19"/>
    </row>
    <row r="26" spans="1:15" ht="23.25" customHeight="1" thickBot="1">
      <c r="A26" s="132" t="s">
        <v>7</v>
      </c>
      <c r="B26" s="122" t="s">
        <v>8</v>
      </c>
      <c r="C26" s="123"/>
      <c r="D26" s="112" t="s">
        <v>9</v>
      </c>
      <c r="E26" s="112" t="s">
        <v>10</v>
      </c>
      <c r="F26" s="112" t="s">
        <v>11</v>
      </c>
      <c r="G26" s="112" t="s">
        <v>41</v>
      </c>
      <c r="H26" s="122" t="s">
        <v>13</v>
      </c>
      <c r="I26" s="123"/>
      <c r="J26" s="112" t="s">
        <v>14</v>
      </c>
      <c r="K26" s="62"/>
      <c r="L26" s="62"/>
      <c r="M26" s="112" t="s">
        <v>15</v>
      </c>
      <c r="N26" s="112" t="s">
        <v>16</v>
      </c>
      <c r="O26" s="128" t="s">
        <v>17</v>
      </c>
    </row>
    <row r="27" spans="1:15" ht="0.75" customHeight="1" thickBot="1">
      <c r="A27" s="133"/>
      <c r="B27" s="124"/>
      <c r="C27" s="125"/>
      <c r="D27" s="113"/>
      <c r="E27" s="113"/>
      <c r="F27" s="113"/>
      <c r="G27" s="134"/>
      <c r="H27" s="112" t="s">
        <v>22</v>
      </c>
      <c r="I27" s="112" t="s">
        <v>19</v>
      </c>
      <c r="J27" s="126"/>
      <c r="K27" s="65"/>
      <c r="L27" s="65"/>
      <c r="M27" s="126"/>
      <c r="N27" s="113"/>
      <c r="O27" s="129"/>
    </row>
    <row r="28" spans="1:15" ht="28.5" customHeight="1" thickBot="1">
      <c r="A28" s="133"/>
      <c r="B28" s="70" t="s">
        <v>20</v>
      </c>
      <c r="C28" s="61" t="s">
        <v>21</v>
      </c>
      <c r="D28" s="113"/>
      <c r="E28" s="113"/>
      <c r="F28" s="113"/>
      <c r="G28" s="134"/>
      <c r="H28" s="113"/>
      <c r="I28" s="113"/>
      <c r="J28" s="126"/>
      <c r="K28" s="63" t="s">
        <v>23</v>
      </c>
      <c r="L28" s="63" t="s">
        <v>24</v>
      </c>
      <c r="M28" s="126"/>
      <c r="N28" s="113"/>
      <c r="O28" s="136"/>
    </row>
    <row r="29" spans="1:15" ht="63" customHeight="1" thickBot="1">
      <c r="A29" s="71">
        <v>1</v>
      </c>
      <c r="B29" s="30" t="s">
        <v>42</v>
      </c>
      <c r="C29" s="30" t="s">
        <v>43</v>
      </c>
      <c r="D29" s="30" t="s">
        <v>44</v>
      </c>
      <c r="E29" s="72" t="s">
        <v>45</v>
      </c>
      <c r="F29" s="30" t="s">
        <v>46</v>
      </c>
      <c r="G29" s="74">
        <v>24</v>
      </c>
      <c r="H29" s="32">
        <v>0</v>
      </c>
      <c r="I29" s="32">
        <v>0</v>
      </c>
      <c r="J29" s="31">
        <v>0</v>
      </c>
      <c r="K29" s="31">
        <v>6000</v>
      </c>
      <c r="L29" s="31">
        <f>15847.19+12900</f>
        <v>28747.190000000002</v>
      </c>
      <c r="M29" s="31">
        <f>26402+2800+1190</f>
        <v>30392</v>
      </c>
      <c r="N29" s="31">
        <v>34800</v>
      </c>
      <c r="O29" s="73">
        <f>M29+N29</f>
        <v>65192</v>
      </c>
    </row>
    <row r="30" spans="1:15" ht="62.25" customHeight="1" thickBot="1">
      <c r="A30" s="71">
        <v>1</v>
      </c>
      <c r="B30" s="30" t="s">
        <v>42</v>
      </c>
      <c r="C30" s="30" t="s">
        <v>47</v>
      </c>
      <c r="D30" s="30" t="s">
        <v>44</v>
      </c>
      <c r="E30" s="30" t="s">
        <v>48</v>
      </c>
      <c r="F30" s="30" t="s">
        <v>46</v>
      </c>
      <c r="G30" s="74">
        <v>24</v>
      </c>
      <c r="H30" s="32">
        <v>0</v>
      </c>
      <c r="I30" s="32">
        <v>0</v>
      </c>
      <c r="J30" s="31">
        <v>0</v>
      </c>
      <c r="K30" s="31">
        <v>6000</v>
      </c>
      <c r="L30" s="31">
        <v>10850</v>
      </c>
      <c r="M30" s="31">
        <v>3000</v>
      </c>
      <c r="N30" s="31">
        <v>16800</v>
      </c>
      <c r="O30" s="73">
        <f t="shared" ref="O30:O31" si="1">M30+N30</f>
        <v>19800</v>
      </c>
    </row>
    <row r="31" spans="1:15" ht="63.75" customHeight="1" thickBot="1">
      <c r="A31" s="71">
        <v>1</v>
      </c>
      <c r="B31" s="30" t="s">
        <v>49</v>
      </c>
      <c r="C31" s="30" t="s">
        <v>50</v>
      </c>
      <c r="D31" s="30" t="s">
        <v>44</v>
      </c>
      <c r="E31" s="30" t="s">
        <v>51</v>
      </c>
      <c r="F31" s="30" t="s">
        <v>52</v>
      </c>
      <c r="G31" s="75">
        <v>16</v>
      </c>
      <c r="H31" s="32">
        <v>0</v>
      </c>
      <c r="I31" s="32">
        <v>0</v>
      </c>
      <c r="J31" s="31">
        <v>0</v>
      </c>
      <c r="K31" s="31">
        <v>4000</v>
      </c>
      <c r="L31" s="31">
        <f>8500+6900</f>
        <v>15400</v>
      </c>
      <c r="M31" s="31">
        <v>0</v>
      </c>
      <c r="N31" s="31">
        <v>0</v>
      </c>
      <c r="O31" s="73">
        <f t="shared" si="1"/>
        <v>0</v>
      </c>
    </row>
    <row r="32" spans="1:15" ht="15.75" thickBot="1">
      <c r="A32" s="71">
        <f>SUM(A29:A31)</f>
        <v>3</v>
      </c>
      <c r="B32" s="115" t="s">
        <v>37</v>
      </c>
      <c r="C32" s="116"/>
      <c r="D32" s="116"/>
      <c r="E32" s="116"/>
      <c r="F32" s="117"/>
      <c r="G32" s="39">
        <f t="shared" ref="G32:O32" si="2">SUM(G29:G31)</f>
        <v>64</v>
      </c>
      <c r="H32" s="39">
        <f t="shared" si="2"/>
        <v>0</v>
      </c>
      <c r="I32" s="39">
        <f t="shared" si="2"/>
        <v>0</v>
      </c>
      <c r="J32" s="39">
        <f t="shared" si="2"/>
        <v>0</v>
      </c>
      <c r="K32" s="41">
        <f t="shared" si="2"/>
        <v>16000</v>
      </c>
      <c r="L32" s="41">
        <f t="shared" si="2"/>
        <v>54997.19</v>
      </c>
      <c r="M32" s="41">
        <f t="shared" si="2"/>
        <v>33392</v>
      </c>
      <c r="N32" s="41">
        <f t="shared" si="2"/>
        <v>51600</v>
      </c>
      <c r="O32" s="41">
        <f t="shared" si="2"/>
        <v>84992</v>
      </c>
    </row>
    <row r="33" spans="1:15" ht="15.75" thickBot="1">
      <c r="A33" s="118" t="s">
        <v>38</v>
      </c>
      <c r="B33" s="119"/>
      <c r="C33" s="119"/>
      <c r="D33" s="119"/>
      <c r="E33" s="119"/>
      <c r="F33" s="119"/>
      <c r="G33" s="120"/>
      <c r="H33" s="40"/>
      <c r="I33" s="40"/>
      <c r="J33" s="41"/>
      <c r="K33" s="41"/>
      <c r="L33" s="41"/>
      <c r="M33" s="41">
        <v>0</v>
      </c>
      <c r="N33" s="41">
        <f>0.1*-N32</f>
        <v>-5160</v>
      </c>
      <c r="O33" s="42">
        <f>SUM(N33:N33)</f>
        <v>-5160</v>
      </c>
    </row>
    <row r="34" spans="1:15" ht="15.75" thickBot="1">
      <c r="A34" s="115" t="s">
        <v>53</v>
      </c>
      <c r="B34" s="116"/>
      <c r="C34" s="116"/>
      <c r="D34" s="116"/>
      <c r="E34" s="116"/>
      <c r="F34" s="116"/>
      <c r="G34" s="117"/>
      <c r="H34" s="43"/>
      <c r="I34" s="43"/>
      <c r="J34" s="41"/>
      <c r="K34" s="41"/>
      <c r="L34" s="41"/>
      <c r="M34" s="41">
        <f>SUM(M32:M33)</f>
        <v>33392</v>
      </c>
      <c r="N34" s="34">
        <f>+N32-N33</f>
        <v>56760</v>
      </c>
      <c r="O34" s="34">
        <f>+O32-O33</f>
        <v>90152</v>
      </c>
    </row>
    <row r="35" spans="1:15">
      <c r="A35" s="15"/>
      <c r="B35" s="15"/>
      <c r="C35" s="15"/>
      <c r="D35" s="15"/>
      <c r="E35" s="15"/>
      <c r="F35" s="15"/>
      <c r="G35" s="15"/>
      <c r="H35" s="16"/>
      <c r="I35" s="16"/>
      <c r="J35" s="17"/>
      <c r="K35" s="17"/>
      <c r="L35" s="17"/>
      <c r="M35" s="17"/>
      <c r="N35" s="17"/>
      <c r="O35" s="18"/>
    </row>
    <row r="36" spans="1:15" ht="15.75" customHeight="1" thickBot="1">
      <c r="A36" s="131" t="s">
        <v>54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1"/>
      <c r="O36" s="11"/>
    </row>
    <row r="37" spans="1:15" ht="23.25" customHeight="1" thickBot="1">
      <c r="A37" s="132" t="s">
        <v>7</v>
      </c>
      <c r="B37" s="122" t="s">
        <v>8</v>
      </c>
      <c r="C37" s="123"/>
      <c r="D37" s="112" t="s">
        <v>9</v>
      </c>
      <c r="E37" s="112" t="s">
        <v>10</v>
      </c>
      <c r="F37" s="112" t="s">
        <v>11</v>
      </c>
      <c r="G37" s="112" t="s">
        <v>41</v>
      </c>
      <c r="H37" s="122" t="s">
        <v>13</v>
      </c>
      <c r="I37" s="123"/>
      <c r="J37" s="112" t="s">
        <v>14</v>
      </c>
      <c r="K37" s="62"/>
      <c r="L37" s="62"/>
      <c r="M37" s="112" t="s">
        <v>15</v>
      </c>
      <c r="N37" s="112" t="s">
        <v>16</v>
      </c>
      <c r="O37" s="128" t="s">
        <v>17</v>
      </c>
    </row>
    <row r="38" spans="1:15" ht="2.25" customHeight="1" thickBot="1">
      <c r="A38" s="133"/>
      <c r="B38" s="124"/>
      <c r="C38" s="125"/>
      <c r="D38" s="134"/>
      <c r="E38" s="134"/>
      <c r="F38" s="134"/>
      <c r="G38" s="134"/>
      <c r="H38" s="112" t="s">
        <v>22</v>
      </c>
      <c r="I38" s="112" t="s">
        <v>19</v>
      </c>
      <c r="J38" s="126"/>
      <c r="K38" s="65"/>
      <c r="L38" s="65"/>
      <c r="M38" s="126"/>
      <c r="N38" s="113"/>
      <c r="O38" s="129"/>
    </row>
    <row r="39" spans="1:15" ht="28.5" customHeight="1" thickBot="1">
      <c r="A39" s="133"/>
      <c r="B39" s="62" t="s">
        <v>20</v>
      </c>
      <c r="C39" s="61" t="s">
        <v>21</v>
      </c>
      <c r="D39" s="135"/>
      <c r="E39" s="135"/>
      <c r="F39" s="135"/>
      <c r="G39" s="135"/>
      <c r="H39" s="114"/>
      <c r="I39" s="114"/>
      <c r="J39" s="127"/>
      <c r="K39" s="63" t="s">
        <v>23</v>
      </c>
      <c r="L39" s="63" t="s">
        <v>24</v>
      </c>
      <c r="M39" s="126"/>
      <c r="N39" s="114"/>
      <c r="O39" s="130"/>
    </row>
    <row r="40" spans="1:15" ht="57.75" customHeight="1" thickBot="1">
      <c r="A40" s="67">
        <v>1</v>
      </c>
      <c r="B40" s="30" t="s">
        <v>55</v>
      </c>
      <c r="C40" s="30" t="s">
        <v>56</v>
      </c>
      <c r="D40" s="30" t="s">
        <v>57</v>
      </c>
      <c r="E40" s="30" t="s">
        <v>58</v>
      </c>
      <c r="F40" s="30" t="s">
        <v>59</v>
      </c>
      <c r="G40" s="30">
        <v>8</v>
      </c>
      <c r="H40" s="30">
        <v>0</v>
      </c>
      <c r="I40" s="30">
        <v>0</v>
      </c>
      <c r="J40" s="53"/>
      <c r="K40" s="87">
        <v>5300</v>
      </c>
      <c r="L40" s="87">
        <v>8500</v>
      </c>
      <c r="M40" s="88">
        <v>0</v>
      </c>
      <c r="N40" s="89">
        <v>10400</v>
      </c>
      <c r="O40" s="53">
        <f>M40+N40</f>
        <v>10400</v>
      </c>
    </row>
    <row r="41" spans="1:15" ht="13.5" customHeight="1" thickBot="1">
      <c r="A41" s="71">
        <f>SUM(A40:A40)</f>
        <v>1</v>
      </c>
      <c r="B41" s="115" t="s">
        <v>37</v>
      </c>
      <c r="C41" s="116"/>
      <c r="D41" s="116"/>
      <c r="E41" s="116"/>
      <c r="F41" s="117"/>
      <c r="G41" s="39">
        <f t="shared" ref="G41:O41" si="3">SUM(G40:G40)</f>
        <v>8</v>
      </c>
      <c r="H41" s="39">
        <f t="shared" si="3"/>
        <v>0</v>
      </c>
      <c r="I41" s="39">
        <f t="shared" si="3"/>
        <v>0</v>
      </c>
      <c r="J41" s="39">
        <f t="shared" si="3"/>
        <v>0</v>
      </c>
      <c r="K41" s="34">
        <f t="shared" si="3"/>
        <v>5300</v>
      </c>
      <c r="L41" s="34">
        <f t="shared" si="3"/>
        <v>8500</v>
      </c>
      <c r="M41" s="34">
        <f t="shared" si="3"/>
        <v>0</v>
      </c>
      <c r="N41" s="34">
        <f t="shared" si="3"/>
        <v>10400</v>
      </c>
      <c r="O41" s="34">
        <f t="shared" si="3"/>
        <v>10400</v>
      </c>
    </row>
    <row r="42" spans="1:15" ht="13.5" customHeight="1" thickBot="1">
      <c r="A42" s="118" t="s">
        <v>38</v>
      </c>
      <c r="B42" s="119"/>
      <c r="C42" s="119"/>
      <c r="D42" s="119"/>
      <c r="E42" s="119"/>
      <c r="F42" s="119"/>
      <c r="G42" s="120"/>
      <c r="H42" s="21"/>
      <c r="I42" s="21"/>
      <c r="J42" s="20"/>
      <c r="K42" s="20"/>
      <c r="L42" s="20"/>
      <c r="M42" s="41">
        <v>0</v>
      </c>
      <c r="N42" s="41">
        <f>-0.1*N41</f>
        <v>-1040</v>
      </c>
      <c r="O42" s="42">
        <f>SUM(N42:N42)</f>
        <v>-1040</v>
      </c>
    </row>
    <row r="43" spans="1:15" ht="14.25" customHeight="1" thickBot="1">
      <c r="A43" s="115" t="s">
        <v>53</v>
      </c>
      <c r="B43" s="116"/>
      <c r="C43" s="116"/>
      <c r="D43" s="116"/>
      <c r="E43" s="116"/>
      <c r="F43" s="116"/>
      <c r="G43" s="117"/>
      <c r="H43" s="22"/>
      <c r="I43" s="22"/>
      <c r="J43" s="20"/>
      <c r="K43" s="20"/>
      <c r="L43" s="20"/>
      <c r="M43" s="41">
        <f>SUM(M41:M42)</f>
        <v>0</v>
      </c>
      <c r="N43" s="34">
        <f>+N41-N42</f>
        <v>11440</v>
      </c>
      <c r="O43" s="34">
        <f>+O41-O42</f>
        <v>11440</v>
      </c>
    </row>
    <row r="44" spans="1:15" ht="14.25" customHeight="1">
      <c r="A44" s="7"/>
      <c r="B44" s="7"/>
      <c r="C44" s="7"/>
      <c r="D44" s="7"/>
      <c r="E44" s="7"/>
      <c r="F44" s="7"/>
      <c r="G44" s="7"/>
      <c r="H44" s="16"/>
      <c r="I44" s="16"/>
      <c r="J44" s="17"/>
      <c r="K44" s="17"/>
      <c r="L44" s="17"/>
      <c r="M44" s="8"/>
      <c r="N44" s="8"/>
      <c r="O44" s="8"/>
    </row>
    <row r="45" spans="1:15">
      <c r="A45" s="7"/>
      <c r="B45" s="7"/>
      <c r="C45" s="7"/>
      <c r="D45" s="7"/>
      <c r="E45" s="7"/>
      <c r="F45" s="7"/>
      <c r="G45" s="7"/>
      <c r="H45" s="5"/>
      <c r="I45" s="5"/>
      <c r="J45" s="8"/>
      <c r="K45" s="8"/>
      <c r="L45" s="8"/>
      <c r="M45" s="8"/>
      <c r="N45" s="8"/>
      <c r="O45" s="9"/>
    </row>
    <row r="46" spans="1:15" ht="15.75" thickBot="1">
      <c r="A46" s="121" t="s">
        <v>60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24.75" customHeight="1" thickBot="1">
      <c r="A47" s="112" t="s">
        <v>7</v>
      </c>
      <c r="B47" s="122" t="s">
        <v>8</v>
      </c>
      <c r="C47" s="123"/>
      <c r="D47" s="112" t="s">
        <v>9</v>
      </c>
      <c r="E47" s="112" t="s">
        <v>10</v>
      </c>
      <c r="F47" s="112" t="s">
        <v>11</v>
      </c>
      <c r="G47" s="112" t="s">
        <v>12</v>
      </c>
      <c r="H47" s="110" t="s">
        <v>13</v>
      </c>
      <c r="I47" s="111"/>
      <c r="J47" s="112" t="s">
        <v>14</v>
      </c>
      <c r="K47" s="62"/>
      <c r="L47" s="62"/>
      <c r="M47" s="112" t="s">
        <v>15</v>
      </c>
      <c r="N47" s="112" t="s">
        <v>16</v>
      </c>
      <c r="O47" s="112" t="s">
        <v>61</v>
      </c>
    </row>
    <row r="48" spans="1:15" ht="15.75" thickBot="1">
      <c r="A48" s="113"/>
      <c r="B48" s="124"/>
      <c r="C48" s="125"/>
      <c r="D48" s="113"/>
      <c r="E48" s="113"/>
      <c r="F48" s="113"/>
      <c r="G48" s="113"/>
      <c r="H48" s="112" t="s">
        <v>22</v>
      </c>
      <c r="I48" s="112" t="s">
        <v>19</v>
      </c>
      <c r="J48" s="113"/>
      <c r="K48" s="65"/>
      <c r="L48" s="65"/>
      <c r="M48" s="113"/>
      <c r="N48" s="113"/>
      <c r="O48" s="113"/>
    </row>
    <row r="49" spans="1:15" ht="27.75" customHeight="1" thickBot="1">
      <c r="A49" s="114"/>
      <c r="B49" s="62" t="s">
        <v>20</v>
      </c>
      <c r="C49" s="61" t="s">
        <v>21</v>
      </c>
      <c r="D49" s="114"/>
      <c r="E49" s="114"/>
      <c r="F49" s="114"/>
      <c r="G49" s="114"/>
      <c r="H49" s="114"/>
      <c r="I49" s="114"/>
      <c r="J49" s="114"/>
      <c r="K49" s="63" t="s">
        <v>23</v>
      </c>
      <c r="L49" s="63" t="s">
        <v>24</v>
      </c>
      <c r="M49" s="114"/>
      <c r="N49" s="114"/>
      <c r="O49" s="114"/>
    </row>
    <row r="50" spans="1:15" ht="35.25" customHeight="1" thickBot="1">
      <c r="A50" s="69">
        <v>0</v>
      </c>
      <c r="B50" s="30"/>
      <c r="C50" s="30"/>
      <c r="D50" s="30" t="s">
        <v>62</v>
      </c>
      <c r="E50" s="48"/>
      <c r="F50" s="30"/>
      <c r="G50" s="32"/>
      <c r="H50" s="32"/>
      <c r="I50" s="32"/>
      <c r="J50" s="31"/>
      <c r="K50" s="58"/>
      <c r="L50" s="58"/>
      <c r="M50" s="58"/>
      <c r="N50" s="31"/>
      <c r="O50" s="31">
        <f t="shared" ref="O50:O54" si="4">SUM(M50:N50)</f>
        <v>0</v>
      </c>
    </row>
    <row r="51" spans="1:15" ht="35.25" customHeight="1" thickBot="1">
      <c r="A51" s="69"/>
      <c r="B51" s="48"/>
      <c r="C51" s="48"/>
      <c r="D51" s="30"/>
      <c r="E51" s="48"/>
      <c r="F51" s="48" t="s">
        <v>18</v>
      </c>
      <c r="G51" s="47"/>
      <c r="H51" s="47"/>
      <c r="I51" s="30"/>
      <c r="J51" s="49"/>
      <c r="K51" s="49"/>
      <c r="L51" s="49"/>
      <c r="M51" s="49"/>
      <c r="N51" s="49"/>
      <c r="O51" s="31">
        <f t="shared" si="4"/>
        <v>0</v>
      </c>
    </row>
    <row r="52" spans="1:15" ht="35.25" customHeight="1" thickBot="1">
      <c r="A52" s="69"/>
      <c r="B52" s="48"/>
      <c r="C52" s="48"/>
      <c r="D52" s="30"/>
      <c r="E52" s="48"/>
      <c r="F52" s="48"/>
      <c r="G52" s="47"/>
      <c r="H52" s="47"/>
      <c r="I52" s="30"/>
      <c r="J52" s="49"/>
      <c r="K52" s="49"/>
      <c r="L52" s="49"/>
      <c r="M52" s="49"/>
      <c r="N52" s="49"/>
      <c r="O52" s="31">
        <f t="shared" si="4"/>
        <v>0</v>
      </c>
    </row>
    <row r="53" spans="1:15" ht="35.25" customHeight="1" thickBot="1">
      <c r="A53" s="69"/>
      <c r="B53" s="48"/>
      <c r="C53" s="48"/>
      <c r="D53" s="30"/>
      <c r="E53" s="48"/>
      <c r="F53" s="48"/>
      <c r="G53" s="47"/>
      <c r="H53" s="47"/>
      <c r="I53" s="30"/>
      <c r="J53" s="49"/>
      <c r="K53" s="49"/>
      <c r="L53" s="49"/>
      <c r="M53" s="49"/>
      <c r="N53" s="49"/>
      <c r="O53" s="31">
        <f t="shared" si="4"/>
        <v>0</v>
      </c>
    </row>
    <row r="54" spans="1:15" ht="35.25" customHeight="1" thickBot="1">
      <c r="A54" s="69"/>
      <c r="B54" s="48"/>
      <c r="C54" s="48"/>
      <c r="D54" s="30"/>
      <c r="E54" s="48"/>
      <c r="F54" s="48"/>
      <c r="G54" s="47"/>
      <c r="H54" s="47"/>
      <c r="I54" s="30"/>
      <c r="J54" s="49"/>
      <c r="K54" s="49"/>
      <c r="L54" s="49"/>
      <c r="M54" s="49"/>
      <c r="N54" s="49"/>
      <c r="O54" s="31">
        <f t="shared" si="4"/>
        <v>0</v>
      </c>
    </row>
    <row r="55" spans="1:15" ht="18.75" customHeight="1" thickBot="1">
      <c r="A55" s="69">
        <f>SUM(A50:A54)</f>
        <v>0</v>
      </c>
      <c r="B55" s="139" t="s">
        <v>37</v>
      </c>
      <c r="C55" s="140"/>
      <c r="D55" s="140"/>
      <c r="E55" s="140"/>
      <c r="F55" s="141"/>
      <c r="G55" s="44">
        <f>SUM(G50:G54)</f>
        <v>0</v>
      </c>
      <c r="H55" s="44">
        <f t="shared" ref="H55:O55" si="5">SUM(H50:H54)</f>
        <v>0</v>
      </c>
      <c r="I55" s="44">
        <f t="shared" si="5"/>
        <v>0</v>
      </c>
      <c r="J55" s="59">
        <f t="shared" si="5"/>
        <v>0</v>
      </c>
      <c r="K55" s="59">
        <f t="shared" si="5"/>
        <v>0</v>
      </c>
      <c r="L55" s="59">
        <f t="shared" si="5"/>
        <v>0</v>
      </c>
      <c r="M55" s="59">
        <f t="shared" si="5"/>
        <v>0</v>
      </c>
      <c r="N55" s="59">
        <f t="shared" si="5"/>
        <v>0</v>
      </c>
      <c r="O55" s="59">
        <f t="shared" si="5"/>
        <v>0</v>
      </c>
    </row>
    <row r="56" spans="1:15" ht="15" customHeight="1" thickBot="1">
      <c r="A56" s="142" t="s">
        <v>38</v>
      </c>
      <c r="B56" s="143"/>
      <c r="C56" s="143"/>
      <c r="D56" s="143"/>
      <c r="E56" s="143"/>
      <c r="F56" s="143"/>
      <c r="G56" s="144"/>
      <c r="H56" s="26"/>
      <c r="I56" s="26"/>
      <c r="J56" s="27"/>
      <c r="K56" s="27"/>
      <c r="L56" s="27"/>
      <c r="M56" s="34">
        <v>0</v>
      </c>
      <c r="N56" s="34">
        <f>N55*-0.1</f>
        <v>0</v>
      </c>
      <c r="O56" s="34">
        <f>N56</f>
        <v>0</v>
      </c>
    </row>
    <row r="57" spans="1:15" ht="17.25" customHeight="1" thickBot="1">
      <c r="A57" s="139" t="s">
        <v>39</v>
      </c>
      <c r="B57" s="140"/>
      <c r="C57" s="140"/>
      <c r="D57" s="140"/>
      <c r="E57" s="140"/>
      <c r="F57" s="140"/>
      <c r="G57" s="141"/>
      <c r="H57" s="28"/>
      <c r="I57" s="28"/>
      <c r="J57" s="29"/>
      <c r="K57" s="29"/>
      <c r="L57" s="29"/>
      <c r="M57" s="60">
        <f>SUM(M55:M56)</f>
        <v>0</v>
      </c>
      <c r="N57" s="60">
        <f>+N55+N56</f>
        <v>0</v>
      </c>
      <c r="O57" s="60">
        <f>O56+O55</f>
        <v>0</v>
      </c>
    </row>
    <row r="58" spans="1:15" ht="17.25" customHeight="1" thickBot="1">
      <c r="A58" s="5"/>
      <c r="B58" s="5"/>
      <c r="C58" s="5"/>
      <c r="D58" s="5"/>
      <c r="E58" s="5"/>
      <c r="F58" s="5"/>
      <c r="G58" s="5"/>
      <c r="H58" s="45"/>
      <c r="I58" s="45"/>
      <c r="J58" s="46"/>
      <c r="K58" s="46"/>
      <c r="L58" s="46"/>
      <c r="M58" s="24"/>
      <c r="N58" s="24"/>
      <c r="O58" s="24"/>
    </row>
    <row r="59" spans="1:15" ht="27.75" customHeight="1" thickBot="1">
      <c r="A59" s="109" t="s">
        <v>63</v>
      </c>
      <c r="B59" s="109"/>
      <c r="C59" s="109"/>
      <c r="D59" s="109" t="s">
        <v>64</v>
      </c>
      <c r="E59" s="109"/>
      <c r="F59" s="109" t="s">
        <v>65</v>
      </c>
      <c r="G59" s="109"/>
      <c r="H59" s="45"/>
      <c r="I59" s="45"/>
      <c r="J59" s="46"/>
      <c r="K59" s="46"/>
      <c r="L59" s="46"/>
      <c r="M59" s="24"/>
      <c r="N59" s="24"/>
      <c r="O59" s="24"/>
    </row>
    <row r="60" spans="1:15" ht="27.75" customHeight="1" thickBot="1">
      <c r="A60" s="90" t="s">
        <v>66</v>
      </c>
      <c r="B60" s="90"/>
      <c r="C60" s="90"/>
      <c r="D60" s="95">
        <v>8000000</v>
      </c>
      <c r="E60" s="95"/>
      <c r="F60" s="95">
        <v>0</v>
      </c>
      <c r="G60" s="95"/>
      <c r="H60" s="45"/>
      <c r="I60" s="45"/>
      <c r="J60" s="46"/>
      <c r="K60" s="46"/>
      <c r="L60" s="46"/>
      <c r="M60" s="24"/>
      <c r="N60" s="24"/>
      <c r="O60" s="24"/>
    </row>
    <row r="61" spans="1:15" ht="20.100000000000001" customHeight="1" thickBot="1">
      <c r="A61" s="90" t="s">
        <v>67</v>
      </c>
      <c r="B61" s="90"/>
      <c r="C61" s="90"/>
      <c r="D61" s="108">
        <v>30</v>
      </c>
      <c r="E61" s="108"/>
      <c r="F61" s="93">
        <f>A21</f>
        <v>4</v>
      </c>
      <c r="G61" s="93"/>
      <c r="H61" s="5"/>
      <c r="I61" s="5"/>
      <c r="J61" s="8"/>
      <c r="K61" s="8"/>
      <c r="L61" s="8"/>
      <c r="M61" s="8"/>
      <c r="N61" s="8"/>
      <c r="O61" s="9"/>
    </row>
    <row r="62" spans="1:15" ht="31.5" customHeight="1" thickBot="1">
      <c r="A62" s="97" t="s">
        <v>68</v>
      </c>
      <c r="B62" s="98"/>
      <c r="C62" s="99"/>
      <c r="D62" s="100">
        <v>60</v>
      </c>
      <c r="E62" s="101"/>
      <c r="F62" s="93">
        <f>A21+A32+A41+0</f>
        <v>8</v>
      </c>
      <c r="G62" s="93"/>
      <c r="H62" s="5"/>
      <c r="I62" s="5"/>
      <c r="J62" s="8"/>
      <c r="K62" s="8"/>
      <c r="L62" s="8"/>
      <c r="M62" s="8"/>
      <c r="N62" s="8"/>
      <c r="O62" s="9"/>
    </row>
    <row r="63" spans="1:15" ht="20.100000000000001" customHeight="1" thickBot="1">
      <c r="A63" s="90" t="s">
        <v>69</v>
      </c>
      <c r="B63" s="90"/>
      <c r="C63" s="90"/>
      <c r="D63" s="91">
        <v>1223</v>
      </c>
      <c r="E63" s="91"/>
      <c r="F63" s="93">
        <f>(H21+I21)+(H32+I32)+(H41+I41)+(H55+I55)</f>
        <v>35</v>
      </c>
      <c r="G63" s="93"/>
      <c r="H63" s="5"/>
      <c r="I63" s="5"/>
      <c r="J63" s="8"/>
      <c r="K63" s="8"/>
      <c r="L63" s="8"/>
      <c r="M63" s="8"/>
      <c r="N63" s="8"/>
      <c r="O63" s="9"/>
    </row>
    <row r="64" spans="1:15" ht="20.100000000000001" customHeight="1" thickBot="1">
      <c r="A64" s="90" t="s">
        <v>70</v>
      </c>
      <c r="B64" s="90"/>
      <c r="C64" s="90"/>
      <c r="D64" s="91">
        <v>320</v>
      </c>
      <c r="E64" s="91"/>
      <c r="F64" s="92">
        <f>G21+G32+G41+G55</f>
        <v>128</v>
      </c>
      <c r="G64" s="93"/>
      <c r="H64" s="5"/>
      <c r="I64" s="5"/>
      <c r="J64" s="8"/>
      <c r="K64" s="8"/>
      <c r="L64" s="8"/>
      <c r="M64" s="8"/>
      <c r="N64" s="8"/>
      <c r="O64" s="9"/>
    </row>
    <row r="65" spans="1:15" ht="20.100000000000001" customHeight="1" thickBot="1">
      <c r="A65" s="94" t="s">
        <v>71</v>
      </c>
      <c r="B65" s="94"/>
      <c r="C65" s="94"/>
      <c r="D65" s="95">
        <v>2000000</v>
      </c>
      <c r="E65" s="95"/>
      <c r="F65" s="96">
        <f>M21+M32+M41+M57</f>
        <v>203242</v>
      </c>
      <c r="G65" s="96"/>
      <c r="H65" s="10" t="s">
        <v>18</v>
      </c>
      <c r="I65" s="5"/>
      <c r="J65" s="8"/>
      <c r="K65" s="8"/>
      <c r="L65" s="8"/>
      <c r="M65" s="25"/>
      <c r="N65" s="8"/>
      <c r="O65" s="9"/>
    </row>
    <row r="66" spans="1:15" ht="20.100000000000001" customHeight="1" thickBot="1">
      <c r="A66" s="94" t="s">
        <v>72</v>
      </c>
      <c r="B66" s="94"/>
      <c r="C66" s="94"/>
      <c r="D66" s="95">
        <f>6000000-D67</f>
        <v>4000000</v>
      </c>
      <c r="E66" s="95"/>
      <c r="F66" s="96">
        <f>N21+N32+N57</f>
        <v>96400</v>
      </c>
      <c r="G66" s="96"/>
      <c r="H66" s="5"/>
      <c r="I66" s="5"/>
      <c r="J66" s="8"/>
      <c r="K66" s="8"/>
      <c r="L66" s="8"/>
      <c r="M66" s="8"/>
      <c r="N66" s="8"/>
      <c r="O66" s="9"/>
    </row>
    <row r="67" spans="1:15" ht="20.100000000000001" customHeight="1" thickBot="1">
      <c r="A67" s="94" t="s">
        <v>73</v>
      </c>
      <c r="B67" s="94"/>
      <c r="C67" s="94"/>
      <c r="D67" s="95">
        <f>D60*0.25</f>
        <v>2000000</v>
      </c>
      <c r="E67" s="95"/>
      <c r="F67" s="96">
        <f>-(O56+O42+O33+O22)</f>
        <v>10680</v>
      </c>
      <c r="G67" s="96"/>
      <c r="H67" s="10" t="s">
        <v>18</v>
      </c>
      <c r="I67" s="5"/>
      <c r="J67" s="8"/>
      <c r="K67" s="8"/>
      <c r="L67" s="8"/>
      <c r="M67" s="8"/>
      <c r="N67" s="8"/>
      <c r="O67" s="9"/>
    </row>
    <row r="68" spans="1:15" ht="20.100000000000001" customHeight="1" thickBot="1">
      <c r="A68" s="103" t="s">
        <v>74</v>
      </c>
      <c r="B68" s="103"/>
      <c r="C68" s="103"/>
      <c r="D68" s="104">
        <f>+D65+D66+D67</f>
        <v>8000000</v>
      </c>
      <c r="E68" s="104"/>
      <c r="F68" s="104">
        <f>F65+F66+F67</f>
        <v>310322</v>
      </c>
      <c r="G68" s="104"/>
      <c r="H68" s="10" t="s">
        <v>18</v>
      </c>
      <c r="I68" s="10" t="s">
        <v>18</v>
      </c>
      <c r="J68" s="8"/>
      <c r="K68" s="8"/>
      <c r="L68" s="8"/>
      <c r="M68" s="8"/>
      <c r="N68" s="8"/>
      <c r="O68" s="9"/>
    </row>
    <row r="69" spans="1:15" ht="20.100000000000001" customHeight="1">
      <c r="A69" s="1"/>
      <c r="B69" s="1"/>
      <c r="C69" s="1"/>
      <c r="D69" s="1"/>
      <c r="E69" s="1"/>
      <c r="F69" s="1"/>
      <c r="G69" s="1"/>
      <c r="H69" s="1"/>
      <c r="I69" s="55" t="s">
        <v>18</v>
      </c>
      <c r="J69" s="1"/>
      <c r="K69" s="1"/>
      <c r="L69" s="1"/>
      <c r="M69" s="1"/>
      <c r="N69" s="1"/>
      <c r="O69" s="1"/>
    </row>
    <row r="70" spans="1:15">
      <c r="A70" s="1"/>
      <c r="B70" s="105"/>
      <c r="C70" s="105"/>
      <c r="D70" s="105"/>
      <c r="E70" s="54"/>
      <c r="F70" s="54"/>
      <c r="G70" s="54"/>
      <c r="I70" s="1"/>
      <c r="J70" s="1"/>
      <c r="K70" s="1"/>
      <c r="L70" s="1"/>
      <c r="M70" s="1"/>
      <c r="N70" s="1"/>
      <c r="O70" s="1"/>
    </row>
    <row r="71" spans="1:15">
      <c r="A71" s="1"/>
      <c r="B71" s="51"/>
      <c r="C71" s="51"/>
      <c r="D71" s="51"/>
      <c r="E71" s="50"/>
      <c r="F71" s="51"/>
      <c r="G71" s="52"/>
      <c r="H71" s="51"/>
      <c r="I71" s="1"/>
      <c r="J71" s="1"/>
      <c r="K71" s="1"/>
      <c r="L71" s="1"/>
      <c r="M71" s="1"/>
      <c r="N71" s="1"/>
      <c r="O71" s="1"/>
    </row>
    <row r="72" spans="1:15">
      <c r="A72" s="1"/>
      <c r="B72" s="51"/>
      <c r="C72" s="51"/>
      <c r="D72" s="51"/>
      <c r="E72" s="50"/>
      <c r="F72" s="51"/>
      <c r="G72" s="52"/>
      <c r="H72" s="51"/>
      <c r="I72" s="1"/>
      <c r="J72" s="1"/>
      <c r="K72" s="1"/>
      <c r="L72" s="1"/>
      <c r="M72" s="1"/>
      <c r="N72" s="1"/>
      <c r="O72" s="1"/>
    </row>
    <row r="73" spans="1:15">
      <c r="A73" s="1"/>
      <c r="B73" s="106"/>
      <c r="C73" s="106"/>
      <c r="D73" s="106"/>
      <c r="E73" s="107"/>
      <c r="F73" s="107"/>
      <c r="G73" s="107"/>
      <c r="H73" s="56"/>
      <c r="I73" s="1"/>
      <c r="J73" s="1"/>
      <c r="K73" s="1"/>
      <c r="L73" s="1"/>
      <c r="M73" s="1"/>
      <c r="N73" s="1"/>
      <c r="O73" s="1"/>
    </row>
    <row r="74" spans="1:15">
      <c r="A74" s="1"/>
      <c r="B74" s="150"/>
      <c r="C74" s="150"/>
      <c r="D74" s="150"/>
      <c r="E74" s="102"/>
      <c r="F74" s="102"/>
      <c r="G74" s="102"/>
      <c r="H74" s="51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</sheetData>
  <mergeCells count="108">
    <mergeCell ref="A57:G57"/>
    <mergeCell ref="A56:G56"/>
    <mergeCell ref="B55:F55"/>
    <mergeCell ref="A1:O1"/>
    <mergeCell ref="A3:O3"/>
    <mergeCell ref="A4:O4"/>
    <mergeCell ref="A6:O6"/>
    <mergeCell ref="A8:N9"/>
    <mergeCell ref="A11:N11"/>
    <mergeCell ref="H15:I15"/>
    <mergeCell ref="J15:J17"/>
    <mergeCell ref="M15:M17"/>
    <mergeCell ref="N15:N17"/>
    <mergeCell ref="O15:O17"/>
    <mergeCell ref="I16:I17"/>
    <mergeCell ref="A14:O14"/>
    <mergeCell ref="A15:A17"/>
    <mergeCell ref="B15:C16"/>
    <mergeCell ref="D15:D17"/>
    <mergeCell ref="E15:E17"/>
    <mergeCell ref="F15:F17"/>
    <mergeCell ref="G15:G17"/>
    <mergeCell ref="H26:I26"/>
    <mergeCell ref="J26:J28"/>
    <mergeCell ref="M26:M28"/>
    <mergeCell ref="N26:N28"/>
    <mergeCell ref="O26:O28"/>
    <mergeCell ref="H27:H28"/>
    <mergeCell ref="I27:I28"/>
    <mergeCell ref="B21:F21"/>
    <mergeCell ref="A22:G22"/>
    <mergeCell ref="A23:G23"/>
    <mergeCell ref="A25:M25"/>
    <mergeCell ref="A26:A28"/>
    <mergeCell ref="B26:C27"/>
    <mergeCell ref="D26:D28"/>
    <mergeCell ref="E26:E28"/>
    <mergeCell ref="F26:F28"/>
    <mergeCell ref="G26:G28"/>
    <mergeCell ref="H37:I37"/>
    <mergeCell ref="J37:J39"/>
    <mergeCell ref="M37:M39"/>
    <mergeCell ref="N37:N39"/>
    <mergeCell ref="O37:O39"/>
    <mergeCell ref="H38:H39"/>
    <mergeCell ref="I38:I39"/>
    <mergeCell ref="B32:F32"/>
    <mergeCell ref="A33:G33"/>
    <mergeCell ref="A34:G34"/>
    <mergeCell ref="A36:M36"/>
    <mergeCell ref="A37:A39"/>
    <mergeCell ref="B37:C38"/>
    <mergeCell ref="D37:D39"/>
    <mergeCell ref="E37:E39"/>
    <mergeCell ref="F37:F39"/>
    <mergeCell ref="G37:G39"/>
    <mergeCell ref="H47:I47"/>
    <mergeCell ref="J47:J49"/>
    <mergeCell ref="M47:M49"/>
    <mergeCell ref="N47:N49"/>
    <mergeCell ref="O47:O49"/>
    <mergeCell ref="H48:H49"/>
    <mergeCell ref="I48:I49"/>
    <mergeCell ref="B41:F41"/>
    <mergeCell ref="A42:G42"/>
    <mergeCell ref="A43:G43"/>
    <mergeCell ref="A46:O46"/>
    <mergeCell ref="A47:A49"/>
    <mergeCell ref="B47:C48"/>
    <mergeCell ref="D47:D49"/>
    <mergeCell ref="E47:E49"/>
    <mergeCell ref="F47:F49"/>
    <mergeCell ref="G47:G49"/>
    <mergeCell ref="A60:C60"/>
    <mergeCell ref="D60:E60"/>
    <mergeCell ref="F60:G60"/>
    <mergeCell ref="A61:C61"/>
    <mergeCell ref="D61:E61"/>
    <mergeCell ref="F61:G61"/>
    <mergeCell ref="A59:C59"/>
    <mergeCell ref="D59:E59"/>
    <mergeCell ref="F59:G59"/>
    <mergeCell ref="B74:D74"/>
    <mergeCell ref="E74:G74"/>
    <mergeCell ref="A68:C68"/>
    <mergeCell ref="D68:E68"/>
    <mergeCell ref="F68:G68"/>
    <mergeCell ref="B70:D70"/>
    <mergeCell ref="B73:D73"/>
    <mergeCell ref="E73:G73"/>
    <mergeCell ref="A66:C66"/>
    <mergeCell ref="D66:E66"/>
    <mergeCell ref="F66:G66"/>
    <mergeCell ref="A67:C67"/>
    <mergeCell ref="D67:E67"/>
    <mergeCell ref="F67:G67"/>
    <mergeCell ref="A64:C64"/>
    <mergeCell ref="D64:E64"/>
    <mergeCell ref="F64:G64"/>
    <mergeCell ref="A65:C65"/>
    <mergeCell ref="D65:E65"/>
    <mergeCell ref="F65:G65"/>
    <mergeCell ref="A62:C62"/>
    <mergeCell ref="D62:E62"/>
    <mergeCell ref="F62:G62"/>
    <mergeCell ref="A63:C63"/>
    <mergeCell ref="D63:E63"/>
    <mergeCell ref="F63:G63"/>
  </mergeCells>
  <pageMargins left="0.7" right="0.7" top="0.75" bottom="0.75" header="0.3" footer="0.3"/>
  <pageSetup scale="55" orientation="landscape" r:id="rId1"/>
  <rowBreaks count="4" manualBreakCount="4">
    <brk id="12" max="12" man="1"/>
    <brk id="23" max="12" man="1"/>
    <brk id="34" max="12" man="1"/>
    <brk id="44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Mestre</dc:creator>
  <cp:keywords/>
  <dc:description/>
  <cp:lastModifiedBy/>
  <cp:revision/>
  <dcterms:created xsi:type="dcterms:W3CDTF">2020-06-29T12:43:52Z</dcterms:created>
  <dcterms:modified xsi:type="dcterms:W3CDTF">2023-06-16T13:06:16Z</dcterms:modified>
  <cp:category/>
  <cp:contentStatus/>
</cp:coreProperties>
</file>