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Peña\Desktop\Transparencia 2021\Transparencia Noviembre\"/>
    </mc:Choice>
  </mc:AlternateContent>
  <xr:revisionPtr revIDLastSave="0" documentId="8_{E381512D-9A64-4BC6-B5FB-2918EC632615}" xr6:coauthVersionLast="47" xr6:coauthVersionMax="47" xr10:uidLastSave="{00000000-0000-0000-0000-000000000000}"/>
  <bookViews>
    <workbookView xWindow="-108" yWindow="-108" windowWidth="23256" windowHeight="12456" xr2:uid="{C3B0C901-D7A0-4672-BFB0-B1276429DEA2}"/>
  </bookViews>
  <sheets>
    <sheet name="Plantilla Ejecución Noviembre" sheetId="2" r:id="rId1"/>
    <sheet name="Hoja1" sheetId="1" r:id="rId2"/>
  </sheets>
  <externalReferences>
    <externalReference r:id="rId3"/>
  </externalReferences>
  <definedNames>
    <definedName name="_xlnm._FilterDatabase" localSheetId="0" hidden="1">'Plantilla Ejecución Noviembre'!$A$7:$AC$84</definedName>
    <definedName name="_xlnm.Print_Area" localSheetId="0">'Plantilla Ejecución Noviembre'!$B$1:$P$107</definedName>
    <definedName name="_xlnm.Print_Titles" localSheetId="0">'Plantilla Ejecución Noviembre'!$B:$C,'Plantilla Ejecución Noviembre'!$1:$7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2" l="1"/>
  <c r="I84" i="2" s="1"/>
  <c r="E73" i="2"/>
  <c r="E84" i="2" s="1"/>
  <c r="P72" i="2"/>
  <c r="P71" i="2"/>
  <c r="P70" i="2"/>
  <c r="P69" i="2" s="1"/>
  <c r="L69" i="2"/>
  <c r="K69" i="2"/>
  <c r="J69" i="2"/>
  <c r="I69" i="2"/>
  <c r="H69" i="2"/>
  <c r="G69" i="2"/>
  <c r="F69" i="2"/>
  <c r="E69" i="2"/>
  <c r="P68" i="2"/>
  <c r="P67" i="2"/>
  <c r="P66" i="2" s="1"/>
  <c r="L66" i="2"/>
  <c r="K66" i="2"/>
  <c r="J66" i="2"/>
  <c r="I66" i="2"/>
  <c r="H66" i="2"/>
  <c r="G66" i="2"/>
  <c r="F66" i="2"/>
  <c r="E66" i="2"/>
  <c r="D66" i="2"/>
  <c r="P65" i="2"/>
  <c r="P64" i="2"/>
  <c r="P63" i="2"/>
  <c r="P62" i="2"/>
  <c r="P61" i="2"/>
  <c r="P60" i="2"/>
  <c r="O60" i="2"/>
  <c r="P59" i="2"/>
  <c r="O59" i="2"/>
  <c r="O51" i="2" s="1"/>
  <c r="L59" i="2"/>
  <c r="K59" i="2"/>
  <c r="K51" i="2" s="1"/>
  <c r="P58" i="2"/>
  <c r="O57" i="2"/>
  <c r="L57" i="2"/>
  <c r="P57" i="2" s="1"/>
  <c r="K57" i="2"/>
  <c r="O56" i="2"/>
  <c r="L56" i="2"/>
  <c r="P56" i="2" s="1"/>
  <c r="K56" i="2"/>
  <c r="P55" i="2"/>
  <c r="P54" i="2"/>
  <c r="O53" i="2"/>
  <c r="L53" i="2"/>
  <c r="P53" i="2" s="1"/>
  <c r="K53" i="2"/>
  <c r="O52" i="2"/>
  <c r="L52" i="2"/>
  <c r="P52" i="2" s="1"/>
  <c r="K52" i="2"/>
  <c r="L51" i="2"/>
  <c r="J51" i="2"/>
  <c r="I51" i="2"/>
  <c r="H51" i="2"/>
  <c r="G51" i="2"/>
  <c r="F51" i="2"/>
  <c r="E51" i="2"/>
  <c r="D51" i="2"/>
  <c r="P50" i="2"/>
  <c r="P49" i="2"/>
  <c r="P48" i="2"/>
  <c r="P47" i="2"/>
  <c r="P46" i="2"/>
  <c r="P45" i="2"/>
  <c r="P44" i="2"/>
  <c r="P43" i="2"/>
  <c r="D43" i="2"/>
  <c r="P42" i="2"/>
  <c r="P41" i="2"/>
  <c r="P40" i="2"/>
  <c r="P39" i="2"/>
  <c r="P38" i="2"/>
  <c r="P37" i="2"/>
  <c r="P36" i="2"/>
  <c r="P35" i="2" s="1"/>
  <c r="L35" i="2"/>
  <c r="K35" i="2"/>
  <c r="J35" i="2"/>
  <c r="I35" i="2"/>
  <c r="H35" i="2"/>
  <c r="G35" i="2"/>
  <c r="F35" i="2"/>
  <c r="E35" i="2"/>
  <c r="D35" i="2"/>
  <c r="O34" i="2"/>
  <c r="L34" i="2"/>
  <c r="P34" i="2" s="1"/>
  <c r="K34" i="2"/>
  <c r="J34" i="2"/>
  <c r="P33" i="2"/>
  <c r="O32" i="2"/>
  <c r="L32" i="2"/>
  <c r="P32" i="2" s="1"/>
  <c r="K32" i="2"/>
  <c r="O31" i="2"/>
  <c r="L31" i="2"/>
  <c r="P31" i="2" s="1"/>
  <c r="K31" i="2"/>
  <c r="O30" i="2"/>
  <c r="L30" i="2"/>
  <c r="P30" i="2" s="1"/>
  <c r="K30" i="2"/>
  <c r="O29" i="2"/>
  <c r="L29" i="2"/>
  <c r="P29" i="2" s="1"/>
  <c r="K29" i="2"/>
  <c r="O28" i="2"/>
  <c r="L28" i="2"/>
  <c r="P28" i="2" s="1"/>
  <c r="K28" i="2"/>
  <c r="O27" i="2"/>
  <c r="L27" i="2"/>
  <c r="P27" i="2" s="1"/>
  <c r="K27" i="2"/>
  <c r="O26" i="2"/>
  <c r="O25" i="2" s="1"/>
  <c r="L26" i="2"/>
  <c r="P26" i="2" s="1"/>
  <c r="K26" i="2"/>
  <c r="K25" i="2" s="1"/>
  <c r="J25" i="2"/>
  <c r="I25" i="2"/>
  <c r="H25" i="2"/>
  <c r="G25" i="2"/>
  <c r="F25" i="2"/>
  <c r="E25" i="2"/>
  <c r="D25" i="2"/>
  <c r="O24" i="2"/>
  <c r="L24" i="2"/>
  <c r="K24" i="2"/>
  <c r="P24" i="2" s="1"/>
  <c r="O23" i="2"/>
  <c r="L23" i="2"/>
  <c r="P23" i="2" s="1"/>
  <c r="K23" i="2"/>
  <c r="O22" i="2"/>
  <c r="L22" i="2"/>
  <c r="K22" i="2"/>
  <c r="J22" i="2"/>
  <c r="P22" i="2" s="1"/>
  <c r="O21" i="2"/>
  <c r="L21" i="2"/>
  <c r="P21" i="2" s="1"/>
  <c r="K21" i="2"/>
  <c r="O20" i="2"/>
  <c r="L20" i="2"/>
  <c r="P20" i="2" s="1"/>
  <c r="K20" i="2"/>
  <c r="O19" i="2"/>
  <c r="L19" i="2"/>
  <c r="P19" i="2" s="1"/>
  <c r="K19" i="2"/>
  <c r="O18" i="2"/>
  <c r="L18" i="2"/>
  <c r="P18" i="2" s="1"/>
  <c r="K18" i="2"/>
  <c r="O17" i="2"/>
  <c r="L17" i="2"/>
  <c r="P17" i="2" s="1"/>
  <c r="K17" i="2"/>
  <c r="O16" i="2"/>
  <c r="L16" i="2"/>
  <c r="L15" i="2" s="1"/>
  <c r="K16" i="2"/>
  <c r="J16" i="2"/>
  <c r="O15" i="2"/>
  <c r="K15" i="2"/>
  <c r="J15" i="2"/>
  <c r="I15" i="2"/>
  <c r="H15" i="2"/>
  <c r="G15" i="2"/>
  <c r="F15" i="2"/>
  <c r="E15" i="2"/>
  <c r="D15" i="2"/>
  <c r="O14" i="2"/>
  <c r="L14" i="2"/>
  <c r="P14" i="2" s="1"/>
  <c r="K14" i="2"/>
  <c r="J14" i="2"/>
  <c r="O13" i="2"/>
  <c r="L13" i="2"/>
  <c r="K13" i="2"/>
  <c r="P13" i="2" s="1"/>
  <c r="O12" i="2"/>
  <c r="L12" i="2"/>
  <c r="K12" i="2"/>
  <c r="P12" i="2" s="1"/>
  <c r="O11" i="2"/>
  <c r="O9" i="2" s="1"/>
  <c r="O73" i="2" s="1"/>
  <c r="O84" i="2" s="1"/>
  <c r="L11" i="2"/>
  <c r="K11" i="2"/>
  <c r="P11" i="2" s="1"/>
  <c r="O10" i="2"/>
  <c r="L10" i="2"/>
  <c r="K10" i="2"/>
  <c r="P10" i="2" s="1"/>
  <c r="J10" i="2"/>
  <c r="L9" i="2"/>
  <c r="J9" i="2"/>
  <c r="J73" i="2" s="1"/>
  <c r="J84" i="2" s="1"/>
  <c r="I108" i="2" s="1"/>
  <c r="I9" i="2"/>
  <c r="H9" i="2"/>
  <c r="H73" i="2" s="1"/>
  <c r="H84" i="2" s="1"/>
  <c r="G9" i="2"/>
  <c r="G73" i="2" s="1"/>
  <c r="G84" i="2" s="1"/>
  <c r="F9" i="2"/>
  <c r="F73" i="2" s="1"/>
  <c r="F84" i="2" s="1"/>
  <c r="E108" i="2" s="1"/>
  <c r="E9" i="2"/>
  <c r="D9" i="2"/>
  <c r="D73" i="2" s="1"/>
  <c r="D84" i="2" s="1"/>
  <c r="AC8" i="2"/>
  <c r="W8" i="2"/>
  <c r="X8" i="2" s="1"/>
  <c r="V8" i="2"/>
  <c r="P51" i="2" l="1"/>
  <c r="Y8" i="2"/>
  <c r="Z8" i="2" s="1"/>
  <c r="AA8" i="2" s="1"/>
  <c r="N108" i="2"/>
  <c r="G108" i="2"/>
  <c r="F108" i="2"/>
  <c r="L73" i="2"/>
  <c r="L84" i="2" s="1"/>
  <c r="K108" i="2" s="1"/>
  <c r="D108" i="2"/>
  <c r="P9" i="2"/>
  <c r="P25" i="2"/>
  <c r="H108" i="2"/>
  <c r="L25" i="2"/>
  <c r="K9" i="2"/>
  <c r="K73" i="2" s="1"/>
  <c r="K84" i="2" s="1"/>
  <c r="J108" i="2" s="1"/>
  <c r="P16" i="2"/>
  <c r="P15" i="2" s="1"/>
  <c r="P73" i="2" l="1"/>
  <c r="P84" i="2" s="1"/>
  <c r="O108" i="2" s="1"/>
  <c r="L108" i="2"/>
  <c r="M108" i="2"/>
  <c r="J4" i="2" s="1"/>
  <c r="AB7" i="2"/>
  <c r="AC7" i="2" s="1"/>
</calcChain>
</file>

<file path=xl/sharedStrings.xml><?xml version="1.0" encoding="utf-8"?>
<sst xmlns="http://schemas.openxmlformats.org/spreadsheetml/2006/main" count="144" uniqueCount="123">
  <si>
    <t>Consejo Nacional de Investigaciones Agropecuarias y Forestales</t>
  </si>
  <si>
    <t>Notas:</t>
  </si>
  <si>
    <t>CONIAF</t>
  </si>
  <si>
    <t xml:space="preserve">1. Gasto devengado. </t>
  </si>
  <si>
    <t>Año 2021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</si>
  <si>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</si>
  <si>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</si>
  <si>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>del  año  2020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</si>
  <si>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</si>
  <si>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</si>
  <si>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</si>
  <si>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</si>
  <si>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</si>
  <si>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</si>
  <si>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</si>
  <si>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</si>
  <si>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</si>
  <si>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</si>
  <si>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</si>
  <si>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</si>
  <si>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</si>
  <si>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</si>
  <si>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</si>
  <si>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</si>
  <si>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</si>
  <si>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</si>
  <si>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</si>
  <si>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</si>
  <si>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</si>
  <si>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</si>
  <si>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</si>
  <si>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</si>
  <si>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</si>
  <si>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</si>
  <si>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</si>
  <si>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</si>
  <si>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</si>
  <si>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</si>
  <si>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</si>
  <si>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</si>
  <si>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</si>
  <si>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</si>
  <si>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</si>
  <si>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</si>
  <si>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</si>
  <si>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</si>
  <si>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</si>
  <si>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</si>
  <si>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</si>
  <si>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</si>
  <si>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</si>
  <si>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</si>
  <si>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</si>
  <si>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</si>
  <si>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</si>
  <si>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</si>
  <si>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</si>
  <si>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</si>
  <si>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</si>
  <si>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</si>
  <si>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</si>
  <si>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</si>
  <si>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</si>
  <si>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</si>
  <si>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</si>
  <si>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</si>
  <si>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</si>
  <si>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</si>
  <si>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</si>
  <si>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</si>
  <si>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</si>
  <si>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</si>
  <si>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</si>
  <si>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</si>
  <si>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</si>
  <si>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</si>
  <si>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</si>
  <si>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</si>
  <si>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</si>
  <si>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</si>
  <si>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</si>
  <si>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</si>
  <si>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</si>
  <si>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</si>
  <si>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</si>
  <si>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</si>
  <si>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</si>
  <si>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</si>
  <si>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</si>
  <si>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</si>
  <si>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</si>
  <si>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</si>
  <si>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</si>
  <si>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</si>
  <si>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</si>
  <si>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</si>
  <si>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</si>
  <si>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</si>
  <si>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</si>
  <si>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</si>
  <si>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</si>
  <si>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</si>
  <si>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</si>
  <si>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</si>
  <si>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</si>
  <si>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</si>
  <si>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</si>
  <si>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</si>
  <si>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</si>
  <si>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</si>
  <si>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</si>
  <si>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>Lic. Mayra Martínez Romero</t>
  </si>
  <si>
    <t xml:space="preserve">               Enc. Contabilidad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</si>
  <si>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</si>
  <si>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                                                  Autorizado por: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</si>
  <si>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</si>
  <si>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</si>
  <si>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</si>
  <si>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________________________________________</t>
  </si>
  <si>
    <t xml:space="preserve">                                                              </t>
  </si>
  <si>
    <t>Dra. Ana Maria Barcelo Larocca</t>
  </si>
  <si>
    <t xml:space="preserve">                  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</si>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</sst>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 applyProtection="1">
      <protection hidden="1"/>
    </xf>
    <xf numFmtId="0" fontId="4" fillId="0" borderId="0" xfId="0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9" fillId="0" borderId="0" xfId="1" applyFont="1" applyBorder="1" applyAlignment="1">
      <alignment horizontal="left" vertical="center" wrapText="1"/>
    </xf>
    <xf numFmtId="43" fontId="0" fillId="0" borderId="0" xfId="1" applyFont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43" fontId="10" fillId="0" borderId="2" xfId="1" applyFont="1" applyBorder="1" applyAlignment="1" applyProtection="1">
      <alignment vertical="center" wrapText="1"/>
      <protection hidden="1"/>
    </xf>
    <xf numFmtId="43" fontId="10" fillId="0" borderId="3" xfId="1" applyFont="1" applyBorder="1" applyAlignment="1" applyProtection="1">
      <alignment vertical="center" wrapText="1"/>
      <protection hidden="1"/>
    </xf>
    <xf numFmtId="43" fontId="10" fillId="0" borderId="4" xfId="1" applyFont="1" applyBorder="1" applyAlignment="1" applyProtection="1">
      <alignment vertical="center" wrapText="1"/>
      <protection hidden="1"/>
    </xf>
    <xf numFmtId="9" fontId="8" fillId="0" borderId="0" xfId="2" applyFont="1" applyProtection="1">
      <protection locked="0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 indent="2"/>
    </xf>
    <xf numFmtId="43" fontId="8" fillId="0" borderId="0" xfId="1" applyFont="1"/>
    <xf numFmtId="43" fontId="8" fillId="0" borderId="5" xfId="1" applyFont="1" applyBorder="1" applyAlignment="1">
      <alignment vertical="center" wrapText="1"/>
    </xf>
    <xf numFmtId="43" fontId="8" fillId="0" borderId="0" xfId="1" applyFont="1" applyBorder="1"/>
    <xf numFmtId="43" fontId="8" fillId="0" borderId="0" xfId="1" applyFont="1" applyBorder="1" applyProtection="1">
      <protection hidden="1"/>
    </xf>
    <xf numFmtId="43" fontId="8" fillId="0" borderId="6" xfId="1" applyFont="1" applyBorder="1" applyProtection="1">
      <protection hidden="1"/>
    </xf>
    <xf numFmtId="0" fontId="8" fillId="0" borderId="0" xfId="0" applyFont="1"/>
    <xf numFmtId="164" fontId="8" fillId="0" borderId="5" xfId="0" applyNumberFormat="1" applyFont="1" applyBorder="1" applyAlignment="1">
      <alignment vertical="center" wrapText="1"/>
    </xf>
    <xf numFmtId="43" fontId="8" fillId="0" borderId="0" xfId="1" applyFont="1" applyBorder="1" applyAlignment="1">
      <alignment vertical="center" wrapText="1"/>
    </xf>
    <xf numFmtId="43" fontId="8" fillId="0" borderId="0" xfId="1" applyFont="1" applyBorder="1" applyAlignment="1" applyProtection="1">
      <alignment vertical="center" wrapText="1"/>
      <protection hidden="1"/>
    </xf>
    <xf numFmtId="43" fontId="10" fillId="0" borderId="5" xfId="1" applyFont="1" applyBorder="1" applyAlignment="1" applyProtection="1">
      <alignment vertical="center" wrapText="1"/>
      <protection hidden="1"/>
    </xf>
    <xf numFmtId="43" fontId="10" fillId="0" borderId="0" xfId="1" applyFont="1" applyBorder="1" applyAlignment="1" applyProtection="1">
      <alignment vertical="center" wrapText="1"/>
      <protection hidden="1"/>
    </xf>
    <xf numFmtId="43" fontId="10" fillId="0" borderId="6" xfId="1" applyFont="1" applyBorder="1" applyAlignment="1" applyProtection="1">
      <alignment vertical="center" wrapText="1"/>
      <protection hidden="1"/>
    </xf>
    <xf numFmtId="43" fontId="8" fillId="0" borderId="0" xfId="1" applyFont="1" applyFill="1" applyBorder="1"/>
    <xf numFmtId="43" fontId="8" fillId="0" borderId="5" xfId="0" applyNumberFormat="1" applyFont="1" applyBorder="1" applyAlignment="1">
      <alignment vertical="center" wrapText="1"/>
    </xf>
    <xf numFmtId="164" fontId="10" fillId="0" borderId="5" xfId="0" applyNumberFormat="1" applyFont="1" applyBorder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hidden="1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6" xfId="0" applyNumberFormat="1" applyFont="1" applyBorder="1" applyAlignment="1" applyProtection="1">
      <alignment vertical="center" wrapText="1"/>
      <protection hidden="1"/>
    </xf>
    <xf numFmtId="164" fontId="10" fillId="0" borderId="7" xfId="0" applyNumberFormat="1" applyFont="1" applyBorder="1" applyAlignment="1" applyProtection="1">
      <alignment vertical="center" wrapText="1"/>
      <protection locked="0"/>
    </xf>
    <xf numFmtId="164" fontId="10" fillId="0" borderId="5" xfId="0" applyNumberFormat="1" applyFont="1" applyBorder="1" applyAlignment="1" applyProtection="1">
      <alignment vertical="center" wrapText="1"/>
      <protection locked="0"/>
    </xf>
    <xf numFmtId="43" fontId="10" fillId="0" borderId="5" xfId="1" applyFont="1" applyBorder="1" applyAlignment="1" applyProtection="1">
      <alignment vertical="center" wrapText="1"/>
      <protection locked="0"/>
    </xf>
    <xf numFmtId="43" fontId="10" fillId="0" borderId="0" xfId="1" applyFont="1" applyBorder="1" applyAlignment="1" applyProtection="1">
      <alignment vertical="center" wrapText="1"/>
      <protection locked="0"/>
    </xf>
    <xf numFmtId="0" fontId="10" fillId="3" borderId="8" xfId="0" applyFont="1" applyFill="1" applyBorder="1" applyAlignment="1">
      <alignment horizontal="left" vertical="center" wrapText="1"/>
    </xf>
    <xf numFmtId="164" fontId="10" fillId="3" borderId="8" xfId="0" applyNumberFormat="1" applyFont="1" applyFill="1" applyBorder="1" applyAlignment="1">
      <alignment horizontal="center" vertical="center" wrapText="1"/>
    </xf>
    <xf numFmtId="43" fontId="10" fillId="3" borderId="9" xfId="0" applyNumberFormat="1" applyFont="1" applyFill="1" applyBorder="1" applyAlignment="1">
      <alignment horizontal="center" vertical="center" wrapText="1"/>
    </xf>
    <xf numFmtId="43" fontId="10" fillId="3" borderId="10" xfId="0" applyNumberFormat="1" applyFont="1" applyFill="1" applyBorder="1" applyAlignment="1">
      <alignment horizontal="center" vertical="center" wrapText="1"/>
    </xf>
    <xf numFmtId="43" fontId="10" fillId="3" borderId="11" xfId="1" applyFont="1" applyFill="1" applyBorder="1" applyAlignment="1">
      <alignment horizontal="center" vertical="center" wrapText="1"/>
    </xf>
    <xf numFmtId="43" fontId="10" fillId="3" borderId="1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0" xfId="0" applyNumberFormat="1" applyAlignment="1">
      <alignment vertical="center" wrapText="1"/>
    </xf>
    <xf numFmtId="43" fontId="0" fillId="0" borderId="0" xfId="0" applyNumberFormat="1"/>
    <xf numFmtId="0" fontId="2" fillId="0" borderId="0" xfId="0" applyFont="1"/>
    <xf numFmtId="164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vertical="center" wrapText="1"/>
    </xf>
    <xf numFmtId="0" fontId="3" fillId="3" borderId="8" xfId="0" applyFont="1" applyFill="1" applyBorder="1" applyAlignment="1">
      <alignment horizontal="left" vertical="center" wrapText="1"/>
    </xf>
    <xf numFmtId="164" fontId="3" fillId="3" borderId="8" xfId="0" applyNumberFormat="1" applyFont="1" applyFill="1" applyBorder="1" applyAlignment="1">
      <alignment horizontal="center" vertical="center" wrapText="1"/>
    </xf>
    <xf numFmtId="43" fontId="3" fillId="3" borderId="8" xfId="1" applyFont="1" applyFill="1" applyBorder="1" applyAlignment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43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 applyProtection="1">
      <protection hidden="1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92236DF-6749-4D6A-8845-2C7B5982DD23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F2E3C0-2C67-4BE4-BB8C-FB4CF2E2F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%20Tortosa/Dropbox/PC%20(2)/Documents/Transparencia/PLANTILLA%20EJECUCION%20PRES.%20TRANSPARENCIA%20NOVIEMBRE%20A&#20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Presupuesto Nov."/>
      <sheetName val="Plantilla Ejecución Noviembre"/>
      <sheetName val="Plantilla Presupuesto"/>
      <sheetName val="Plantilla Ejecución Octubre"/>
      <sheetName val="Plantilla Ejecución "/>
      <sheetName val="Ejecución Nov.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>
        <row r="18">
          <cell r="Q18">
            <v>2497469.94</v>
          </cell>
          <cell r="R18">
            <v>3136174.38</v>
          </cell>
          <cell r="U18">
            <v>0</v>
          </cell>
        </row>
        <row r="35">
          <cell r="Q35">
            <v>907671.48</v>
          </cell>
          <cell r="R35">
            <v>56250</v>
          </cell>
          <cell r="U35">
            <v>0</v>
          </cell>
        </row>
        <row r="44">
          <cell r="Q44">
            <v>0</v>
          </cell>
          <cell r="R44">
            <v>0</v>
          </cell>
          <cell r="U44">
            <v>0</v>
          </cell>
        </row>
        <row r="51">
          <cell r="Q51">
            <v>0</v>
          </cell>
          <cell r="R51">
            <v>0</v>
          </cell>
          <cell r="U51">
            <v>0</v>
          </cell>
        </row>
        <row r="56">
          <cell r="Q56">
            <v>365718.98</v>
          </cell>
          <cell r="R56">
            <v>372891.61000000004</v>
          </cell>
          <cell r="U56">
            <v>0</v>
          </cell>
        </row>
        <row r="63">
          <cell r="Q63">
            <v>126293.50999999998</v>
          </cell>
          <cell r="R63">
            <v>153800.63</v>
          </cell>
          <cell r="U63">
            <v>0</v>
          </cell>
        </row>
        <row r="73">
          <cell r="Q73">
            <v>0</v>
          </cell>
          <cell r="R73">
            <v>0</v>
          </cell>
          <cell r="U73">
            <v>0</v>
          </cell>
        </row>
        <row r="77">
          <cell r="Q77">
            <v>0</v>
          </cell>
          <cell r="R77">
            <v>0</v>
          </cell>
          <cell r="U77">
            <v>0</v>
          </cell>
        </row>
        <row r="81">
          <cell r="Q81">
            <v>0</v>
          </cell>
          <cell r="R81">
            <v>0</v>
          </cell>
          <cell r="U81">
            <v>0</v>
          </cell>
        </row>
        <row r="85">
          <cell r="Q85">
            <v>0</v>
          </cell>
          <cell r="R85">
            <v>71188.320000000007</v>
          </cell>
          <cell r="U85">
            <v>0</v>
          </cell>
        </row>
        <row r="91">
          <cell r="Q91">
            <v>333249.33999999997</v>
          </cell>
          <cell r="R91">
            <v>24098.12</v>
          </cell>
          <cell r="U91">
            <v>0</v>
          </cell>
        </row>
        <row r="97">
          <cell r="Q97">
            <v>8588.67</v>
          </cell>
          <cell r="R97">
            <v>0</v>
          </cell>
          <cell r="U97">
            <v>0</v>
          </cell>
        </row>
        <row r="110">
          <cell r="Q110">
            <v>2813.85</v>
          </cell>
          <cell r="R110">
            <v>47200</v>
          </cell>
          <cell r="U110">
            <v>0</v>
          </cell>
        </row>
        <row r="130">
          <cell r="Q130">
            <v>0</v>
          </cell>
          <cell r="R130">
            <v>52337.13</v>
          </cell>
          <cell r="U130">
            <v>0</v>
          </cell>
        </row>
        <row r="134">
          <cell r="Q134">
            <v>17033.5</v>
          </cell>
          <cell r="R134">
            <v>13999</v>
          </cell>
          <cell r="U134">
            <v>0</v>
          </cell>
        </row>
        <row r="142">
          <cell r="Q142">
            <v>0</v>
          </cell>
          <cell r="R142">
            <v>0</v>
          </cell>
          <cell r="U142">
            <v>0</v>
          </cell>
        </row>
        <row r="148">
          <cell r="Q148">
            <v>2005.75</v>
          </cell>
          <cell r="R148">
            <v>0</v>
          </cell>
          <cell r="U148">
            <v>0</v>
          </cell>
        </row>
        <row r="154">
          <cell r="Q154">
            <v>0</v>
          </cell>
          <cell r="R154">
            <v>0</v>
          </cell>
          <cell r="U154">
            <v>0</v>
          </cell>
        </row>
        <row r="157">
          <cell r="Q157">
            <v>0</v>
          </cell>
          <cell r="R157">
            <v>0</v>
          </cell>
          <cell r="U157">
            <v>0</v>
          </cell>
        </row>
        <row r="162">
          <cell r="Q162">
            <v>0</v>
          </cell>
          <cell r="R162">
            <v>0</v>
          </cell>
          <cell r="U162">
            <v>0</v>
          </cell>
        </row>
        <row r="165">
          <cell r="Q165">
            <v>0</v>
          </cell>
          <cell r="R165">
            <v>0</v>
          </cell>
          <cell r="U165">
            <v>0</v>
          </cell>
        </row>
        <row r="176">
          <cell r="Q176">
            <v>10651.119999999999</v>
          </cell>
          <cell r="R176">
            <v>15517</v>
          </cell>
          <cell r="U176">
            <v>0</v>
          </cell>
        </row>
        <row r="204">
          <cell r="Q204">
            <v>49465.599999999999</v>
          </cell>
          <cell r="R204">
            <v>97468</v>
          </cell>
          <cell r="U204">
            <v>0</v>
          </cell>
        </row>
        <row r="211">
          <cell r="Q211">
            <v>0</v>
          </cell>
          <cell r="R211">
            <v>0</v>
          </cell>
          <cell r="U211">
            <v>0</v>
          </cell>
        </row>
        <row r="214">
          <cell r="Q214">
            <v>0</v>
          </cell>
          <cell r="R214">
            <v>0</v>
          </cell>
          <cell r="U214">
            <v>0</v>
          </cell>
        </row>
        <row r="219">
          <cell r="Q219">
            <v>0</v>
          </cell>
          <cell r="R219">
            <v>0</v>
          </cell>
          <cell r="U219">
            <v>0</v>
          </cell>
        </row>
        <row r="222">
          <cell r="Q222">
            <v>0</v>
          </cell>
          <cell r="R222">
            <v>0</v>
          </cell>
          <cell r="U222">
            <v>0</v>
          </cell>
          <cell r="V222">
            <v>0</v>
          </cell>
        </row>
        <row r="223">
          <cell r="V223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8DBFD-071D-477B-9783-7D06021170F1}">
  <sheetPr>
    <pageSetUpPr fitToPage="1"/>
  </sheetPr>
  <dimension ref="A1:AC108"/>
  <sheetViews>
    <sheetView showGridLines="0" tabSelected="1" view="pageBreakPreview" zoomScale="110" zoomScaleNormal="110" zoomScaleSheetLayoutView="110" workbookViewId="0">
      <pane xSplit="3" ySplit="9" topLeftCell="G61" activePane="bottomRight" state="frozen"/>
      <selection pane="topRight" activeCell="C1" sqref="C1"/>
      <selection pane="bottomLeft" activeCell="A10" sqref="A10"/>
      <selection pane="bottomRight" activeCell="O11" sqref="O11"/>
    </sheetView>
  </sheetViews>
  <sheetFormatPr baseColWidth="10" defaultColWidth="9.109375" defaultRowHeight="14.4" x14ac:dyDescent="0.3"/>
  <cols>
    <col min="1" max="1" width="2.44140625" style="1" customWidth="1"/>
    <col min="2" max="2" width="40" style="2" customWidth="1"/>
    <col min="3" max="3" width="6.6640625" style="2" customWidth="1"/>
    <col min="4" max="8" width="13.44140625" style="2" customWidth="1"/>
    <col min="9" max="9" width="14.5546875" style="2" customWidth="1"/>
    <col min="10" max="10" width="14.33203125" style="2" customWidth="1"/>
    <col min="11" max="11" width="14" style="8" customWidth="1"/>
    <col min="12" max="12" width="13.88671875" style="2" customWidth="1"/>
    <col min="13" max="13" width="14.44140625" style="2" customWidth="1"/>
    <col min="14" max="14" width="15" style="2" customWidth="1"/>
    <col min="15" max="15" width="18" style="2" customWidth="1"/>
    <col min="16" max="16" width="15.33203125" style="2" customWidth="1"/>
    <col min="17" max="17" width="9.109375" style="2"/>
    <col min="18" max="18" width="96.6640625" style="2" bestFit="1" customWidth="1"/>
    <col min="19" max="19" width="9.109375" style="2"/>
    <col min="20" max="27" width="6" style="2" bestFit="1" customWidth="1"/>
    <col min="28" max="29" width="7" style="2" bestFit="1" customWidth="1"/>
    <col min="30" max="16384" width="9.109375" style="2"/>
  </cols>
  <sheetData>
    <row r="1" spans="1:29" ht="18" x14ac:dyDescent="0.35">
      <c r="B1" s="83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R1" s="3" t="s">
        <v>1</v>
      </c>
    </row>
    <row r="2" spans="1:29" ht="18" x14ac:dyDescent="0.3">
      <c r="B2" s="83" t="s">
        <v>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R2" s="4" t="s">
        <v>3</v>
      </c>
    </row>
    <row r="3" spans="1:29" ht="18" x14ac:dyDescent="0.3">
      <c r="B3" s="83" t="s">
        <v>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R3" s="4" t="s">
        <v>5</v>
      </c>
    </row>
    <row r="4" spans="1:29" ht="15.75" customHeight="1" x14ac:dyDescent="0.3">
      <c r="B4" s="5"/>
      <c r="C4" s="5"/>
      <c r="D4" s="5"/>
      <c r="E4" s="5"/>
      <c r="F4" s="6" t="s">
        <v>6</v>
      </c>
      <c r="G4" s="5"/>
      <c r="H4" s="5"/>
      <c r="I4" s="5"/>
      <c r="J4" s="7" t="str">
        <f>IF(D108=2,D7,IF(E108=2,E7,IF(F108=2,F7,IF(G108=2,G7,IF(H108=2,H7,IF(I108=2,I7,IF(J108=2,J7,IF(K108=2,K7,IF(L108=2,L7,IF(M108=2,M7,IF(N108=2,N7,IF(O108=2,O7,""))))))))))))</f>
        <v>Septiembre</v>
      </c>
      <c r="K4" s="5" t="s">
        <v>7</v>
      </c>
      <c r="L4" s="5"/>
      <c r="M4" s="5"/>
      <c r="N4" s="5"/>
      <c r="O4" s="5"/>
      <c r="P4" s="5"/>
      <c r="R4" s="4" t="s">
        <v>8</v>
      </c>
    </row>
    <row r="5" spans="1:29" x14ac:dyDescent="0.3">
      <c r="B5" s="84" t="s">
        <v>9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R5" s="4" t="s">
        <v>10</v>
      </c>
    </row>
    <row r="6" spans="1:29" x14ac:dyDescent="0.3">
      <c r="R6" s="4" t="s">
        <v>11</v>
      </c>
    </row>
    <row r="7" spans="1:29" s="11" customFormat="1" ht="15.6" x14ac:dyDescent="0.3">
      <c r="A7" s="1"/>
      <c r="B7" s="9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H7" s="10" t="s">
        <v>18</v>
      </c>
      <c r="I7" s="10" t="s">
        <v>19</v>
      </c>
      <c r="J7" s="10" t="s">
        <v>20</v>
      </c>
      <c r="K7" s="10" t="s">
        <v>21</v>
      </c>
      <c r="L7" s="10" t="s">
        <v>22</v>
      </c>
      <c r="M7" s="10" t="s">
        <v>23</v>
      </c>
      <c r="N7" s="10" t="s">
        <v>24</v>
      </c>
      <c r="O7" s="10" t="s">
        <v>25</v>
      </c>
      <c r="P7" s="10" t="s">
        <v>26</v>
      </c>
      <c r="AB7" s="12">
        <f>SUM(T8:AB8)</f>
        <v>11.029108875781253</v>
      </c>
      <c r="AC7" s="12">
        <f>+AB7+AC8</f>
        <v>13.989108875781252</v>
      </c>
    </row>
    <row r="8" spans="1:29" customFormat="1" x14ac:dyDescent="0.3">
      <c r="A8" s="13"/>
      <c r="B8" s="14" t="s">
        <v>27</v>
      </c>
      <c r="C8" s="15"/>
      <c r="D8" s="16"/>
      <c r="E8" s="16"/>
      <c r="F8" s="16"/>
      <c r="G8" s="16"/>
      <c r="H8" s="16"/>
      <c r="I8" s="16"/>
      <c r="J8" s="16"/>
      <c r="K8" s="17"/>
      <c r="L8" s="16"/>
      <c r="M8" s="16"/>
      <c r="N8" s="16"/>
      <c r="O8" s="16"/>
      <c r="P8" s="16"/>
      <c r="T8" s="18">
        <v>1</v>
      </c>
      <c r="U8" s="18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18">
        <v>1.48</v>
      </c>
      <c r="AC8" s="18">
        <f>+AB8*2</f>
        <v>2.96</v>
      </c>
    </row>
    <row r="9" spans="1:29" s="11" customFormat="1" x14ac:dyDescent="0.3">
      <c r="A9" s="19">
        <v>1</v>
      </c>
      <c r="B9" s="20" t="s">
        <v>28</v>
      </c>
      <c r="C9" s="21"/>
      <c r="D9" s="22">
        <f>+D10+D11+D14</f>
        <v>3231956.3099999996</v>
      </c>
      <c r="E9" s="23">
        <f t="shared" ref="E9:I9" si="1">+E10+E11+E12+E14</f>
        <v>3263606.3099999996</v>
      </c>
      <c r="F9" s="23">
        <f t="shared" si="1"/>
        <v>3295256.3099999996</v>
      </c>
      <c r="G9" s="23">
        <f t="shared" si="1"/>
        <v>3236951.2199999997</v>
      </c>
      <c r="H9" s="23">
        <f t="shared" si="1"/>
        <v>3180788.6</v>
      </c>
      <c r="I9" s="23">
        <f t="shared" si="1"/>
        <v>3202168.15</v>
      </c>
      <c r="J9" s="23">
        <f>+J10+J11+J12+J14</f>
        <v>3392918.6800000006</v>
      </c>
      <c r="K9" s="23">
        <f>+K10+K11+K12+K14</f>
        <v>3770860.4</v>
      </c>
      <c r="L9" s="23">
        <f t="shared" ref="L9:O9" si="2">+L10+L11+L12+L14</f>
        <v>3565315.9899999998</v>
      </c>
      <c r="M9" s="23"/>
      <c r="N9" s="23"/>
      <c r="O9" s="23">
        <f t="shared" si="2"/>
        <v>0</v>
      </c>
      <c r="P9" s="24">
        <f>+P10+P11+P12+P13+P14</f>
        <v>30139821.969999999</v>
      </c>
      <c r="T9" s="25"/>
    </row>
    <row r="10" spans="1:29" s="33" customFormat="1" x14ac:dyDescent="0.3">
      <c r="A10" s="26">
        <v>2</v>
      </c>
      <c r="B10" s="27" t="s">
        <v>29</v>
      </c>
      <c r="C10" s="28"/>
      <c r="D10" s="29">
        <v>2770472.26</v>
      </c>
      <c r="E10" s="30">
        <v>2770472.26</v>
      </c>
      <c r="F10" s="30">
        <v>2770472.26</v>
      </c>
      <c r="G10" s="30">
        <v>2747372.26</v>
      </c>
      <c r="H10" s="30">
        <v>2728692.06</v>
      </c>
      <c r="I10" s="30">
        <v>2780646.1</v>
      </c>
      <c r="J10" s="31">
        <f>2076227.62+17600+320000+110752.19+45000+171951.16+215691.16</f>
        <v>2957222.1300000004</v>
      </c>
      <c r="K10" s="31">
        <f>'[1]Ejecución Nov.'!Q18</f>
        <v>2497469.94</v>
      </c>
      <c r="L10" s="31">
        <f>'[1]Ejecución Nov.'!R18</f>
        <v>3136174.38</v>
      </c>
      <c r="M10" s="31"/>
      <c r="N10" s="31"/>
      <c r="O10" s="31">
        <f>'[1]Ejecución Nov.'!U18</f>
        <v>0</v>
      </c>
      <c r="P10" s="32">
        <f t="shared" ref="P10:P13" si="3">SUM(D10:O10)</f>
        <v>25158993.649999999</v>
      </c>
    </row>
    <row r="11" spans="1:29" s="33" customFormat="1" x14ac:dyDescent="0.3">
      <c r="A11" s="26">
        <v>2</v>
      </c>
      <c r="B11" s="27" t="s">
        <v>30</v>
      </c>
      <c r="D11" s="29">
        <v>56250</v>
      </c>
      <c r="E11" s="30">
        <v>56250</v>
      </c>
      <c r="F11" s="30">
        <v>56250</v>
      </c>
      <c r="G11" s="30">
        <v>56250</v>
      </c>
      <c r="H11" s="30">
        <v>56250</v>
      </c>
      <c r="I11" s="30">
        <v>41250</v>
      </c>
      <c r="J11" s="30">
        <v>71250</v>
      </c>
      <c r="K11" s="31">
        <f>'[1]Ejecución Nov.'!Q35</f>
        <v>907671.48</v>
      </c>
      <c r="L11" s="31">
        <f>'[1]Ejecución Nov.'!R35</f>
        <v>56250</v>
      </c>
      <c r="M11" s="31"/>
      <c r="N11" s="31"/>
      <c r="O11" s="31">
        <f>'[1]Ejecución Nov.'!U35</f>
        <v>0</v>
      </c>
      <c r="P11" s="32">
        <f t="shared" si="3"/>
        <v>1357671.48</v>
      </c>
    </row>
    <row r="12" spans="1:29" s="33" customFormat="1" ht="28.8" x14ac:dyDescent="0.3">
      <c r="A12" s="26">
        <v>2</v>
      </c>
      <c r="B12" s="27" t="s">
        <v>31</v>
      </c>
      <c r="D12" s="34"/>
      <c r="E12" s="30">
        <v>31650</v>
      </c>
      <c r="F12" s="30">
        <v>63300</v>
      </c>
      <c r="G12" s="30">
        <v>31650</v>
      </c>
      <c r="H12" s="30"/>
      <c r="I12" s="30"/>
      <c r="J12" s="30"/>
      <c r="K12" s="31">
        <f>'[1]Ejecución Nov.'!Q44</f>
        <v>0</v>
      </c>
      <c r="L12" s="31">
        <f>'[1]Ejecución Nov.'!R44</f>
        <v>0</v>
      </c>
      <c r="M12" s="31"/>
      <c r="N12" s="31"/>
      <c r="O12" s="31">
        <f>'[1]Ejecución Nov.'!U44</f>
        <v>0</v>
      </c>
      <c r="P12" s="32">
        <f t="shared" si="3"/>
        <v>126600</v>
      </c>
    </row>
    <row r="13" spans="1:29" s="33" customFormat="1" ht="28.8" x14ac:dyDescent="0.3">
      <c r="A13" s="26">
        <v>2</v>
      </c>
      <c r="B13" s="27" t="s">
        <v>32</v>
      </c>
      <c r="D13" s="34"/>
      <c r="E13" s="30"/>
      <c r="G13" s="30"/>
      <c r="H13" s="30"/>
      <c r="I13" s="30"/>
      <c r="J13" s="30"/>
      <c r="K13" s="31">
        <f>'[1]Ejecución Nov.'!Q51</f>
        <v>0</v>
      </c>
      <c r="L13" s="31">
        <f>'[1]Ejecución Nov.'!R51</f>
        <v>0</v>
      </c>
      <c r="M13" s="31"/>
      <c r="N13" s="31"/>
      <c r="O13" s="31">
        <f>'[1]Ejecución Nov.'!U51</f>
        <v>0</v>
      </c>
      <c r="P13" s="32">
        <f t="shared" si="3"/>
        <v>0</v>
      </c>
    </row>
    <row r="14" spans="1:29" s="33" customFormat="1" ht="28.8" x14ac:dyDescent="0.3">
      <c r="A14" s="26">
        <v>2</v>
      </c>
      <c r="B14" s="27" t="s">
        <v>33</v>
      </c>
      <c r="D14" s="29">
        <v>405234.05</v>
      </c>
      <c r="E14" s="35">
        <v>405234.05</v>
      </c>
      <c r="F14" s="35">
        <v>405234.05</v>
      </c>
      <c r="G14" s="35">
        <v>401678.96</v>
      </c>
      <c r="H14" s="35">
        <v>395846.54</v>
      </c>
      <c r="I14" s="35">
        <v>380272.05</v>
      </c>
      <c r="J14" s="36">
        <f>138939.1+148661.77+12492.31+3190.5+3195+540+12191.34+12208.53+1127.14+15292.5+15314.08+1294.28</f>
        <v>364446.5500000001</v>
      </c>
      <c r="K14" s="36">
        <f>'[1]Ejecución Nov.'!Q56</f>
        <v>365718.98</v>
      </c>
      <c r="L14" s="36">
        <f>'[1]Ejecución Nov.'!R56</f>
        <v>372891.61000000004</v>
      </c>
      <c r="M14" s="36"/>
      <c r="N14" s="36"/>
      <c r="O14" s="36">
        <f>'[1]Ejecución Nov.'!U56</f>
        <v>0</v>
      </c>
      <c r="P14" s="32">
        <f>SUM(D14:O14)</f>
        <v>3496556.84</v>
      </c>
    </row>
    <row r="15" spans="1:29" s="11" customFormat="1" x14ac:dyDescent="0.3">
      <c r="A15" s="19">
        <v>1</v>
      </c>
      <c r="B15" s="20" t="s">
        <v>34</v>
      </c>
      <c r="D15" s="37">
        <f>+D16+D18+D21+D22+D23</f>
        <v>387287.54</v>
      </c>
      <c r="E15" s="38">
        <f>+E16+E18+E21+E22+E23+E24</f>
        <v>452480.33999999997</v>
      </c>
      <c r="F15" s="38">
        <f>+F16+F18+F21+F22+F23+F24</f>
        <v>416023.05</v>
      </c>
      <c r="G15" s="38">
        <f>+G16+G18+G21+G22+G23+G24</f>
        <v>506804.60000000003</v>
      </c>
      <c r="H15" s="38">
        <f>SUM(H16:H24)</f>
        <v>445524.89999999997</v>
      </c>
      <c r="I15" s="38">
        <f>+I16+I17+I18+I21+I22+I23+I24</f>
        <v>493778.05</v>
      </c>
      <c r="J15" s="38">
        <f>+J16+J17+J18+J21+J22+J23+J24</f>
        <v>563401.33299999998</v>
      </c>
      <c r="K15" s="38">
        <f>+K16+K17+K18+K21+K22+K23</f>
        <v>470945.36999999994</v>
      </c>
      <c r="L15" s="38">
        <f>L16+L20+L21+L22+L23+L24</f>
        <v>348624.2</v>
      </c>
      <c r="M15" s="38"/>
      <c r="N15" s="38"/>
      <c r="O15" s="38">
        <f>+O16+O17+O18+O19+O21+O22+O23+O24</f>
        <v>0</v>
      </c>
      <c r="P15" s="39">
        <f>+P16+P17+P18+P19+P21+P22+P23+P24</f>
        <v>4013681.0629999996</v>
      </c>
    </row>
    <row r="16" spans="1:29" s="33" customFormat="1" x14ac:dyDescent="0.3">
      <c r="A16" s="26">
        <v>2</v>
      </c>
      <c r="B16" s="27" t="s">
        <v>35</v>
      </c>
      <c r="D16" s="29">
        <v>139913.35999999999</v>
      </c>
      <c r="E16" s="30">
        <v>127226.84</v>
      </c>
      <c r="F16" s="30">
        <v>122680.05</v>
      </c>
      <c r="G16" s="30">
        <v>120850.14</v>
      </c>
      <c r="H16" s="30">
        <v>103997.79</v>
      </c>
      <c r="I16" s="30">
        <v>141075.01</v>
      </c>
      <c r="J16" s="31">
        <f>131638.82+13421.36+1188+2484</f>
        <v>148732.18</v>
      </c>
      <c r="K16" s="31">
        <f>'[1]Ejecución Nov.'!Q63</f>
        <v>126293.50999999998</v>
      </c>
      <c r="L16" s="31">
        <f>'[1]Ejecución Nov.'!R63</f>
        <v>153800.63</v>
      </c>
      <c r="M16" s="31"/>
      <c r="N16" s="31"/>
      <c r="O16" s="31">
        <f>'[1]Ejecución Nov.'!U63</f>
        <v>0</v>
      </c>
      <c r="P16" s="32">
        <f>SUM(D16:O16)</f>
        <v>1184569.5099999998</v>
      </c>
    </row>
    <row r="17" spans="1:16" s="33" customFormat="1" ht="28.8" x14ac:dyDescent="0.3">
      <c r="A17" s="26">
        <v>2</v>
      </c>
      <c r="B17" s="27" t="s">
        <v>36</v>
      </c>
      <c r="D17" s="34"/>
      <c r="E17" s="30"/>
      <c r="G17" s="40"/>
      <c r="H17" s="30"/>
      <c r="I17" s="30"/>
      <c r="J17" s="30"/>
      <c r="K17" s="31">
        <f>'[1]Ejecución Nov.'!Q73</f>
        <v>0</v>
      </c>
      <c r="L17" s="31">
        <f>'[1]Ejecución Nov.'!R73</f>
        <v>0</v>
      </c>
      <c r="M17" s="31"/>
      <c r="N17" s="31"/>
      <c r="O17" s="31">
        <f>'[1]Ejecución Nov.'!U73</f>
        <v>0</v>
      </c>
      <c r="P17" s="32">
        <f>SUM(D17:O17)</f>
        <v>0</v>
      </c>
    </row>
    <row r="18" spans="1:16" s="33" customFormat="1" x14ac:dyDescent="0.3">
      <c r="A18" s="26">
        <v>2</v>
      </c>
      <c r="B18" s="27" t="s">
        <v>37</v>
      </c>
      <c r="D18" s="34"/>
      <c r="E18" s="30">
        <v>15700</v>
      </c>
      <c r="F18" s="30">
        <v>7800</v>
      </c>
      <c r="G18" s="30"/>
      <c r="H18" s="30"/>
      <c r="I18" s="30">
        <v>16486.96</v>
      </c>
      <c r="J18" s="30"/>
      <c r="K18" s="31">
        <f>'[1]Ejecución Nov.'!Q77</f>
        <v>0</v>
      </c>
      <c r="L18" s="31">
        <f>'[1]Ejecución Nov.'!R77</f>
        <v>0</v>
      </c>
      <c r="M18" s="31"/>
      <c r="N18" s="31"/>
      <c r="O18" s="31">
        <f>'[1]Ejecución Nov.'!U77</f>
        <v>0</v>
      </c>
      <c r="P18" s="32">
        <f>SUM(D18:O18)</f>
        <v>39986.959999999999</v>
      </c>
    </row>
    <row r="19" spans="1:16" s="33" customFormat="1" ht="18" customHeight="1" x14ac:dyDescent="0.3">
      <c r="A19" s="26">
        <v>2</v>
      </c>
      <c r="B19" s="27" t="s">
        <v>38</v>
      </c>
      <c r="D19" s="34"/>
      <c r="H19" s="40"/>
      <c r="I19" s="40"/>
      <c r="K19" s="31">
        <f>'[1]Ejecución Nov.'!Q81</f>
        <v>0</v>
      </c>
      <c r="L19" s="31">
        <f>'[1]Ejecución Nov.'!R81</f>
        <v>0</v>
      </c>
      <c r="M19" s="31"/>
      <c r="N19" s="31"/>
      <c r="O19" s="31">
        <f>'[1]Ejecución Nov.'!U81</f>
        <v>0</v>
      </c>
      <c r="P19" s="32">
        <f>SUM(D19:M19)</f>
        <v>0</v>
      </c>
    </row>
    <row r="20" spans="1:16" s="33" customFormat="1" x14ac:dyDescent="0.3">
      <c r="A20" s="26">
        <v>2</v>
      </c>
      <c r="B20" s="27" t="s">
        <v>39</v>
      </c>
      <c r="D20" s="34"/>
      <c r="E20" s="30"/>
      <c r="K20" s="31">
        <f>'[1]Ejecución Nov.'!Q85</f>
        <v>0</v>
      </c>
      <c r="L20" s="31">
        <f>'[1]Ejecución Nov.'!R85</f>
        <v>71188.320000000007</v>
      </c>
      <c r="M20" s="31"/>
      <c r="N20" s="31"/>
      <c r="O20" s="31">
        <f>'[1]Ejecución Nov.'!U85</f>
        <v>0</v>
      </c>
      <c r="P20" s="32">
        <f t="shared" ref="P20:P72" si="4">SUM(D20:M20)</f>
        <v>71188.320000000007</v>
      </c>
    </row>
    <row r="21" spans="1:16" s="33" customFormat="1" x14ac:dyDescent="0.3">
      <c r="A21" s="26">
        <v>2</v>
      </c>
      <c r="B21" s="27" t="s">
        <v>40</v>
      </c>
      <c r="D21" s="41">
        <v>247374.18</v>
      </c>
      <c r="E21" s="30">
        <v>296461.73</v>
      </c>
      <c r="F21" s="30">
        <v>267140</v>
      </c>
      <c r="G21" s="30">
        <v>264414.46000000002</v>
      </c>
      <c r="H21" s="30">
        <v>329778.37</v>
      </c>
      <c r="I21" s="30">
        <v>312995.26</v>
      </c>
      <c r="J21" s="30">
        <v>373279.15299999999</v>
      </c>
      <c r="K21" s="31">
        <f>'[1]Ejecución Nov.'!Q91</f>
        <v>333249.33999999997</v>
      </c>
      <c r="L21" s="31">
        <f>'[1]Ejecución Nov.'!R91</f>
        <v>24098.12</v>
      </c>
      <c r="M21" s="31"/>
      <c r="N21" s="31"/>
      <c r="O21" s="31">
        <f>'[1]Ejecución Nov.'!U91</f>
        <v>0</v>
      </c>
      <c r="P21" s="32">
        <f>SUM(D21:O21)</f>
        <v>2448790.6129999999</v>
      </c>
    </row>
    <row r="22" spans="1:16" s="33" customFormat="1" ht="43.2" x14ac:dyDescent="0.3">
      <c r="A22" s="26">
        <v>2</v>
      </c>
      <c r="B22" s="27" t="s">
        <v>41</v>
      </c>
      <c r="D22" s="34"/>
      <c r="E22" s="30">
        <v>13091.77</v>
      </c>
      <c r="F22" s="30">
        <v>11500</v>
      </c>
      <c r="G22" s="30"/>
      <c r="H22" s="30">
        <v>11748.74</v>
      </c>
      <c r="I22" s="30">
        <v>11479.82</v>
      </c>
      <c r="J22" s="31">
        <f>15807.87+17569.93</f>
        <v>33377.800000000003</v>
      </c>
      <c r="K22" s="31">
        <f>'[1]Ejecución Nov.'!Q97</f>
        <v>8588.67</v>
      </c>
      <c r="L22" s="31">
        <f>'[1]Ejecución Nov.'!R97</f>
        <v>0</v>
      </c>
      <c r="M22" s="31"/>
      <c r="N22" s="31"/>
      <c r="O22" s="31">
        <f>'[1]Ejecución Nov.'!U97</f>
        <v>0</v>
      </c>
      <c r="P22" s="32">
        <f>SUM(D22:O22)</f>
        <v>89786.8</v>
      </c>
    </row>
    <row r="23" spans="1:16" s="33" customFormat="1" ht="28.8" x14ac:dyDescent="0.3">
      <c r="A23" s="26">
        <v>2</v>
      </c>
      <c r="B23" s="27" t="s">
        <v>42</v>
      </c>
      <c r="D23" s="34"/>
      <c r="E23" s="30"/>
      <c r="F23" s="30"/>
      <c r="G23" s="30">
        <v>121540</v>
      </c>
      <c r="H23" s="30"/>
      <c r="I23" s="30"/>
      <c r="J23" s="30"/>
      <c r="K23" s="31">
        <f>'[1]Ejecución Nov.'!Q110</f>
        <v>2813.85</v>
      </c>
      <c r="L23" s="31">
        <f>'[1]Ejecución Nov.'!R110</f>
        <v>47200</v>
      </c>
      <c r="M23" s="31"/>
      <c r="N23" s="31"/>
      <c r="O23" s="31">
        <f>'[1]Ejecución Nov.'!U110</f>
        <v>0</v>
      </c>
      <c r="P23" s="32">
        <f>SUM(D23:O23)</f>
        <v>171553.85</v>
      </c>
    </row>
    <row r="24" spans="1:16" s="33" customFormat="1" ht="28.8" x14ac:dyDescent="0.3">
      <c r="A24" s="26">
        <v>2</v>
      </c>
      <c r="B24" s="27" t="s">
        <v>43</v>
      </c>
      <c r="D24" s="34"/>
      <c r="E24" s="30"/>
      <c r="F24" s="30">
        <v>6903</v>
      </c>
      <c r="G24" s="30"/>
      <c r="H24" s="30"/>
      <c r="I24" s="30">
        <v>11741</v>
      </c>
      <c r="J24" s="30">
        <v>8012.2</v>
      </c>
      <c r="K24" s="31">
        <f>'[1]Ejecución Nov.'!Q130</f>
        <v>0</v>
      </c>
      <c r="L24" s="31">
        <f>'[1]Ejecución Nov.'!R130</f>
        <v>52337.13</v>
      </c>
      <c r="M24" s="31"/>
      <c r="N24" s="31"/>
      <c r="O24" s="31">
        <f>'[1]Ejecución Nov.'!U130</f>
        <v>0</v>
      </c>
      <c r="P24" s="32">
        <f>SUM(D24:O24)</f>
        <v>78993.33</v>
      </c>
    </row>
    <row r="25" spans="1:16" s="11" customFormat="1" x14ac:dyDescent="0.3">
      <c r="A25" s="19">
        <v>1</v>
      </c>
      <c r="B25" s="20" t="s">
        <v>44</v>
      </c>
      <c r="D25" s="42">
        <f>+D26+D28+D30+D32+D34+D33</f>
        <v>0</v>
      </c>
      <c r="E25" s="38">
        <f t="shared" ref="E25:I25" si="5">+E26+E28+E30+E32+E34+E33</f>
        <v>0</v>
      </c>
      <c r="F25" s="38">
        <f t="shared" si="5"/>
        <v>52392</v>
      </c>
      <c r="G25" s="38">
        <f t="shared" si="5"/>
        <v>64636</v>
      </c>
      <c r="H25" s="38">
        <f t="shared" si="5"/>
        <v>149791.29999999999</v>
      </c>
      <c r="I25" s="38">
        <f t="shared" si="5"/>
        <v>280000</v>
      </c>
      <c r="J25" s="38">
        <f>+J26+J27+J28+J30+J32+J34+J33</f>
        <v>369401.52</v>
      </c>
      <c r="K25" s="38">
        <f>+K26+K28+K30+K32+K34+K33</f>
        <v>29690.37</v>
      </c>
      <c r="L25" s="38">
        <f>+L26+L28+L30+L32+L34+L33</f>
        <v>29516</v>
      </c>
      <c r="M25" s="38"/>
      <c r="N25" s="38"/>
      <c r="O25" s="38">
        <f>+O26+O28+O30+O32+O34+O33+O27+O29</f>
        <v>0</v>
      </c>
      <c r="P25" s="39">
        <f>+P26+P28+P30+P32+P34</f>
        <v>975427.19000000006</v>
      </c>
    </row>
    <row r="26" spans="1:16" s="33" customFormat="1" ht="28.8" x14ac:dyDescent="0.3">
      <c r="A26" s="26">
        <v>2</v>
      </c>
      <c r="B26" s="27" t="s">
        <v>45</v>
      </c>
      <c r="D26" s="34">
        <v>0</v>
      </c>
      <c r="E26" s="30"/>
      <c r="F26" s="30"/>
      <c r="G26" s="30"/>
      <c r="H26" s="30">
        <v>5802.9</v>
      </c>
      <c r="I26" s="30"/>
      <c r="J26" s="30"/>
      <c r="K26" s="31">
        <f>'[1]Ejecución Nov.'!Q134</f>
        <v>17033.5</v>
      </c>
      <c r="L26" s="31">
        <f>'[1]Ejecución Nov.'!R134</f>
        <v>13999</v>
      </c>
      <c r="M26" s="31"/>
      <c r="N26" s="31"/>
      <c r="O26" s="31">
        <f>'[1]Ejecución Nov.'!U134</f>
        <v>0</v>
      </c>
      <c r="P26" s="32">
        <f>SUM(D26:O26)</f>
        <v>36835.4</v>
      </c>
    </row>
    <row r="27" spans="1:16" s="33" customFormat="1" x14ac:dyDescent="0.3">
      <c r="A27" s="26">
        <v>2</v>
      </c>
      <c r="B27" s="27" t="s">
        <v>46</v>
      </c>
      <c r="D27" s="34">
        <v>0</v>
      </c>
      <c r="E27" s="30"/>
      <c r="G27" s="30"/>
      <c r="H27" s="30"/>
      <c r="I27" s="30"/>
      <c r="J27" s="30"/>
      <c r="K27" s="31">
        <f>'[1]Ejecución Nov.'!Q142</f>
        <v>0</v>
      </c>
      <c r="L27" s="31">
        <f>'[1]Ejecución Nov.'!R142</f>
        <v>0</v>
      </c>
      <c r="M27" s="31"/>
      <c r="N27" s="31"/>
      <c r="O27" s="31">
        <f>'[1]Ejecución Nov.'!U142</f>
        <v>0</v>
      </c>
      <c r="P27" s="32">
        <f>SUM(D27:O27)</f>
        <v>0</v>
      </c>
    </row>
    <row r="28" spans="1:16" s="33" customFormat="1" ht="28.8" x14ac:dyDescent="0.3">
      <c r="A28" s="26">
        <v>2</v>
      </c>
      <c r="B28" s="27" t="s">
        <v>47</v>
      </c>
      <c r="D28" s="34">
        <v>0</v>
      </c>
      <c r="E28" s="30"/>
      <c r="F28" s="30">
        <v>49560</v>
      </c>
      <c r="G28" s="30"/>
      <c r="H28" s="30"/>
      <c r="I28" s="30"/>
      <c r="J28" s="30"/>
      <c r="K28" s="31">
        <f>'[1]Ejecución Nov.'!Q148</f>
        <v>2005.75</v>
      </c>
      <c r="L28" s="31">
        <f>'[1]Ejecución Nov.'!R148</f>
        <v>0</v>
      </c>
      <c r="M28" s="31"/>
      <c r="N28" s="31"/>
      <c r="O28" s="31">
        <f>'[1]Ejecución Nov.'!U148</f>
        <v>0</v>
      </c>
      <c r="P28" s="32">
        <f>SUM(D28:O28)</f>
        <v>51565.75</v>
      </c>
    </row>
    <row r="29" spans="1:16" s="33" customFormat="1" x14ac:dyDescent="0.3">
      <c r="A29" s="26">
        <v>2</v>
      </c>
      <c r="B29" s="27" t="s">
        <v>48</v>
      </c>
      <c r="D29" s="34"/>
      <c r="K29" s="31">
        <f>'[1]Ejecución Nov.'!Q154</f>
        <v>0</v>
      </c>
      <c r="L29" s="31">
        <f>'[1]Ejecución Nov.'!R154</f>
        <v>0</v>
      </c>
      <c r="M29" s="31"/>
      <c r="N29" s="31"/>
      <c r="O29" s="31">
        <f>'[1]Ejecución Nov.'!U154</f>
        <v>0</v>
      </c>
      <c r="P29" s="32">
        <f>SUM(D29:O29)</f>
        <v>0</v>
      </c>
    </row>
    <row r="30" spans="1:16" s="33" customFormat="1" ht="28.8" x14ac:dyDescent="0.3">
      <c r="A30" s="26">
        <v>2</v>
      </c>
      <c r="B30" s="27" t="s">
        <v>49</v>
      </c>
      <c r="D30" s="34">
        <v>0</v>
      </c>
      <c r="E30" s="30"/>
      <c r="G30" s="30">
        <v>58500</v>
      </c>
      <c r="I30" s="30"/>
      <c r="J30" s="30"/>
      <c r="K30" s="31">
        <f>'[1]Ejecución Nov.'!Q157</f>
        <v>0</v>
      </c>
      <c r="L30" s="31">
        <f>'[1]Ejecución Nov.'!R157</f>
        <v>0</v>
      </c>
      <c r="M30" s="31"/>
      <c r="N30" s="31"/>
      <c r="O30" s="31">
        <f>'[1]Ejecución Nov.'!U157</f>
        <v>0</v>
      </c>
      <c r="P30" s="32">
        <f>SUM(D30:O30)</f>
        <v>58500</v>
      </c>
    </row>
    <row r="31" spans="1:16" s="33" customFormat="1" ht="28.8" x14ac:dyDescent="0.3">
      <c r="A31" s="26">
        <v>2</v>
      </c>
      <c r="B31" s="27" t="s">
        <v>50</v>
      </c>
      <c r="D31" s="34"/>
      <c r="G31" s="30"/>
      <c r="K31" s="31">
        <f>'[1]Ejecución Nov.'!Q162</f>
        <v>0</v>
      </c>
      <c r="L31" s="31">
        <f>'[1]Ejecución Nov.'!R162</f>
        <v>0</v>
      </c>
      <c r="M31" s="31"/>
      <c r="N31" s="31"/>
      <c r="O31" s="31">
        <f>'[1]Ejecución Nov.'!U162</f>
        <v>0</v>
      </c>
      <c r="P31" s="32">
        <f t="shared" si="4"/>
        <v>0</v>
      </c>
    </row>
    <row r="32" spans="1:16" s="33" customFormat="1" ht="28.8" x14ac:dyDescent="0.3">
      <c r="A32" s="26">
        <v>2</v>
      </c>
      <c r="B32" s="27" t="s">
        <v>51</v>
      </c>
      <c r="D32" s="34">
        <v>0</v>
      </c>
      <c r="E32" s="30"/>
      <c r="F32" s="30"/>
      <c r="G32" s="30"/>
      <c r="H32" s="30">
        <v>140000</v>
      </c>
      <c r="I32" s="30">
        <v>280000</v>
      </c>
      <c r="J32" s="30">
        <v>280000</v>
      </c>
      <c r="K32" s="31">
        <f>'[1]Ejecución Nov.'!Q165</f>
        <v>0</v>
      </c>
      <c r="L32" s="31">
        <f>'[1]Ejecución Nov.'!R165</f>
        <v>0</v>
      </c>
      <c r="M32" s="31"/>
      <c r="N32" s="31"/>
      <c r="O32" s="31">
        <f>'[1]Ejecución Nov.'!U165</f>
        <v>0</v>
      </c>
      <c r="P32" s="32">
        <f>SUM(E32:M32)</f>
        <v>700000</v>
      </c>
    </row>
    <row r="33" spans="1:16" s="33" customFormat="1" ht="43.2" x14ac:dyDescent="0.3">
      <c r="A33" s="26">
        <v>2</v>
      </c>
      <c r="B33" s="27" t="s">
        <v>52</v>
      </c>
      <c r="D33" s="34"/>
      <c r="P33" s="32">
        <f t="shared" si="4"/>
        <v>0</v>
      </c>
    </row>
    <row r="34" spans="1:16" s="33" customFormat="1" x14ac:dyDescent="0.3">
      <c r="A34" s="26">
        <v>2</v>
      </c>
      <c r="B34" s="27" t="s">
        <v>53</v>
      </c>
      <c r="D34" s="34">
        <v>0</v>
      </c>
      <c r="E34" s="30"/>
      <c r="F34" s="30">
        <v>2832</v>
      </c>
      <c r="G34" s="30">
        <v>6136</v>
      </c>
      <c r="H34" s="30">
        <v>3988.4</v>
      </c>
      <c r="I34" s="30"/>
      <c r="J34" s="31">
        <f>74764.8+6136+8500.72</f>
        <v>89401.52</v>
      </c>
      <c r="K34" s="31">
        <f>'[1]Ejecución Nov.'!Q176</f>
        <v>10651.119999999999</v>
      </c>
      <c r="L34" s="31">
        <f>'[1]Ejecución Nov.'!R176</f>
        <v>15517</v>
      </c>
      <c r="M34" s="31"/>
      <c r="N34" s="31"/>
      <c r="O34" s="31">
        <f>'[1]Ejecución Nov.'!U176</f>
        <v>0</v>
      </c>
      <c r="P34" s="32">
        <f>SUM(D34:O34)</f>
        <v>128526.04</v>
      </c>
    </row>
    <row r="35" spans="1:16" s="11" customFormat="1" x14ac:dyDescent="0.3">
      <c r="A35" s="19">
        <v>1</v>
      </c>
      <c r="B35" s="20" t="s">
        <v>54</v>
      </c>
      <c r="D35" s="42">
        <f>+D36+D37+D38+D40+D41+D42</f>
        <v>0</v>
      </c>
      <c r="E35" s="43">
        <f t="shared" ref="E35:M35" si="6">+E36+E37+E38+E40+E41+E42</f>
        <v>0</v>
      </c>
      <c r="F35" s="43">
        <f t="shared" si="6"/>
        <v>0</v>
      </c>
      <c r="G35" s="43">
        <f t="shared" si="6"/>
        <v>0</v>
      </c>
      <c r="H35" s="43">
        <f t="shared" si="6"/>
        <v>0</v>
      </c>
      <c r="I35" s="43">
        <f t="shared" si="6"/>
        <v>0</v>
      </c>
      <c r="J35" s="43">
        <f t="shared" si="6"/>
        <v>0</v>
      </c>
      <c r="K35" s="43">
        <f t="shared" si="6"/>
        <v>0</v>
      </c>
      <c r="L35" s="43">
        <f t="shared" si="6"/>
        <v>0</v>
      </c>
      <c r="M35" s="43"/>
      <c r="N35" s="44"/>
      <c r="O35" s="44">
        <v>0</v>
      </c>
      <c r="P35" s="45">
        <f t="shared" ref="P35" si="7">+P36+P37+P38+P40+P41+P42</f>
        <v>0</v>
      </c>
    </row>
    <row r="36" spans="1:16" s="33" customFormat="1" ht="28.8" x14ac:dyDescent="0.3">
      <c r="A36" s="26">
        <v>2</v>
      </c>
      <c r="B36" s="27" t="s">
        <v>55</v>
      </c>
      <c r="D36" s="34"/>
      <c r="P36" s="32">
        <f>SUM(D36:M36)</f>
        <v>0</v>
      </c>
    </row>
    <row r="37" spans="1:16" s="33" customFormat="1" ht="28.8" x14ac:dyDescent="0.3">
      <c r="A37" s="26">
        <v>2</v>
      </c>
      <c r="B37" s="27" t="s">
        <v>56</v>
      </c>
      <c r="D37" s="34"/>
      <c r="P37" s="32">
        <f t="shared" si="4"/>
        <v>0</v>
      </c>
    </row>
    <row r="38" spans="1:16" s="33" customFormat="1" ht="28.8" x14ac:dyDescent="0.3">
      <c r="A38" s="26">
        <v>2</v>
      </c>
      <c r="B38" s="27" t="s">
        <v>57</v>
      </c>
      <c r="D38" s="34"/>
      <c r="P38" s="32">
        <f>SUM(D38:M38)</f>
        <v>0</v>
      </c>
    </row>
    <row r="39" spans="1:16" s="33" customFormat="1" ht="28.8" x14ac:dyDescent="0.3">
      <c r="A39" s="26">
        <v>2</v>
      </c>
      <c r="B39" s="27" t="s">
        <v>58</v>
      </c>
      <c r="D39" s="34"/>
      <c r="P39" s="32">
        <f t="shared" si="4"/>
        <v>0</v>
      </c>
    </row>
    <row r="40" spans="1:16" s="33" customFormat="1" ht="28.8" x14ac:dyDescent="0.3">
      <c r="A40" s="26">
        <v>2</v>
      </c>
      <c r="B40" s="27" t="s">
        <v>59</v>
      </c>
      <c r="D40" s="34"/>
      <c r="P40" s="32">
        <f t="shared" si="4"/>
        <v>0</v>
      </c>
    </row>
    <row r="41" spans="1:16" s="33" customFormat="1" ht="28.8" x14ac:dyDescent="0.3">
      <c r="A41" s="26">
        <v>2</v>
      </c>
      <c r="B41" s="27" t="s">
        <v>60</v>
      </c>
      <c r="D41" s="34"/>
      <c r="P41" s="32">
        <f t="shared" si="4"/>
        <v>0</v>
      </c>
    </row>
    <row r="42" spans="1:16" s="33" customFormat="1" ht="28.8" x14ac:dyDescent="0.3">
      <c r="A42" s="26">
        <v>2</v>
      </c>
      <c r="B42" s="27" t="s">
        <v>61</v>
      </c>
      <c r="D42" s="34"/>
      <c r="P42" s="32">
        <f t="shared" si="4"/>
        <v>0</v>
      </c>
    </row>
    <row r="43" spans="1:16" s="11" customFormat="1" x14ac:dyDescent="0.3">
      <c r="A43" s="19">
        <v>1</v>
      </c>
      <c r="B43" s="20" t="s">
        <v>62</v>
      </c>
      <c r="D43" s="42">
        <f>+D44+D45+D46+D47+D48+D49+D50</f>
        <v>0</v>
      </c>
      <c r="P43" s="32">
        <f t="shared" si="4"/>
        <v>0</v>
      </c>
    </row>
    <row r="44" spans="1:16" s="33" customFormat="1" ht="28.8" x14ac:dyDescent="0.3">
      <c r="A44" s="26">
        <v>2</v>
      </c>
      <c r="B44" s="27" t="s">
        <v>63</v>
      </c>
      <c r="D44" s="34"/>
      <c r="P44" s="32">
        <f t="shared" si="4"/>
        <v>0</v>
      </c>
    </row>
    <row r="45" spans="1:16" s="33" customFormat="1" ht="28.8" x14ac:dyDescent="0.3">
      <c r="A45" s="26">
        <v>2</v>
      </c>
      <c r="B45" s="27" t="s">
        <v>64</v>
      </c>
      <c r="D45" s="34">
        <v>0</v>
      </c>
      <c r="P45" s="32">
        <f t="shared" si="4"/>
        <v>0</v>
      </c>
    </row>
    <row r="46" spans="1:16" s="33" customFormat="1" ht="28.8" x14ac:dyDescent="0.3">
      <c r="A46" s="26">
        <v>2</v>
      </c>
      <c r="B46" s="27" t="s">
        <v>65</v>
      </c>
      <c r="D46" s="34">
        <v>0</v>
      </c>
      <c r="P46" s="32">
        <f t="shared" si="4"/>
        <v>0</v>
      </c>
    </row>
    <row r="47" spans="1:16" s="33" customFormat="1" ht="28.8" x14ac:dyDescent="0.3">
      <c r="A47" s="26">
        <v>2</v>
      </c>
      <c r="B47" s="27" t="s">
        <v>66</v>
      </c>
      <c r="D47" s="34">
        <v>0</v>
      </c>
      <c r="P47" s="32">
        <f t="shared" si="4"/>
        <v>0</v>
      </c>
    </row>
    <row r="48" spans="1:16" s="33" customFormat="1" ht="28.8" x14ac:dyDescent="0.3">
      <c r="A48" s="26">
        <v>2</v>
      </c>
      <c r="B48" s="27" t="s">
        <v>67</v>
      </c>
      <c r="D48" s="34">
        <v>0</v>
      </c>
      <c r="P48" s="32">
        <f t="shared" si="4"/>
        <v>0</v>
      </c>
    </row>
    <row r="49" spans="1:19" s="33" customFormat="1" ht="28.8" x14ac:dyDescent="0.3">
      <c r="A49" s="26">
        <v>2</v>
      </c>
      <c r="B49" s="27" t="s">
        <v>68</v>
      </c>
      <c r="D49" s="34">
        <v>0</v>
      </c>
      <c r="P49" s="32">
        <f t="shared" si="4"/>
        <v>0</v>
      </c>
    </row>
    <row r="50" spans="1:19" s="33" customFormat="1" ht="28.8" x14ac:dyDescent="0.3">
      <c r="A50" s="26">
        <v>2</v>
      </c>
      <c r="B50" s="27" t="s">
        <v>69</v>
      </c>
      <c r="D50" s="29">
        <v>0</v>
      </c>
      <c r="P50" s="32">
        <f t="shared" si="4"/>
        <v>0</v>
      </c>
    </row>
    <row r="51" spans="1:19" s="11" customFormat="1" ht="28.8" x14ac:dyDescent="0.3">
      <c r="A51" s="19">
        <v>1</v>
      </c>
      <c r="B51" s="20" t="s">
        <v>70</v>
      </c>
      <c r="D51" s="37">
        <f>+D52+D53+D54+D55+D56+D57+D58+D59+D60</f>
        <v>0</v>
      </c>
      <c r="E51" s="43">
        <f t="shared" ref="E51:O51" si="8">+E52+E53+E54+E55+E56+E57+E58+E59+E60</f>
        <v>0</v>
      </c>
      <c r="F51" s="43">
        <f t="shared" si="8"/>
        <v>0</v>
      </c>
      <c r="G51" s="43">
        <f>+G52+G53+G54+G55+H57+G57+G58+G59+G60</f>
        <v>0</v>
      </c>
      <c r="H51" s="43">
        <f t="shared" ref="H51:I51" si="9">+H52+H53+H54+H55+I57+H57+H58+H59+H60</f>
        <v>0</v>
      </c>
      <c r="I51" s="43">
        <f t="shared" si="9"/>
        <v>0</v>
      </c>
      <c r="J51" s="38">
        <f t="shared" si="8"/>
        <v>124624.52</v>
      </c>
      <c r="K51" s="38">
        <f t="shared" si="8"/>
        <v>49465.599999999999</v>
      </c>
      <c r="L51" s="38">
        <f t="shared" si="8"/>
        <v>97468</v>
      </c>
      <c r="M51" s="38"/>
      <c r="N51" s="43"/>
      <c r="O51" s="43">
        <f t="shared" si="8"/>
        <v>0</v>
      </c>
      <c r="P51" s="39">
        <f>+P52+P56+P54</f>
        <v>271558.12</v>
      </c>
      <c r="Q51" s="44" t="s">
        <v>71</v>
      </c>
      <c r="R51" s="46" t="s">
        <v>71</v>
      </c>
      <c r="S51" s="46" t="s">
        <v>71</v>
      </c>
    </row>
    <row r="52" spans="1:19" s="33" customFormat="1" x14ac:dyDescent="0.3">
      <c r="A52" s="26">
        <v>2</v>
      </c>
      <c r="B52" s="27" t="s">
        <v>72</v>
      </c>
      <c r="D52" s="29"/>
      <c r="F52" s="30"/>
      <c r="G52" s="30"/>
      <c r="H52" s="30"/>
      <c r="I52" s="30"/>
      <c r="J52" s="30">
        <v>124624.52</v>
      </c>
      <c r="K52" s="31">
        <f>'[1]Ejecución Nov.'!Q204</f>
        <v>49465.599999999999</v>
      </c>
      <c r="L52" s="31">
        <f>'[1]Ejecución Nov.'!R204</f>
        <v>97468</v>
      </c>
      <c r="M52" s="31"/>
      <c r="N52" s="31"/>
      <c r="O52" s="31">
        <f>'[1]Ejecución Nov.'!U204</f>
        <v>0</v>
      </c>
      <c r="P52" s="32">
        <f>SUM(D52:O52)</f>
        <v>271558.12</v>
      </c>
    </row>
    <row r="53" spans="1:19" s="33" customFormat="1" ht="28.8" x14ac:dyDescent="0.3">
      <c r="A53" s="26">
        <v>2</v>
      </c>
      <c r="B53" s="27" t="s">
        <v>73</v>
      </c>
      <c r="D53" s="34"/>
      <c r="F53" s="30"/>
      <c r="G53" s="30"/>
      <c r="H53" s="30"/>
      <c r="I53" s="30"/>
      <c r="J53" s="30"/>
      <c r="K53" s="31">
        <f>'[1]Ejecución Nov.'!Q211</f>
        <v>0</v>
      </c>
      <c r="L53" s="31">
        <f>'[1]Ejecución Nov.'!R211</f>
        <v>0</v>
      </c>
      <c r="M53" s="31"/>
      <c r="N53" s="31"/>
      <c r="O53" s="31">
        <f>'[1]Ejecución Nov.'!U211</f>
        <v>0</v>
      </c>
      <c r="P53" s="32">
        <f t="shared" si="4"/>
        <v>0</v>
      </c>
    </row>
    <row r="54" spans="1:19" s="33" customFormat="1" ht="28.8" x14ac:dyDescent="0.3">
      <c r="A54" s="26">
        <v>2</v>
      </c>
      <c r="B54" s="27" t="s">
        <v>74</v>
      </c>
      <c r="D54" s="34"/>
      <c r="I54" s="30"/>
      <c r="K54" s="30"/>
      <c r="L54" s="30"/>
      <c r="M54" s="30"/>
      <c r="N54" s="30"/>
      <c r="O54" s="30"/>
      <c r="P54" s="32">
        <f t="shared" si="4"/>
        <v>0</v>
      </c>
    </row>
    <row r="55" spans="1:19" s="33" customFormat="1" ht="28.8" x14ac:dyDescent="0.3">
      <c r="A55" s="26">
        <v>2</v>
      </c>
      <c r="B55" s="27" t="s">
        <v>75</v>
      </c>
      <c r="D55" s="34"/>
      <c r="K55" s="30"/>
      <c r="L55" s="30"/>
      <c r="M55" s="30"/>
      <c r="N55" s="30"/>
      <c r="O55" s="30"/>
      <c r="P55" s="32">
        <f t="shared" si="4"/>
        <v>0</v>
      </c>
    </row>
    <row r="56" spans="1:19" s="33" customFormat="1" ht="28.8" x14ac:dyDescent="0.3">
      <c r="A56" s="26">
        <v>2</v>
      </c>
      <c r="B56" s="27" t="s">
        <v>76</v>
      </c>
      <c r="D56" s="34"/>
      <c r="F56" s="30"/>
      <c r="G56" s="30"/>
      <c r="H56" s="30"/>
      <c r="I56" s="30"/>
      <c r="J56" s="30"/>
      <c r="K56" s="31">
        <f>'[1]Ejecución Nov.'!Q214</f>
        <v>0</v>
      </c>
      <c r="L56" s="31">
        <f>'[1]Ejecución Nov.'!R214</f>
        <v>0</v>
      </c>
      <c r="M56" s="31"/>
      <c r="N56" s="31"/>
      <c r="O56" s="31">
        <f>'[1]Ejecución Nov.'!U214</f>
        <v>0</v>
      </c>
      <c r="P56" s="32">
        <f t="shared" si="4"/>
        <v>0</v>
      </c>
    </row>
    <row r="57" spans="1:19" s="33" customFormat="1" x14ac:dyDescent="0.3">
      <c r="A57" s="26">
        <v>2</v>
      </c>
      <c r="B57" s="27" t="s">
        <v>77</v>
      </c>
      <c r="D57" s="34"/>
      <c r="F57" s="30"/>
      <c r="G57" s="30"/>
      <c r="H57" s="30"/>
      <c r="I57" s="30"/>
      <c r="J57" s="30"/>
      <c r="K57" s="31">
        <f>'[1]Ejecución Nov.'!Q219</f>
        <v>0</v>
      </c>
      <c r="L57" s="31">
        <f>'[1]Ejecución Nov.'!R219</f>
        <v>0</v>
      </c>
      <c r="M57" s="31"/>
      <c r="N57" s="31"/>
      <c r="O57" s="31">
        <f>'[1]Ejecución Nov.'!U219</f>
        <v>0</v>
      </c>
      <c r="P57" s="32">
        <f t="shared" si="4"/>
        <v>0</v>
      </c>
    </row>
    <row r="58" spans="1:19" s="33" customFormat="1" x14ac:dyDescent="0.3">
      <c r="A58" s="26">
        <v>2</v>
      </c>
      <c r="B58" s="27" t="s">
        <v>78</v>
      </c>
      <c r="D58" s="34"/>
      <c r="K58" s="30"/>
      <c r="L58" s="30"/>
      <c r="M58" s="30"/>
      <c r="N58" s="30"/>
      <c r="O58" s="30"/>
      <c r="P58" s="32">
        <f t="shared" si="4"/>
        <v>0</v>
      </c>
    </row>
    <row r="59" spans="1:19" s="33" customFormat="1" x14ac:dyDescent="0.3">
      <c r="A59" s="26">
        <v>2</v>
      </c>
      <c r="B59" s="27" t="s">
        <v>79</v>
      </c>
      <c r="D59" s="34"/>
      <c r="K59" s="31">
        <f>'[1]Ejecución Nov.'!Q222</f>
        <v>0</v>
      </c>
      <c r="L59" s="31">
        <f>'[1]Ejecución Nov.'!R222</f>
        <v>0</v>
      </c>
      <c r="M59" s="31"/>
      <c r="N59" s="31"/>
      <c r="O59" s="31">
        <f>'[1]Ejecución Nov.'!U222</f>
        <v>0</v>
      </c>
      <c r="P59" s="31">
        <f>'[1]Ejecución Nov.'!V222</f>
        <v>0</v>
      </c>
    </row>
    <row r="60" spans="1:19" s="33" customFormat="1" ht="28.8" x14ac:dyDescent="0.3">
      <c r="A60" s="26">
        <v>2</v>
      </c>
      <c r="B60" s="27" t="s">
        <v>80</v>
      </c>
      <c r="D60" s="34"/>
      <c r="K60" s="30"/>
      <c r="L60" s="30"/>
      <c r="M60" s="30"/>
      <c r="N60" s="30"/>
      <c r="O60" s="31">
        <f>'[1]Ejecución Nov.'!U223</f>
        <v>0</v>
      </c>
      <c r="P60" s="31">
        <f>'[1]Ejecución Nov.'!V223</f>
        <v>0</v>
      </c>
    </row>
    <row r="61" spans="1:19" s="11" customFormat="1" x14ac:dyDescent="0.3">
      <c r="A61" s="19">
        <v>1</v>
      </c>
      <c r="B61" s="20" t="s">
        <v>81</v>
      </c>
      <c r="D61" s="47"/>
      <c r="P61" s="32">
        <f t="shared" si="4"/>
        <v>0</v>
      </c>
    </row>
    <row r="62" spans="1:19" s="33" customFormat="1" x14ac:dyDescent="0.3">
      <c r="A62" s="26">
        <v>2</v>
      </c>
      <c r="B62" s="27" t="s">
        <v>82</v>
      </c>
      <c r="D62" s="34"/>
      <c r="P62" s="32">
        <f t="shared" si="4"/>
        <v>0</v>
      </c>
    </row>
    <row r="63" spans="1:19" s="33" customFormat="1" x14ac:dyDescent="0.3">
      <c r="A63" s="26">
        <v>2</v>
      </c>
      <c r="B63" s="27" t="s">
        <v>83</v>
      </c>
      <c r="D63" s="34"/>
      <c r="P63" s="32">
        <f t="shared" si="4"/>
        <v>0</v>
      </c>
    </row>
    <row r="64" spans="1:19" s="33" customFormat="1" ht="28.8" x14ac:dyDescent="0.3">
      <c r="A64" s="26">
        <v>2</v>
      </c>
      <c r="B64" s="27" t="s">
        <v>84</v>
      </c>
      <c r="D64" s="34"/>
      <c r="P64" s="32">
        <f t="shared" si="4"/>
        <v>0</v>
      </c>
    </row>
    <row r="65" spans="1:19" s="33" customFormat="1" ht="43.2" x14ac:dyDescent="0.3">
      <c r="A65" s="26">
        <v>2</v>
      </c>
      <c r="B65" s="27" t="s">
        <v>85</v>
      </c>
      <c r="D65" s="34"/>
      <c r="P65" s="32">
        <f t="shared" si="4"/>
        <v>0</v>
      </c>
    </row>
    <row r="66" spans="1:19" s="11" customFormat="1" ht="28.8" x14ac:dyDescent="0.3">
      <c r="A66" s="19">
        <v>1</v>
      </c>
      <c r="B66" s="20" t="s">
        <v>86</v>
      </c>
      <c r="D66" s="42">
        <f>+D67+D68</f>
        <v>0</v>
      </c>
      <c r="E66" s="43">
        <f t="shared" ref="E66:P66" si="10">+E67+E68</f>
        <v>0</v>
      </c>
      <c r="F66" s="43">
        <f t="shared" si="10"/>
        <v>0</v>
      </c>
      <c r="G66" s="43">
        <f t="shared" si="10"/>
        <v>0</v>
      </c>
      <c r="H66" s="43">
        <f t="shared" si="10"/>
        <v>0</v>
      </c>
      <c r="I66" s="43">
        <f t="shared" si="10"/>
        <v>0</v>
      </c>
      <c r="J66" s="43">
        <f t="shared" si="10"/>
        <v>0</v>
      </c>
      <c r="K66" s="43">
        <f t="shared" si="10"/>
        <v>0</v>
      </c>
      <c r="L66" s="43">
        <f t="shared" si="10"/>
        <v>0</v>
      </c>
      <c r="M66" s="43"/>
      <c r="N66" s="44"/>
      <c r="O66" s="44">
        <v>0</v>
      </c>
      <c r="P66" s="45">
        <f t="shared" si="10"/>
        <v>0</v>
      </c>
      <c r="R66" s="46"/>
      <c r="S66" s="46"/>
    </row>
    <row r="67" spans="1:19" s="33" customFormat="1" x14ac:dyDescent="0.3">
      <c r="A67" s="26">
        <v>2</v>
      </c>
      <c r="B67" s="27" t="s">
        <v>87</v>
      </c>
      <c r="D67" s="34">
        <v>0</v>
      </c>
      <c r="P67" s="32">
        <f t="shared" si="4"/>
        <v>0</v>
      </c>
    </row>
    <row r="68" spans="1:19" s="33" customFormat="1" ht="28.8" x14ac:dyDescent="0.3">
      <c r="A68" s="26">
        <v>2</v>
      </c>
      <c r="B68" s="27" t="s">
        <v>88</v>
      </c>
      <c r="D68" s="29">
        <v>0</v>
      </c>
      <c r="E68" s="30"/>
      <c r="P68" s="32">
        <f t="shared" si="4"/>
        <v>0</v>
      </c>
    </row>
    <row r="69" spans="1:19" s="11" customFormat="1" x14ac:dyDescent="0.3">
      <c r="A69" s="19">
        <v>1</v>
      </c>
      <c r="B69" s="20" t="s">
        <v>89</v>
      </c>
      <c r="D69" s="48"/>
      <c r="E69" s="38">
        <f t="shared" ref="E69:I69" si="11">+E70+E71+E72</f>
        <v>0</v>
      </c>
      <c r="F69" s="38">
        <f t="shared" si="11"/>
        <v>0</v>
      </c>
      <c r="G69" s="38">
        <f t="shared" si="11"/>
        <v>0</v>
      </c>
      <c r="H69" s="38">
        <f t="shared" si="11"/>
        <v>0</v>
      </c>
      <c r="I69" s="38">
        <f t="shared" si="11"/>
        <v>0</v>
      </c>
      <c r="J69" s="38">
        <f>+J70+J71+J72</f>
        <v>0</v>
      </c>
      <c r="K69" s="38">
        <f t="shared" ref="K69:P69" si="12">+K70+K71+K72</f>
        <v>0</v>
      </c>
      <c r="L69" s="38">
        <f t="shared" si="12"/>
        <v>0</v>
      </c>
      <c r="M69" s="38"/>
      <c r="N69" s="49"/>
      <c r="O69" s="49">
        <v>0</v>
      </c>
      <c r="P69" s="39">
        <f t="shared" si="12"/>
        <v>0</v>
      </c>
    </row>
    <row r="70" spans="1:19" s="33" customFormat="1" ht="28.8" x14ac:dyDescent="0.3">
      <c r="A70" s="26">
        <v>2</v>
      </c>
      <c r="B70" s="27" t="s">
        <v>90</v>
      </c>
      <c r="D70" s="29">
        <v>0</v>
      </c>
      <c r="E70" s="30"/>
      <c r="P70" s="32">
        <f t="shared" si="4"/>
        <v>0</v>
      </c>
    </row>
    <row r="71" spans="1:19" s="33" customFormat="1" ht="28.8" x14ac:dyDescent="0.3">
      <c r="A71" s="26">
        <v>2</v>
      </c>
      <c r="B71" s="27" t="s">
        <v>91</v>
      </c>
      <c r="D71" s="29">
        <v>0</v>
      </c>
      <c r="E71" s="30"/>
      <c r="P71" s="32">
        <f t="shared" si="4"/>
        <v>0</v>
      </c>
    </row>
    <row r="72" spans="1:19" s="33" customFormat="1" ht="28.8" x14ac:dyDescent="0.3">
      <c r="A72" s="26">
        <v>2</v>
      </c>
      <c r="B72" s="27" t="s">
        <v>92</v>
      </c>
      <c r="D72" s="29">
        <v>0</v>
      </c>
      <c r="E72" s="30"/>
      <c r="P72" s="32">
        <f t="shared" si="4"/>
        <v>0</v>
      </c>
    </row>
    <row r="73" spans="1:19" s="33" customFormat="1" x14ac:dyDescent="0.3">
      <c r="A73" s="26"/>
      <c r="B73" s="50" t="s">
        <v>93</v>
      </c>
      <c r="C73" s="51"/>
      <c r="D73" s="52">
        <f>+D9+D15+D25+D35</f>
        <v>3619243.8499999996</v>
      </c>
      <c r="E73" s="53">
        <f>+E9+E15+E25+E35+E51</f>
        <v>3716086.6499999994</v>
      </c>
      <c r="F73" s="53">
        <f>+F9+F15+F25+F35+F51</f>
        <v>3763671.3599999994</v>
      </c>
      <c r="G73" s="53">
        <f>+G9+G15+G25+G35+G51</f>
        <v>3808391.82</v>
      </c>
      <c r="H73" s="53">
        <f>+H9+H15+H25+H35+H51</f>
        <v>3776104.8</v>
      </c>
      <c r="I73" s="54">
        <f t="shared" ref="I73:O73" si="13">+I9+I15+I25+I51+I66+I69</f>
        <v>3975946.1999999997</v>
      </c>
      <c r="J73" s="54">
        <f>J9+J15+J25+J51</f>
        <v>4450346.0530000003</v>
      </c>
      <c r="K73" s="54">
        <f>K9+K15+K25+K51+K24</f>
        <v>4320961.7399999993</v>
      </c>
      <c r="L73" s="54">
        <f>L9+L15+L25+L51</f>
        <v>4040924.19</v>
      </c>
      <c r="M73" s="54"/>
      <c r="N73" s="54"/>
      <c r="O73" s="54">
        <f t="shared" si="13"/>
        <v>0</v>
      </c>
      <c r="P73" s="55">
        <f>+P9+P15+P25+P27+P51+P59+P66+P69</f>
        <v>35400488.342999995</v>
      </c>
    </row>
    <row r="74" spans="1:19" s="33" customFormat="1" x14ac:dyDescent="0.3">
      <c r="A74" s="26"/>
      <c r="B74" s="56"/>
      <c r="D74" s="57"/>
      <c r="J74" s="28"/>
      <c r="K74" s="33" t="s">
        <v>71</v>
      </c>
      <c r="L74" s="33" t="s">
        <v>71</v>
      </c>
      <c r="M74" s="58"/>
      <c r="P74" s="58" t="s">
        <v>71</v>
      </c>
    </row>
    <row r="75" spans="1:19" s="33" customFormat="1" x14ac:dyDescent="0.3">
      <c r="A75" s="26"/>
      <c r="B75" s="59" t="s">
        <v>94</v>
      </c>
      <c r="C75" s="60"/>
      <c r="D75" s="60"/>
      <c r="E75" s="60"/>
      <c r="F75" s="60">
        <v>0</v>
      </c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9" s="33" customFormat="1" x14ac:dyDescent="0.3">
      <c r="A76" s="26"/>
      <c r="B76" s="61" t="s">
        <v>95</v>
      </c>
      <c r="D76" s="62"/>
      <c r="F76" s="58">
        <v>0</v>
      </c>
      <c r="M76" s="58"/>
      <c r="N76" s="60"/>
    </row>
    <row r="77" spans="1:19" customFormat="1" ht="28.8" x14ac:dyDescent="0.3">
      <c r="A77" s="26"/>
      <c r="B77" s="63" t="s">
        <v>96</v>
      </c>
      <c r="D77" s="64"/>
      <c r="J77" s="65">
        <v>0</v>
      </c>
      <c r="K77" s="66"/>
      <c r="N77" s="67"/>
    </row>
    <row r="78" spans="1:19" customFormat="1" ht="28.8" x14ac:dyDescent="0.3">
      <c r="A78" s="26"/>
      <c r="B78" s="63" t="s">
        <v>97</v>
      </c>
      <c r="D78" s="64"/>
      <c r="K78" s="66"/>
    </row>
    <row r="79" spans="1:19" customFormat="1" x14ac:dyDescent="0.3">
      <c r="A79" s="26"/>
      <c r="B79" s="68" t="s">
        <v>98</v>
      </c>
      <c r="D79" s="69"/>
      <c r="K79" s="66"/>
    </row>
    <row r="80" spans="1:19" customFormat="1" ht="28.8" x14ac:dyDescent="0.3">
      <c r="A80" s="26"/>
      <c r="B80" s="63" t="s">
        <v>99</v>
      </c>
      <c r="D80" s="64"/>
      <c r="K80" s="66"/>
    </row>
    <row r="81" spans="1:16" customFormat="1" ht="28.8" x14ac:dyDescent="0.3">
      <c r="A81" s="26"/>
      <c r="B81" s="63" t="s">
        <v>100</v>
      </c>
      <c r="D81" s="64"/>
      <c r="K81" s="66"/>
    </row>
    <row r="82" spans="1:16" customFormat="1" x14ac:dyDescent="0.3">
      <c r="A82" s="26"/>
      <c r="B82" s="68" t="s">
        <v>101</v>
      </c>
      <c r="D82" s="69"/>
      <c r="K82" s="66"/>
    </row>
    <row r="83" spans="1:16" customFormat="1" ht="28.8" x14ac:dyDescent="0.3">
      <c r="A83" s="26"/>
      <c r="B83" s="63" t="s">
        <v>102</v>
      </c>
      <c r="D83" s="64"/>
      <c r="K83" s="66"/>
    </row>
    <row r="84" spans="1:16" customFormat="1" x14ac:dyDescent="0.3">
      <c r="A84" s="26"/>
      <c r="B84" s="70" t="s">
        <v>103</v>
      </c>
      <c r="C84" s="71"/>
      <c r="D84" s="72">
        <f>+D73</f>
        <v>3619243.8499999996</v>
      </c>
      <c r="E84" s="72">
        <f>+E73</f>
        <v>3716086.6499999994</v>
      </c>
      <c r="F84" s="72">
        <f>+F73</f>
        <v>3763671.3599999994</v>
      </c>
      <c r="G84" s="72">
        <f t="shared" ref="G84:P84" si="14">+G73</f>
        <v>3808391.82</v>
      </c>
      <c r="H84" s="72">
        <f t="shared" si="14"/>
        <v>3776104.8</v>
      </c>
      <c r="I84" s="72">
        <f>+I73</f>
        <v>3975946.1999999997</v>
      </c>
      <c r="J84" s="72">
        <f t="shared" si="14"/>
        <v>4450346.0530000003</v>
      </c>
      <c r="K84" s="72">
        <f>+K73</f>
        <v>4320961.7399999993</v>
      </c>
      <c r="L84" s="72">
        <f t="shared" si="14"/>
        <v>4040924.19</v>
      </c>
      <c r="M84" s="72"/>
      <c r="N84" s="72"/>
      <c r="O84" s="72">
        <f t="shared" si="14"/>
        <v>0</v>
      </c>
      <c r="P84" s="72">
        <f t="shared" si="14"/>
        <v>35400488.342999995</v>
      </c>
    </row>
    <row r="85" spans="1:16" x14ac:dyDescent="0.3">
      <c r="A85" s="19"/>
      <c r="K85" s="73"/>
    </row>
    <row r="86" spans="1:16" ht="31.2" x14ac:dyDescent="0.3">
      <c r="B86" s="74" t="s">
        <v>104</v>
      </c>
      <c r="C86" s="75"/>
      <c r="D86" s="76"/>
      <c r="E86" s="76"/>
      <c r="F86" s="75"/>
      <c r="G86" s="75"/>
      <c r="H86" s="75"/>
      <c r="I86" s="75"/>
      <c r="J86" s="75"/>
      <c r="K86" s="77"/>
      <c r="L86" s="75"/>
      <c r="M86" s="75"/>
      <c r="N86" s="75"/>
      <c r="O86" s="75"/>
      <c r="P86" s="75"/>
    </row>
    <row r="87" spans="1:16" ht="18" x14ac:dyDescent="0.35">
      <c r="B87" s="3" t="s">
        <v>1</v>
      </c>
      <c r="N87" s="78"/>
    </row>
    <row r="88" spans="1:16" x14ac:dyDescent="0.3">
      <c r="B88" s="4" t="s">
        <v>3</v>
      </c>
      <c r="L88" s="78"/>
      <c r="M88" s="78"/>
    </row>
    <row r="89" spans="1:16" x14ac:dyDescent="0.3">
      <c r="B89" s="4" t="s">
        <v>5</v>
      </c>
      <c r="O89" s="78"/>
    </row>
    <row r="90" spans="1:16" x14ac:dyDescent="0.3">
      <c r="B90" s="4" t="s">
        <v>8</v>
      </c>
      <c r="N90" s="78"/>
    </row>
    <row r="91" spans="1:16" x14ac:dyDescent="0.3">
      <c r="B91" s="4" t="s">
        <v>10</v>
      </c>
      <c r="J91" s="79"/>
    </row>
    <row r="92" spans="1:16" x14ac:dyDescent="0.3">
      <c r="B92" s="4" t="s">
        <v>11</v>
      </c>
    </row>
    <row r="93" spans="1:16" x14ac:dyDescent="0.3">
      <c r="B93" s="4"/>
      <c r="D93" s="2" t="s">
        <v>105</v>
      </c>
      <c r="E93" s="2" t="s">
        <v>105</v>
      </c>
      <c r="F93" s="2" t="s">
        <v>105</v>
      </c>
      <c r="G93" s="2" t="s">
        <v>105</v>
      </c>
      <c r="H93" s="2" t="s">
        <v>105</v>
      </c>
      <c r="I93" s="2" t="s">
        <v>105</v>
      </c>
      <c r="J93" s="2" t="s">
        <v>105</v>
      </c>
      <c r="K93" s="8" t="s">
        <v>105</v>
      </c>
      <c r="L93" s="2" t="s">
        <v>105</v>
      </c>
      <c r="M93" s="2" t="s">
        <v>105</v>
      </c>
    </row>
    <row r="95" spans="1:16" x14ac:dyDescent="0.3">
      <c r="B95" s="2" t="s">
        <v>106</v>
      </c>
      <c r="M95" s="2" t="s">
        <v>107</v>
      </c>
    </row>
    <row r="99" spans="2:15" x14ac:dyDescent="0.3">
      <c r="B99" s="2" t="s">
        <v>108</v>
      </c>
      <c r="D99" s="2" t="s">
        <v>105</v>
      </c>
      <c r="M99" s="2" t="s">
        <v>109</v>
      </c>
    </row>
    <row r="100" spans="2:15" x14ac:dyDescent="0.3">
      <c r="B100" s="80" t="s">
        <v>110</v>
      </c>
      <c r="M100" s="80" t="s">
        <v>111</v>
      </c>
    </row>
    <row r="101" spans="2:15" x14ac:dyDescent="0.3">
      <c r="B101" s="2" t="s">
        <v>112</v>
      </c>
      <c r="M101" s="2" t="s">
        <v>113</v>
      </c>
    </row>
    <row r="102" spans="2:15" x14ac:dyDescent="0.3">
      <c r="B102" s="2" t="s">
        <v>114</v>
      </c>
    </row>
    <row r="103" spans="2:15" x14ac:dyDescent="0.3">
      <c r="B103" s="2" t="s">
        <v>115</v>
      </c>
    </row>
    <row r="104" spans="2:15" x14ac:dyDescent="0.3">
      <c r="B104" s="2" t="s">
        <v>116</v>
      </c>
    </row>
    <row r="105" spans="2:15" x14ac:dyDescent="0.3">
      <c r="B105" s="2" t="s">
        <v>117</v>
      </c>
      <c r="G105" s="2" t="s">
        <v>118</v>
      </c>
    </row>
    <row r="106" spans="2:15" x14ac:dyDescent="0.3">
      <c r="B106" s="80" t="s">
        <v>119</v>
      </c>
      <c r="H106" s="80" t="s">
        <v>120</v>
      </c>
    </row>
    <row r="107" spans="2:15" x14ac:dyDescent="0.3">
      <c r="B107" s="2" t="s">
        <v>121</v>
      </c>
      <c r="H107" s="2" t="s">
        <v>122</v>
      </c>
    </row>
    <row r="108" spans="2:15" s="81" customFormat="1" x14ac:dyDescent="0.3">
      <c r="D108" s="82">
        <f t="shared" ref="D108:O108" si="15">IF(AND(E84&gt;0,D84&gt;=1),1,2)</f>
        <v>1</v>
      </c>
      <c r="E108" s="82">
        <f t="shared" si="15"/>
        <v>1</v>
      </c>
      <c r="F108" s="82">
        <f t="shared" si="15"/>
        <v>1</v>
      </c>
      <c r="G108" s="82">
        <f t="shared" si="15"/>
        <v>1</v>
      </c>
      <c r="H108" s="82">
        <f t="shared" si="15"/>
        <v>1</v>
      </c>
      <c r="I108" s="82">
        <f t="shared" si="15"/>
        <v>1</v>
      </c>
      <c r="J108" s="82">
        <f t="shared" si="15"/>
        <v>1</v>
      </c>
      <c r="K108" s="82">
        <f t="shared" si="15"/>
        <v>1</v>
      </c>
      <c r="L108" s="82">
        <f t="shared" si="15"/>
        <v>2</v>
      </c>
      <c r="M108" s="82">
        <f t="shared" si="15"/>
        <v>2</v>
      </c>
      <c r="N108" s="82">
        <f t="shared" si="15"/>
        <v>2</v>
      </c>
      <c r="O108" s="82">
        <f t="shared" si="15"/>
        <v>2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70866141732283472" right="0.70866141732283472" top="0.74803149606299213" bottom="0.74803149606299213" header="0.31496062992125984" footer="0.31496062992125984"/>
  <pageSetup scale="43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129E-0027-40D1-BA72-2EE3EE763CB9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Ejecución Noviembre</vt:lpstr>
      <vt:lpstr>Hoja1</vt:lpstr>
      <vt:lpstr>'Plantilla Ejecución Noviembre'!Área_de_impresión</vt:lpstr>
      <vt:lpstr>'Plantilla Ejecución Noviembre'!Títulos_a_imprimir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Tortosa</dc:creator>
  <cp:lastModifiedBy>Luis Peña</cp:lastModifiedBy>
  <dcterms:created xsi:type="dcterms:W3CDTF">2021-12-14T14:59:34Z</dcterms:created>
  <dcterms:modified xsi:type="dcterms:W3CDTF">2021-12-15T16:15:11Z</dcterms:modified>
</cp:coreProperties>
</file>