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'Hoja1'!$A$4:$X$215</definedName>
    <definedName name="_xlnm.Print_Titles" localSheetId="0">'Hoja1'!$4:$4</definedName>
  </definedNames>
  <calcPr fullCalcOnLoad="1"/>
</workbook>
</file>

<file path=xl/sharedStrings.xml><?xml version="1.0" encoding="utf-8"?>
<sst xmlns="http://schemas.openxmlformats.org/spreadsheetml/2006/main" count="295" uniqueCount="203">
  <si>
    <t xml:space="preserve">CONCEPTO  DEFINICIÓN </t>
  </si>
  <si>
    <t>VALOR (RD$)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</si>
  <si>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</si>
  <si>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</si>
  <si>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</si>
  <si>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</si>
  <si>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</si>
  <si>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</si>
  <si>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</si>
  <si>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</si>
  <si>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DISPONIBLE</t>
  </si>
  <si>
    <t>PROYECTADO</t>
  </si>
  <si>
    <t>ENERO</t>
  </si>
  <si>
    <t>FEBRERO</t>
  </si>
  <si>
    <t>MARZO</t>
  </si>
  <si>
    <t xml:space="preserve">OCTUBRE </t>
  </si>
  <si>
    <t>EJECUTADO</t>
  </si>
  <si>
    <t>REMUNERACIONES Y CONTRIBUCIONES</t>
  </si>
  <si>
    <t>REMUNERACIONES</t>
  </si>
  <si>
    <t>Remuneraciones al personal fijo</t>
  </si>
  <si>
    <t>01</t>
  </si>
  <si>
    <t>Sueldos fijos</t>
  </si>
  <si>
    <t>Remuneraciones al Personal con  Carácter Transitorio</t>
  </si>
  <si>
    <t>Sueldos personal contratato  e igualado</t>
  </si>
  <si>
    <t>02</t>
  </si>
  <si>
    <t>Sueldos de personal nominal</t>
  </si>
  <si>
    <t>03</t>
  </si>
  <si>
    <t>Suplencias</t>
  </si>
  <si>
    <t>04</t>
  </si>
  <si>
    <t>Sueldos al personal por servicios especiales</t>
  </si>
  <si>
    <t>05</t>
  </si>
  <si>
    <t>Sueldo al personal nominal en periodo probatorio</t>
  </si>
  <si>
    <t>Sueldos  al personal fjo en tramite de pensiones</t>
  </si>
  <si>
    <t>Sueldo anual no. 13</t>
  </si>
  <si>
    <t xml:space="preserve">Prestaciones Economicas </t>
  </si>
  <si>
    <t xml:space="preserve"> </t>
  </si>
  <si>
    <t>1</t>
  </si>
  <si>
    <t>SOBRESUELDOS</t>
  </si>
  <si>
    <t>Compensación</t>
  </si>
  <si>
    <t>Compesación por gastos de alimentación</t>
  </si>
  <si>
    <t>Compensacion por horas extraordinarias</t>
  </si>
  <si>
    <t>Prima de transporte</t>
  </si>
  <si>
    <t>Compensación por servicios de seguridad</t>
  </si>
  <si>
    <t>06</t>
  </si>
  <si>
    <t>Compensacion por resultados</t>
  </si>
  <si>
    <t>09</t>
  </si>
  <si>
    <t>Bono por desempeño</t>
  </si>
  <si>
    <t>DIETAS y GASTOS  DE REPRESENTACIÓN</t>
  </si>
  <si>
    <t>Dietas</t>
  </si>
  <si>
    <t>Dietas en el país</t>
  </si>
  <si>
    <t>Dietas en el Exterior</t>
  </si>
  <si>
    <t>Gastos de Representación             *</t>
  </si>
  <si>
    <t>Gastos de Representación en el País</t>
  </si>
  <si>
    <t>GRATIFICACIONES Y BONIFICACIONES</t>
  </si>
  <si>
    <t xml:space="preserve">Bonificaciones </t>
  </si>
  <si>
    <t xml:space="preserve">otras Bonificaciones </t>
  </si>
  <si>
    <t>Bono Escolar</t>
  </si>
  <si>
    <t>CONTRIBUCIONES A LA SEGURIDAD SOCIAL</t>
  </si>
  <si>
    <t>Contribuciones al seguro de salud</t>
  </si>
  <si>
    <t xml:space="preserve">Contribuciones al seguro de pensiones </t>
  </si>
  <si>
    <t>Contribuciones al seguro de riego laboral</t>
  </si>
  <si>
    <t>CONTRATACIÓN DE  DE SERVICIOS</t>
  </si>
  <si>
    <t>SERVICIOS BÁSICOS</t>
  </si>
  <si>
    <t>Servicios de telefónicos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</si>
  <si>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</si>
  <si>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</si>
  <si>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</si>
  <si>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</si>
  <si>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</si>
  <si>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Agua</t>
  </si>
  <si>
    <t xml:space="preserve">Recolección de residuos solidos </t>
  </si>
  <si>
    <t>PUBLICIDAD, IMPRESIÓN Y ENCUADERNACIÓN</t>
  </si>
  <si>
    <t>.01</t>
  </si>
  <si>
    <t>Publicidad y propaganda</t>
  </si>
  <si>
    <t>Impresión y encuadernación</t>
  </si>
  <si>
    <t>VIÁTICOS                 *</t>
  </si>
  <si>
    <t>Viáticos  dentro del país</t>
  </si>
  <si>
    <t>Viáticos Fuera del país</t>
  </si>
  <si>
    <t>TRANSPORTE Y ALMACENAJE   *</t>
  </si>
  <si>
    <t>Pasajes</t>
  </si>
  <si>
    <t>peaje</t>
  </si>
  <si>
    <t>ALQUILERES Y RENTAS</t>
  </si>
  <si>
    <t>Alquileres y rentas de edificios y locales</t>
  </si>
  <si>
    <t>Alquiles de equipos de transporte, tracción y elevación</t>
  </si>
  <si>
    <t>SEGUROS</t>
  </si>
  <si>
    <t>Seguro de bienes inmuebles</t>
  </si>
  <si>
    <t>Seguros de bienes muebles</t>
  </si>
  <si>
    <t xml:space="preserve">Seguros de personas </t>
  </si>
  <si>
    <t>Otros seguros</t>
  </si>
  <si>
    <t>SERVICIOS DE CONSERVACIÓN, REPARACIONES MENORES              *</t>
  </si>
  <si>
    <t>Contratación de obras menores</t>
  </si>
  <si>
    <t>Servicios especiales de mantenimientos y reparación</t>
  </si>
  <si>
    <t>Instalaciones eléctricas</t>
  </si>
  <si>
    <t>07</t>
  </si>
  <si>
    <t xml:space="preserve">Servicios de pintura y derivados con fines de higiene </t>
  </si>
  <si>
    <t>Mantenimiento y reparación de maquinarias y equipos</t>
  </si>
  <si>
    <t>Mantenimientos y reparaciones  de muebles y equipos de oficina</t>
  </si>
  <si>
    <t>Mantenimientos y reparaciones  de equipos para computación</t>
  </si>
  <si>
    <t>Mantenimientos y reparación de equipo de comunicación</t>
  </si>
  <si>
    <t>Matenimiento y reparación de equipos de transporte, tracción y elevación</t>
  </si>
  <si>
    <t xml:space="preserve">OTROS SERVICIOS NO INCLUIDOS </t>
  </si>
  <si>
    <t>Gastos judiciales</t>
  </si>
  <si>
    <t>Comisiones y gastos bancarios</t>
  </si>
  <si>
    <t>Fumigación, lavanderia, limpieza e higiene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</si>
  <si>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</si>
  <si>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</si>
  <si>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</si>
  <si>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</si>
  <si>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</si>
  <si>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</si>
  <si>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Servicios técnicos y profesionales</t>
  </si>
  <si>
    <t>Estudios de ingenierias, arquitectura, investigaciones y análisis de factibilidad    *</t>
  </si>
  <si>
    <t>Servicios jurídicos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</si>
  <si>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</si>
  <si>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</si>
  <si>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</si>
  <si>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</si>
  <si>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</si>
  <si>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Tasas</t>
  </si>
  <si>
    <t>MATERIALES Y SUMINISTROS   *</t>
  </si>
  <si>
    <t>Alimentos y productos agroforestales</t>
  </si>
  <si>
    <t>Alimentos y bebidas para personas</t>
  </si>
  <si>
    <t>Productos agroforestales y pecuarios</t>
  </si>
  <si>
    <t>Productos forestales</t>
  </si>
  <si>
    <t>TEXTILES Y VESTUARIOS</t>
  </si>
  <si>
    <t>,01</t>
  </si>
  <si>
    <t>Acabado textiles</t>
  </si>
  <si>
    <t>Prendas de vestir</t>
  </si>
  <si>
    <t>PRODUCTOS DE CARTÓN E IMPRESOS</t>
  </si>
  <si>
    <t>Papel de escritorio</t>
  </si>
  <si>
    <t xml:space="preserve">Productos de Papel y Cartón </t>
  </si>
  <si>
    <t>Productos de artes gráficas</t>
  </si>
  <si>
    <t>Libros,revistas y periódicos</t>
  </si>
  <si>
    <t>PRODUCTOS FARMACÉUTICOS</t>
  </si>
  <si>
    <t>Productos medicinales para uso humano</t>
  </si>
  <si>
    <t>PRODUCTOS DE CUERO, CAUCHO Y PLASTICO</t>
  </si>
  <si>
    <t>Llantas y neumáticos</t>
  </si>
  <si>
    <t>Artículos de caucho</t>
  </si>
  <si>
    <t>Artículos de plástico</t>
  </si>
  <si>
    <t xml:space="preserve">PRODUCTOS DE MATERIALES METÁLICOS </t>
  </si>
  <si>
    <t>Productos de vidrio, loza y porcelana</t>
  </si>
  <si>
    <t>COMBUSTIBLE, LUBRICANTES, PRODUCTOS                                  *</t>
  </si>
  <si>
    <t>Combustibles y lubricantes</t>
  </si>
  <si>
    <t>Gasolina</t>
  </si>
  <si>
    <t>Gasoil</t>
  </si>
  <si>
    <t>Gas GLP</t>
  </si>
  <si>
    <t>Lubricantes</t>
  </si>
  <si>
    <t>Mantenimiento y reparación de equipo de comunicación</t>
  </si>
  <si>
    <t>pinturss,lacas,y absorventes para pintura</t>
  </si>
  <si>
    <t xml:space="preserve">PRODUCTOS Y UTILES VARIOS </t>
  </si>
  <si>
    <t>Materiales para limpieza</t>
  </si>
  <si>
    <t>Útiles de escritorio, oficina, informática y de enseñanza</t>
  </si>
  <si>
    <t>Útiles destinados a actividades deportivas y recreativas</t>
  </si>
  <si>
    <t>Útiles de cocina y comedor</t>
  </si>
  <si>
    <t>Productos eléctricos y afines</t>
  </si>
  <si>
    <t>Otros respuestos y accssorios menores</t>
  </si>
  <si>
    <t xml:space="preserve">Productos y utiles varios no identificados </t>
  </si>
  <si>
    <t>Productos y utiles varios para activ festivas</t>
  </si>
  <si>
    <t>Bono para actividades festivas</t>
  </si>
  <si>
    <t>TRANSFERENCIAS CORRIENTES</t>
  </si>
  <si>
    <t>TRANSFERENCIAS CORRIENTES AL SECTOR PRIVADO                                *</t>
  </si>
  <si>
    <t xml:space="preserve">Ayudas y Donaciones a Personas </t>
  </si>
  <si>
    <t xml:space="preserve">Ayudas y Donaciones Proramada a Hogares y Personas </t>
  </si>
  <si>
    <t>Ayudas y Donaciones Ocasionales a Hogares y Personas</t>
  </si>
  <si>
    <t>Becas y Viajes de Estudios</t>
  </si>
  <si>
    <t>Becas Nacionales</t>
  </si>
  <si>
    <t>*Becas Extranjeras                      *</t>
  </si>
  <si>
    <t>Transferencia Corrientes a empresas del sector privado</t>
  </si>
  <si>
    <t>Transferencia Corrientes a Asociaciones sin fines de lucro y partidos políticos</t>
  </si>
  <si>
    <t xml:space="preserve">Transferencia Corrientes a Asociaciones sin fines de lucro </t>
  </si>
  <si>
    <t>transferencia para investigación, fomento y desarrollo de la ciencias y la tecnología</t>
  </si>
  <si>
    <t>BIENES MUEBLES, INMUEBLES E INTANGIBLES</t>
  </si>
  <si>
    <t>MOBILIARIO Y EQUIPO</t>
  </si>
  <si>
    <t>Muebles  de oficina y estantería</t>
  </si>
  <si>
    <t>Equipo de Computo</t>
  </si>
  <si>
    <t>Electrodomestico</t>
  </si>
  <si>
    <t>Otros mobiliarios y equipos no identificados</t>
  </si>
  <si>
    <t>MOBILIARIO Y EQUIPO EDUCACIONAL Y RECREATIVO</t>
  </si>
  <si>
    <t>Cámaras fotográficas  de video</t>
  </si>
  <si>
    <t>VEHICULOS Y EQUIPOS DE TRANSPORTE, TRACCION Y ELEVACION</t>
  </si>
  <si>
    <t>Automoviles y Camiones</t>
  </si>
  <si>
    <t>MAQUINARIAS,  OTROS EQUIPOS Y HERRAMIENTAS</t>
  </si>
  <si>
    <t>Sistemas de aire acondicionados, calefacción y refrigeración industrial y comercial</t>
  </si>
  <si>
    <t>Herraqmientas y maquinas-herramientas</t>
  </si>
  <si>
    <t>EQUIPO DE DEFENZA Y SEGURIDAD</t>
  </si>
  <si>
    <t>Equipo de defenza</t>
  </si>
  <si>
    <t>BIENES INTANGIBLES        *</t>
  </si>
  <si>
    <t>Investigación y Dearrollo</t>
  </si>
  <si>
    <t>Programas de informáticas y base de datos</t>
  </si>
  <si>
    <t xml:space="preserve">Programas de  informática </t>
  </si>
  <si>
    <t>Base de datos</t>
  </si>
  <si>
    <t>Estudios de preinversión       *</t>
  </si>
  <si>
    <t>Licencias informáticas e intelectuales</t>
  </si>
  <si>
    <t>Informáticas</t>
  </si>
  <si>
    <t>TOTAL GENERAL</t>
  </si>
  <si>
    <t>AL 28 DE JULIO 2017</t>
  </si>
  <si>
    <t xml:space="preserve">       Lic. Patria Martínez                                                                                                  Enc. División de Administrativa y Financiera                                                      </t>
  </si>
  <si>
    <t>OBJETAL</t>
  </si>
  <si>
    <t>NOVIMBRE</t>
  </si>
  <si>
    <t>CONSEJO NACIONAL DE INVESTIGACIONES AGROPECUARIAS Y FORESTALES</t>
  </si>
  <si>
    <t>Licencias  Informaticas e Intelectuales</t>
  </si>
  <si>
    <t>Informaticas</t>
  </si>
  <si>
    <t>EJECUCION PRESUPUESTARIA MES DE FEBRERO ,2018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</si>
</sst>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0\3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Verdana"/>
      <family val="2"/>
    </font>
    <font>
      <sz val="8"/>
      <color indexed="40"/>
      <name val="Verdana"/>
      <family val="2"/>
    </font>
    <font>
      <b/>
      <sz val="8"/>
      <color indexed="17"/>
      <name val="Verdana"/>
      <family val="2"/>
    </font>
    <font>
      <b/>
      <sz val="10"/>
      <color indexed="10"/>
      <name val="Verdana"/>
      <family val="2"/>
    </font>
    <font>
      <b/>
      <sz val="8"/>
      <color indexed="8"/>
      <name val="Times New Roman"/>
      <family val="1"/>
    </font>
    <font>
      <sz val="7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Verdana"/>
      <family val="2"/>
    </font>
    <font>
      <sz val="8"/>
      <color rgb="FF00B0F0"/>
      <name val="Verdana"/>
      <family val="2"/>
    </font>
    <font>
      <b/>
      <sz val="8"/>
      <color rgb="FF00B050"/>
      <name val="Verdana"/>
      <family val="2"/>
    </font>
    <font>
      <b/>
      <sz val="10"/>
      <color rgb="FFFF0000"/>
      <name val="Verdana"/>
      <family val="2"/>
    </font>
    <font>
      <b/>
      <sz val="8"/>
      <color theme="1"/>
      <name val="Times New Roman"/>
      <family val="1"/>
    </font>
    <font>
      <sz val="7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2" fontId="6" fillId="0" borderId="0" xfId="47" applyNumberFormat="1" applyFont="1" applyAlignment="1">
      <alignment/>
    </xf>
    <xf numFmtId="172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72" fontId="7" fillId="0" borderId="0" xfId="47" applyNumberFormat="1" applyFont="1" applyAlignment="1">
      <alignment/>
    </xf>
    <xf numFmtId="0" fontId="48" fillId="33" borderId="0" xfId="0" applyFont="1" applyFill="1" applyAlignment="1">
      <alignment/>
    </xf>
    <xf numFmtId="172" fontId="0" fillId="0" borderId="0" xfId="47" applyNumberFormat="1" applyFont="1" applyAlignment="1">
      <alignment/>
    </xf>
    <xf numFmtId="172" fontId="7" fillId="0" borderId="0" xfId="0" applyNumberFormat="1" applyFont="1" applyAlignment="1">
      <alignment/>
    </xf>
    <xf numFmtId="0" fontId="49" fillId="0" borderId="0" xfId="0" applyFont="1" applyAlignment="1">
      <alignment horizontal="left" indent="31"/>
    </xf>
    <xf numFmtId="0" fontId="0" fillId="33" borderId="0" xfId="0" applyFill="1" applyAlignment="1">
      <alignment/>
    </xf>
    <xf numFmtId="43" fontId="0" fillId="0" borderId="0" xfId="0" applyNumberFormat="1" applyAlignment="1">
      <alignment/>
    </xf>
    <xf numFmtId="172" fontId="0" fillId="33" borderId="0" xfId="0" applyNumberFormat="1" applyFill="1" applyAlignment="1">
      <alignment/>
    </xf>
    <xf numFmtId="43" fontId="7" fillId="0" borderId="0" xfId="0" applyNumberFormat="1" applyFont="1" applyAlignment="1">
      <alignment/>
    </xf>
    <xf numFmtId="172" fontId="50" fillId="0" borderId="0" xfId="47" applyNumberFormat="1" applyFont="1" applyAlignment="1">
      <alignment/>
    </xf>
    <xf numFmtId="172" fontId="0" fillId="0" borderId="0" xfId="0" applyNumberFormat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43" fontId="5" fillId="33" borderId="10" xfId="0" applyNumberFormat="1" applyFont="1" applyFill="1" applyBorder="1" applyAlignment="1">
      <alignment wrapText="1"/>
    </xf>
    <xf numFmtId="172" fontId="4" fillId="33" borderId="10" xfId="47" applyNumberFormat="1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72" fontId="5" fillId="33" borderId="10" xfId="47" applyNumberFormat="1" applyFont="1" applyFill="1" applyBorder="1" applyAlignment="1">
      <alignment wrapText="1"/>
    </xf>
    <xf numFmtId="43" fontId="4" fillId="33" borderId="10" xfId="0" applyNumberFormat="1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9" fontId="4" fillId="33" borderId="10" xfId="53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0" fontId="4" fillId="33" borderId="21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9" fontId="4" fillId="33" borderId="0" xfId="53" applyFont="1" applyFill="1" applyBorder="1" applyAlignment="1">
      <alignment horizontal="center" wrapText="1"/>
    </xf>
    <xf numFmtId="0" fontId="5" fillId="33" borderId="20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43" fontId="4" fillId="33" borderId="0" xfId="0" applyNumberFormat="1" applyFont="1" applyFill="1" applyBorder="1" applyAlignment="1">
      <alignment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73" fontId="5" fillId="33" borderId="30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/>
    </xf>
    <xf numFmtId="172" fontId="4" fillId="33" borderId="32" xfId="47" applyNumberFormat="1" applyFont="1" applyFill="1" applyBorder="1" applyAlignment="1">
      <alignment wrapText="1"/>
    </xf>
    <xf numFmtId="172" fontId="4" fillId="33" borderId="10" xfId="47" applyNumberFormat="1" applyFont="1" applyFill="1" applyBorder="1" applyAlignment="1">
      <alignment horizontal="center" wrapText="1"/>
    </xf>
    <xf numFmtId="172" fontId="8" fillId="33" borderId="0" xfId="0" applyNumberFormat="1" applyFont="1" applyFill="1" applyAlignment="1">
      <alignment/>
    </xf>
    <xf numFmtId="43" fontId="8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2" fontId="51" fillId="33" borderId="10" xfId="47" applyNumberFormat="1" applyFont="1" applyFill="1" applyBorder="1" applyAlignment="1">
      <alignment wrapText="1"/>
    </xf>
    <xf numFmtId="1" fontId="4" fillId="33" borderId="27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172" fontId="4" fillId="33" borderId="33" xfId="47" applyNumberFormat="1" applyFont="1" applyFill="1" applyBorder="1" applyAlignment="1">
      <alignment horizontal="center" vertical="center"/>
    </xf>
    <xf numFmtId="172" fontId="4" fillId="33" borderId="33" xfId="47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wrapText="1"/>
    </xf>
    <xf numFmtId="43" fontId="4" fillId="33" borderId="32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9" fontId="5" fillId="33" borderId="10" xfId="53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43" fontId="52" fillId="33" borderId="0" xfId="0" applyNumberFormat="1" applyFont="1" applyFill="1" applyAlignment="1">
      <alignment/>
    </xf>
    <xf numFmtId="43" fontId="31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43" fontId="4" fillId="33" borderId="10" xfId="47" applyFont="1" applyFill="1" applyBorder="1" applyAlignment="1">
      <alignment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33" borderId="23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4"/>
  <sheetViews>
    <sheetView tabSelected="1" zoomScalePageLayoutView="0" workbookViewId="0" topLeftCell="A1">
      <selection activeCell="G5" sqref="G5"/>
    </sheetView>
  </sheetViews>
  <sheetFormatPr defaultColWidth="11.421875" defaultRowHeight="15"/>
  <cols>
    <col min="1" max="1" width="1.7109375" style="0" customWidth="1"/>
    <col min="2" max="2" width="1.8515625" style="0" customWidth="1"/>
    <col min="3" max="3" width="2.421875" style="0" customWidth="1"/>
    <col min="4" max="4" width="2.8515625" style="0" customWidth="1"/>
    <col min="5" max="5" width="3.00390625" style="71" customWidth="1"/>
    <col min="6" max="6" width="34.00390625" style="0" bestFit="1" customWidth="1"/>
    <col min="7" max="7" width="12.140625" style="0" customWidth="1"/>
    <col min="8" max="8" width="13.421875" style="0" hidden="1" customWidth="1"/>
    <col min="9" max="9" width="11.57421875" style="0" customWidth="1"/>
    <col min="10" max="10" width="13.421875" style="0" customWidth="1"/>
    <col min="11" max="11" width="11.421875" style="0" hidden="1" customWidth="1"/>
    <col min="12" max="12" width="12.00390625" style="0" customWidth="1"/>
    <col min="13" max="13" width="10.8515625" style="0" bestFit="1" customWidth="1"/>
    <col min="17" max="17" width="11.28125" style="0" customWidth="1"/>
    <col min="18" max="18" width="11.7109375" style="0" customWidth="1"/>
    <col min="19" max="19" width="12.57421875" style="0" customWidth="1"/>
    <col min="20" max="20" width="11.421875" style="0" hidden="1" customWidth="1"/>
    <col min="21" max="21" width="13.28125" style="0" customWidth="1"/>
    <col min="22" max="22" width="13.8515625" style="77" customWidth="1"/>
    <col min="23" max="23" width="13.00390625" style="0" customWidth="1"/>
    <col min="24" max="24" width="11.8515625" style="0" customWidth="1"/>
  </cols>
  <sheetData>
    <row r="1" spans="5:6" s="78" customFormat="1" ht="15">
      <c r="E1" s="71"/>
      <c r="F1" s="78" t="s">
        <v>199</v>
      </c>
    </row>
    <row r="2" spans="5:6" s="78" customFormat="1" ht="15">
      <c r="E2" s="71"/>
      <c r="F2" s="78" t="s">
        <v>202</v>
      </c>
    </row>
    <row r="3" s="78" customFormat="1" ht="15.75" thickBot="1">
      <c r="E3" s="71"/>
    </row>
    <row r="4" spans="1:24" ht="26.25" thickBot="1">
      <c r="A4" s="100" t="s">
        <v>197</v>
      </c>
      <c r="B4" s="101"/>
      <c r="C4" s="101"/>
      <c r="D4" s="101"/>
      <c r="E4" s="102"/>
      <c r="F4" s="81" t="s">
        <v>0</v>
      </c>
      <c r="G4" s="82" t="s">
        <v>1</v>
      </c>
      <c r="H4" s="81" t="s">
        <v>11</v>
      </c>
      <c r="I4" s="83" t="s">
        <v>12</v>
      </c>
      <c r="J4" s="83" t="s">
        <v>13</v>
      </c>
      <c r="K4" s="84"/>
      <c r="L4" s="83" t="s">
        <v>14</v>
      </c>
      <c r="M4" s="83" t="s">
        <v>2</v>
      </c>
      <c r="N4" s="83" t="s">
        <v>3</v>
      </c>
      <c r="O4" s="83" t="s">
        <v>4</v>
      </c>
      <c r="P4" s="83" t="s">
        <v>5</v>
      </c>
      <c r="Q4" s="83" t="s">
        <v>6</v>
      </c>
      <c r="R4" s="83" t="s">
        <v>7</v>
      </c>
      <c r="S4" s="83" t="s">
        <v>15</v>
      </c>
      <c r="T4" s="83" t="s">
        <v>8</v>
      </c>
      <c r="U4" s="83" t="s">
        <v>198</v>
      </c>
      <c r="V4" s="83" t="s">
        <v>9</v>
      </c>
      <c r="W4" s="83" t="s">
        <v>16</v>
      </c>
      <c r="X4" s="85" t="s">
        <v>10</v>
      </c>
    </row>
    <row r="5" spans="1:24" ht="15.75" thickBot="1">
      <c r="A5" s="21">
        <v>2</v>
      </c>
      <c r="B5" s="22">
        <v>1</v>
      </c>
      <c r="C5" s="22"/>
      <c r="D5" s="22"/>
      <c r="E5" s="53"/>
      <c r="F5" s="88" t="s">
        <v>17</v>
      </c>
      <c r="G5" s="26">
        <f aca="true" t="shared" si="0" ref="G5:S5">G7+G20+G29+G36+G40</f>
        <v>36939631</v>
      </c>
      <c r="H5" s="26">
        <f t="shared" si="0"/>
        <v>0</v>
      </c>
      <c r="I5" s="26">
        <f t="shared" si="0"/>
        <v>2613820.8499999996</v>
      </c>
      <c r="J5" s="26">
        <f t="shared" si="0"/>
        <v>73517</v>
      </c>
      <c r="K5" s="26" t="e">
        <f t="shared" si="0"/>
        <v>#REF!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/>
      <c r="U5" s="26"/>
      <c r="V5" s="26"/>
      <c r="W5" s="26">
        <f>W7+W20+W29+W36+W40</f>
        <v>2687337.8499999996</v>
      </c>
      <c r="X5" s="26">
        <f aca="true" t="shared" si="1" ref="X5:X36">G5-W5</f>
        <v>34252293.15</v>
      </c>
    </row>
    <row r="6" spans="1:24" ht="15">
      <c r="A6" s="23"/>
      <c r="B6" s="24"/>
      <c r="C6" s="24"/>
      <c r="D6" s="24"/>
      <c r="E6" s="54"/>
      <c r="F6" s="88"/>
      <c r="G6" s="26"/>
      <c r="H6" s="26"/>
      <c r="I6" s="30"/>
      <c r="J6" s="30"/>
      <c r="K6" s="42"/>
      <c r="L6" s="30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6">
        <f t="shared" si="1"/>
        <v>0</v>
      </c>
    </row>
    <row r="7" spans="1:24" ht="15">
      <c r="A7" s="27">
        <v>2</v>
      </c>
      <c r="B7" s="1">
        <v>1</v>
      </c>
      <c r="C7" s="1">
        <v>1</v>
      </c>
      <c r="D7" s="1"/>
      <c r="E7" s="55"/>
      <c r="F7" s="1" t="s">
        <v>18</v>
      </c>
      <c r="G7" s="26">
        <f aca="true" t="shared" si="2" ref="G7:S7">G8+G10+G16+G17+G18</f>
        <v>31594120</v>
      </c>
      <c r="H7" s="26">
        <f t="shared" si="2"/>
        <v>0</v>
      </c>
      <c r="I7" s="26">
        <f t="shared" si="2"/>
        <v>2275379.36</v>
      </c>
      <c r="J7" s="26">
        <f t="shared" si="2"/>
        <v>30000</v>
      </c>
      <c r="K7" s="26" t="e">
        <f t="shared" si="2"/>
        <v>#REF!</v>
      </c>
      <c r="L7" s="26">
        <f t="shared" si="2"/>
        <v>0</v>
      </c>
      <c r="M7" s="26">
        <f t="shared" si="2"/>
        <v>0</v>
      </c>
      <c r="N7" s="26">
        <f t="shared" si="2"/>
        <v>0</v>
      </c>
      <c r="O7" s="26">
        <f t="shared" si="2"/>
        <v>0</v>
      </c>
      <c r="P7" s="26">
        <f t="shared" si="2"/>
        <v>0</v>
      </c>
      <c r="Q7" s="26">
        <f t="shared" si="2"/>
        <v>0</v>
      </c>
      <c r="R7" s="26">
        <f t="shared" si="2"/>
        <v>0</v>
      </c>
      <c r="S7" s="26">
        <f t="shared" si="2"/>
        <v>0</v>
      </c>
      <c r="T7" s="26"/>
      <c r="U7" s="26"/>
      <c r="V7" s="26"/>
      <c r="W7" s="26">
        <f>W8+W10+W16+W17+W18</f>
        <v>2305379.36</v>
      </c>
      <c r="X7" s="26">
        <f t="shared" si="1"/>
        <v>29288740.64</v>
      </c>
    </row>
    <row r="8" spans="1:24" ht="15">
      <c r="A8" s="27">
        <v>2</v>
      </c>
      <c r="B8" s="1">
        <v>1</v>
      </c>
      <c r="C8" s="1">
        <v>1</v>
      </c>
      <c r="D8" s="1">
        <v>1</v>
      </c>
      <c r="E8" s="55"/>
      <c r="F8" s="1" t="s">
        <v>19</v>
      </c>
      <c r="G8" s="26">
        <f>G9</f>
        <v>28464120</v>
      </c>
      <c r="H8" s="26">
        <f aca="true" t="shared" si="3" ref="H8:W8">H9</f>
        <v>0</v>
      </c>
      <c r="I8" s="26">
        <f t="shared" si="3"/>
        <v>2088668.2</v>
      </c>
      <c r="J8" s="26">
        <f t="shared" si="3"/>
        <v>0</v>
      </c>
      <c r="K8" s="26" t="e">
        <f t="shared" si="3"/>
        <v>#REF!</v>
      </c>
      <c r="L8" s="26">
        <f t="shared" si="3"/>
        <v>0</v>
      </c>
      <c r="M8" s="26">
        <f t="shared" si="3"/>
        <v>0</v>
      </c>
      <c r="N8" s="26">
        <f t="shared" si="3"/>
        <v>0</v>
      </c>
      <c r="O8" s="26">
        <f t="shared" si="3"/>
        <v>0</v>
      </c>
      <c r="P8" s="26">
        <f t="shared" si="3"/>
        <v>0</v>
      </c>
      <c r="Q8" s="26">
        <f t="shared" si="3"/>
        <v>0</v>
      </c>
      <c r="R8" s="26">
        <f t="shared" si="3"/>
        <v>0</v>
      </c>
      <c r="S8" s="26">
        <f t="shared" si="3"/>
        <v>0</v>
      </c>
      <c r="T8" s="26"/>
      <c r="U8" s="26"/>
      <c r="V8" s="26"/>
      <c r="W8" s="26">
        <f t="shared" si="3"/>
        <v>2088668.2</v>
      </c>
      <c r="X8" s="26">
        <f t="shared" si="1"/>
        <v>26375451.8</v>
      </c>
    </row>
    <row r="9" spans="1:24" ht="15">
      <c r="A9" s="28">
        <v>2</v>
      </c>
      <c r="B9" s="29">
        <v>1</v>
      </c>
      <c r="C9" s="29">
        <v>1</v>
      </c>
      <c r="D9" s="29">
        <v>1</v>
      </c>
      <c r="E9" s="56" t="s">
        <v>20</v>
      </c>
      <c r="F9" s="29" t="s">
        <v>21</v>
      </c>
      <c r="G9" s="30">
        <v>28464120</v>
      </c>
      <c r="H9" s="30"/>
      <c r="I9" s="30">
        <v>2088668.2</v>
      </c>
      <c r="J9" s="30">
        <v>0</v>
      </c>
      <c r="K9" s="89" t="e">
        <f>J9/#REF!</f>
        <v>#REF!</v>
      </c>
      <c r="L9" s="30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/>
      <c r="U9" s="25"/>
      <c r="V9" s="25"/>
      <c r="W9" s="30">
        <f>+I9+J9+L9+M9+N9+O9+P9+Q9+R9+S9+T9+U9</f>
        <v>2088668.2</v>
      </c>
      <c r="X9" s="26">
        <f t="shared" si="1"/>
        <v>26375451.8</v>
      </c>
    </row>
    <row r="10" spans="1:24" ht="22.5">
      <c r="A10" s="27">
        <v>2</v>
      </c>
      <c r="B10" s="1">
        <v>1</v>
      </c>
      <c r="C10" s="1">
        <v>1</v>
      </c>
      <c r="D10" s="1">
        <v>2</v>
      </c>
      <c r="E10" s="55"/>
      <c r="F10" s="88" t="s">
        <v>22</v>
      </c>
      <c r="G10" s="26">
        <f>G11+G12+G13+G14+G15</f>
        <v>850000</v>
      </c>
      <c r="H10" s="26">
        <f>H11+H12+H13+H14+H15</f>
        <v>0</v>
      </c>
      <c r="I10" s="26">
        <f>I11+I12+I13+I14+I15</f>
        <v>186711.16</v>
      </c>
      <c r="J10" s="95">
        <f>+J11+J12+J13+J14+J15</f>
        <v>30000</v>
      </c>
      <c r="K10" s="26" t="e">
        <f>K11+K12+K13+K14+K15</f>
        <v>#REF!</v>
      </c>
      <c r="L10" s="26">
        <f>L11+L12+L13+L14+L15</f>
        <v>0</v>
      </c>
      <c r="M10" s="26">
        <f aca="true" t="shared" si="4" ref="M10:S10">M11+M12+M13+M14+M15</f>
        <v>0</v>
      </c>
      <c r="N10" s="26">
        <f t="shared" si="4"/>
        <v>0</v>
      </c>
      <c r="O10" s="26">
        <f t="shared" si="4"/>
        <v>0</v>
      </c>
      <c r="P10" s="26">
        <f t="shared" si="4"/>
        <v>0</v>
      </c>
      <c r="Q10" s="26">
        <f t="shared" si="4"/>
        <v>0</v>
      </c>
      <c r="R10" s="26">
        <f t="shared" si="4"/>
        <v>0</v>
      </c>
      <c r="S10" s="26">
        <f t="shared" si="4"/>
        <v>0</v>
      </c>
      <c r="T10" s="26">
        <f>SUM(I10:J10)</f>
        <v>216711.16</v>
      </c>
      <c r="U10" s="26"/>
      <c r="V10" s="26"/>
      <c r="W10" s="26">
        <f>W11+W12+W13+W14+W15</f>
        <v>216711.16</v>
      </c>
      <c r="X10" s="26">
        <f t="shared" si="1"/>
        <v>633288.84</v>
      </c>
    </row>
    <row r="11" spans="1:24" ht="15">
      <c r="A11" s="28">
        <v>2</v>
      </c>
      <c r="B11" s="29">
        <v>1</v>
      </c>
      <c r="C11" s="29">
        <v>1</v>
      </c>
      <c r="D11" s="29">
        <v>2</v>
      </c>
      <c r="E11" s="56" t="s">
        <v>20</v>
      </c>
      <c r="F11" s="90" t="s">
        <v>23</v>
      </c>
      <c r="G11" s="30">
        <v>400000</v>
      </c>
      <c r="H11" s="30"/>
      <c r="I11" s="30">
        <v>24760</v>
      </c>
      <c r="J11" s="30">
        <v>0</v>
      </c>
      <c r="K11" s="89" t="e">
        <f>J11/#REF!</f>
        <v>#REF!</v>
      </c>
      <c r="L11" s="30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/>
      <c r="U11" s="25"/>
      <c r="V11" s="25"/>
      <c r="W11" s="30">
        <f aca="true" t="shared" si="5" ref="W11:W17">+I11+J11+L11+M11+N11+O11+P11+Q11+R11+S11+T11+U11</f>
        <v>24760</v>
      </c>
      <c r="X11" s="26">
        <f t="shared" si="1"/>
        <v>375240</v>
      </c>
    </row>
    <row r="12" spans="1:24" ht="15">
      <c r="A12" s="28">
        <v>2</v>
      </c>
      <c r="B12" s="29">
        <v>1</v>
      </c>
      <c r="C12" s="29">
        <v>1</v>
      </c>
      <c r="D12" s="29">
        <v>2</v>
      </c>
      <c r="E12" s="56" t="s">
        <v>24</v>
      </c>
      <c r="F12" s="90" t="s">
        <v>25</v>
      </c>
      <c r="G12" s="30">
        <v>0</v>
      </c>
      <c r="H12" s="30"/>
      <c r="I12" s="30"/>
      <c r="J12" s="30"/>
      <c r="K12" s="89" t="e">
        <f>J12/#REF!</f>
        <v>#REF!</v>
      </c>
      <c r="L12" s="30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30">
        <f t="shared" si="5"/>
        <v>0</v>
      </c>
      <c r="X12" s="26">
        <f t="shared" si="1"/>
        <v>0</v>
      </c>
    </row>
    <row r="13" spans="1:24" ht="15">
      <c r="A13" s="28">
        <v>2</v>
      </c>
      <c r="B13" s="29">
        <v>1</v>
      </c>
      <c r="C13" s="29">
        <v>1</v>
      </c>
      <c r="D13" s="29">
        <v>2</v>
      </c>
      <c r="E13" s="56" t="s">
        <v>26</v>
      </c>
      <c r="F13" s="90" t="s">
        <v>27</v>
      </c>
      <c r="G13" s="30">
        <v>150000</v>
      </c>
      <c r="H13" s="30"/>
      <c r="I13" s="30">
        <v>0</v>
      </c>
      <c r="J13" s="30">
        <v>0</v>
      </c>
      <c r="K13" s="89" t="e">
        <f>J13/#REF!</f>
        <v>#REF!</v>
      </c>
      <c r="L13" s="30">
        <v>0</v>
      </c>
      <c r="M13" s="25">
        <v>0</v>
      </c>
      <c r="N13" s="25"/>
      <c r="O13" s="25"/>
      <c r="P13" s="25"/>
      <c r="Q13" s="25"/>
      <c r="R13" s="25"/>
      <c r="S13" s="25"/>
      <c r="T13" s="25"/>
      <c r="U13" s="25"/>
      <c r="V13" s="25"/>
      <c r="W13" s="30">
        <f t="shared" si="5"/>
        <v>0</v>
      </c>
      <c r="X13" s="26">
        <f t="shared" si="1"/>
        <v>150000</v>
      </c>
    </row>
    <row r="14" spans="1:24" ht="15">
      <c r="A14" s="28">
        <v>2</v>
      </c>
      <c r="B14" s="29">
        <v>1</v>
      </c>
      <c r="C14" s="29">
        <v>1</v>
      </c>
      <c r="D14" s="29">
        <v>2</v>
      </c>
      <c r="E14" s="56" t="s">
        <v>28</v>
      </c>
      <c r="F14" s="29" t="s">
        <v>29</v>
      </c>
      <c r="G14" s="30">
        <v>0</v>
      </c>
      <c r="H14" s="30"/>
      <c r="I14" s="30"/>
      <c r="J14" s="30">
        <v>0</v>
      </c>
      <c r="K14" s="89" t="e">
        <f>J14/#REF!</f>
        <v>#REF!</v>
      </c>
      <c r="L14" s="30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30">
        <f t="shared" si="5"/>
        <v>0</v>
      </c>
      <c r="X14" s="26">
        <f t="shared" si="1"/>
        <v>0</v>
      </c>
    </row>
    <row r="15" spans="1:24" ht="15">
      <c r="A15" s="28">
        <v>2</v>
      </c>
      <c r="B15" s="29">
        <v>1</v>
      </c>
      <c r="C15" s="29">
        <v>1</v>
      </c>
      <c r="D15" s="29">
        <v>2</v>
      </c>
      <c r="E15" s="56" t="s">
        <v>30</v>
      </c>
      <c r="F15" s="29" t="s">
        <v>31</v>
      </c>
      <c r="G15" s="30">
        <v>300000</v>
      </c>
      <c r="H15" s="30"/>
      <c r="I15" s="30">
        <v>161951.16</v>
      </c>
      <c r="J15" s="30">
        <v>30000</v>
      </c>
      <c r="K15" s="89" t="e">
        <f>J15/#REF!</f>
        <v>#REF!</v>
      </c>
      <c r="L15" s="30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/>
      <c r="U15" s="25"/>
      <c r="V15" s="25"/>
      <c r="W15" s="30">
        <f t="shared" si="5"/>
        <v>191951.16</v>
      </c>
      <c r="X15" s="26">
        <f t="shared" si="1"/>
        <v>108048.84</v>
      </c>
    </row>
    <row r="16" spans="1:24" ht="22.5">
      <c r="A16" s="27">
        <v>2</v>
      </c>
      <c r="B16" s="1">
        <v>1</v>
      </c>
      <c r="C16" s="1">
        <v>1</v>
      </c>
      <c r="D16" s="1">
        <v>3</v>
      </c>
      <c r="E16" s="55"/>
      <c r="F16" s="1" t="s">
        <v>32</v>
      </c>
      <c r="G16" s="26">
        <v>0</v>
      </c>
      <c r="H16" s="26"/>
      <c r="I16" s="26"/>
      <c r="J16" s="26"/>
      <c r="K16" s="42" t="e">
        <f>J16/#REF!</f>
        <v>#REF!</v>
      </c>
      <c r="L16" s="2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30">
        <f t="shared" si="5"/>
        <v>0</v>
      </c>
      <c r="X16" s="26">
        <f t="shared" si="1"/>
        <v>0</v>
      </c>
    </row>
    <row r="17" spans="1:24" ht="15">
      <c r="A17" s="27">
        <v>2</v>
      </c>
      <c r="B17" s="1">
        <v>1</v>
      </c>
      <c r="C17" s="1">
        <v>1</v>
      </c>
      <c r="D17" s="1">
        <v>4</v>
      </c>
      <c r="E17" s="55"/>
      <c r="F17" s="1" t="s">
        <v>33</v>
      </c>
      <c r="G17" s="26">
        <v>2280000</v>
      </c>
      <c r="H17" s="26"/>
      <c r="I17" s="26">
        <v>0</v>
      </c>
      <c r="J17" s="26">
        <v>0</v>
      </c>
      <c r="K17" s="42" t="e">
        <f>J17/#REF!</f>
        <v>#REF!</v>
      </c>
      <c r="L17" s="26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1"/>
      <c r="U17" s="31"/>
      <c r="V17" s="31"/>
      <c r="W17" s="30">
        <f t="shared" si="5"/>
        <v>0</v>
      </c>
      <c r="X17" s="26">
        <f t="shared" si="1"/>
        <v>2280000</v>
      </c>
    </row>
    <row r="18" spans="1:24" ht="15">
      <c r="A18" s="27">
        <v>2</v>
      </c>
      <c r="B18" s="1">
        <v>1</v>
      </c>
      <c r="C18" s="1">
        <v>1</v>
      </c>
      <c r="D18" s="1">
        <v>5</v>
      </c>
      <c r="E18" s="55"/>
      <c r="F18" s="1" t="s">
        <v>34</v>
      </c>
      <c r="G18" s="26">
        <f>+G19</f>
        <v>0</v>
      </c>
      <c r="H18" s="26">
        <f aca="true" t="shared" si="6" ref="H18:W18">+H19</f>
        <v>0</v>
      </c>
      <c r="I18" s="26">
        <f t="shared" si="6"/>
        <v>0</v>
      </c>
      <c r="J18" s="26">
        <f t="shared" si="6"/>
        <v>0</v>
      </c>
      <c r="K18" s="26">
        <f t="shared" si="6"/>
        <v>0</v>
      </c>
      <c r="L18" s="26">
        <f t="shared" si="6"/>
        <v>0</v>
      </c>
      <c r="M18" s="26">
        <f t="shared" si="6"/>
        <v>0</v>
      </c>
      <c r="N18" s="26">
        <f t="shared" si="6"/>
        <v>0</v>
      </c>
      <c r="O18" s="26">
        <f t="shared" si="6"/>
        <v>0</v>
      </c>
      <c r="P18" s="26">
        <f t="shared" si="6"/>
        <v>0</v>
      </c>
      <c r="Q18" s="26">
        <f t="shared" si="6"/>
        <v>0</v>
      </c>
      <c r="R18" s="26">
        <f t="shared" si="6"/>
        <v>0</v>
      </c>
      <c r="S18" s="26">
        <f t="shared" si="6"/>
        <v>0</v>
      </c>
      <c r="T18" s="26"/>
      <c r="U18" s="26"/>
      <c r="V18" s="26"/>
      <c r="W18" s="26">
        <f t="shared" si="6"/>
        <v>0</v>
      </c>
      <c r="X18" s="26">
        <f t="shared" si="1"/>
        <v>0</v>
      </c>
    </row>
    <row r="19" spans="1:24" ht="15">
      <c r="A19" s="28">
        <v>2</v>
      </c>
      <c r="B19" s="29">
        <v>1</v>
      </c>
      <c r="C19" s="29">
        <v>1</v>
      </c>
      <c r="D19" s="29">
        <v>5</v>
      </c>
      <c r="E19" s="56" t="s">
        <v>36</v>
      </c>
      <c r="F19" s="29" t="s">
        <v>34</v>
      </c>
      <c r="G19" s="30">
        <v>0</v>
      </c>
      <c r="H19" s="30"/>
      <c r="I19" s="30"/>
      <c r="J19" s="30"/>
      <c r="K19" s="42"/>
      <c r="L19" s="30"/>
      <c r="M19" s="25"/>
      <c r="N19" s="25"/>
      <c r="O19" s="25"/>
      <c r="P19" s="25"/>
      <c r="Q19" s="25">
        <v>0</v>
      </c>
      <c r="R19" s="25"/>
      <c r="S19" s="25"/>
      <c r="T19" s="25"/>
      <c r="U19" s="25"/>
      <c r="V19" s="25"/>
      <c r="W19" s="30">
        <f>+I19+J19+L19+M19+N19+O19+P19+Q19+R19+S19+T19+U19</f>
        <v>0</v>
      </c>
      <c r="X19" s="26">
        <f t="shared" si="1"/>
        <v>0</v>
      </c>
    </row>
    <row r="20" spans="1:24" ht="15">
      <c r="A20" s="27">
        <v>2</v>
      </c>
      <c r="B20" s="1">
        <v>1</v>
      </c>
      <c r="C20" s="1">
        <v>2</v>
      </c>
      <c r="D20" s="29"/>
      <c r="E20" s="57"/>
      <c r="F20" s="1" t="s">
        <v>37</v>
      </c>
      <c r="G20" s="26">
        <f>+G21</f>
        <v>1061510</v>
      </c>
      <c r="H20" s="26">
        <f aca="true" t="shared" si="7" ref="H20:W20">+H21</f>
        <v>0</v>
      </c>
      <c r="I20" s="26">
        <f t="shared" si="7"/>
        <v>16250</v>
      </c>
      <c r="J20" s="26">
        <f t="shared" si="7"/>
        <v>16250</v>
      </c>
      <c r="K20" s="26" t="e">
        <f t="shared" si="7"/>
        <v>#REF!</v>
      </c>
      <c r="L20" s="26">
        <f t="shared" si="7"/>
        <v>0</v>
      </c>
      <c r="M20" s="26">
        <f t="shared" si="7"/>
        <v>0</v>
      </c>
      <c r="N20" s="26">
        <f t="shared" si="7"/>
        <v>0</v>
      </c>
      <c r="O20" s="26">
        <f t="shared" si="7"/>
        <v>0</v>
      </c>
      <c r="P20" s="26">
        <f t="shared" si="7"/>
        <v>0</v>
      </c>
      <c r="Q20" s="26">
        <f t="shared" si="7"/>
        <v>0</v>
      </c>
      <c r="R20" s="26">
        <f t="shared" si="7"/>
        <v>0</v>
      </c>
      <c r="S20" s="26">
        <f t="shared" si="7"/>
        <v>0</v>
      </c>
      <c r="T20" s="26">
        <f t="shared" si="7"/>
        <v>0</v>
      </c>
      <c r="U20" s="26">
        <f t="shared" si="7"/>
        <v>0</v>
      </c>
      <c r="V20" s="26"/>
      <c r="W20" s="26">
        <f t="shared" si="7"/>
        <v>32500</v>
      </c>
      <c r="X20" s="26">
        <f t="shared" si="1"/>
        <v>1029010</v>
      </c>
    </row>
    <row r="21" spans="1:24" ht="15">
      <c r="A21" s="27">
        <v>2</v>
      </c>
      <c r="B21" s="1">
        <v>1</v>
      </c>
      <c r="C21" s="1">
        <v>2</v>
      </c>
      <c r="D21" s="1">
        <v>2</v>
      </c>
      <c r="E21" s="55"/>
      <c r="F21" s="1" t="s">
        <v>38</v>
      </c>
      <c r="G21" s="26">
        <f aca="true" t="shared" si="8" ref="G21:S21">SUM(G22:G27)</f>
        <v>1061510</v>
      </c>
      <c r="H21" s="26">
        <f t="shared" si="8"/>
        <v>0</v>
      </c>
      <c r="I21" s="26">
        <f t="shared" si="8"/>
        <v>16250</v>
      </c>
      <c r="J21" s="26">
        <f t="shared" si="8"/>
        <v>16250</v>
      </c>
      <c r="K21" s="26" t="e">
        <f t="shared" si="8"/>
        <v>#REF!</v>
      </c>
      <c r="L21" s="26">
        <f t="shared" si="8"/>
        <v>0</v>
      </c>
      <c r="M21" s="26">
        <f t="shared" si="8"/>
        <v>0</v>
      </c>
      <c r="N21" s="26">
        <f t="shared" si="8"/>
        <v>0</v>
      </c>
      <c r="O21" s="26">
        <f t="shared" si="8"/>
        <v>0</v>
      </c>
      <c r="P21" s="26">
        <f t="shared" si="8"/>
        <v>0</v>
      </c>
      <c r="Q21" s="26">
        <f t="shared" si="8"/>
        <v>0</v>
      </c>
      <c r="R21" s="26">
        <f t="shared" si="8"/>
        <v>0</v>
      </c>
      <c r="S21" s="26">
        <f t="shared" si="8"/>
        <v>0</v>
      </c>
      <c r="T21" s="26">
        <f>SUM(T22:T27)</f>
        <v>0</v>
      </c>
      <c r="U21" s="26">
        <f>SUM(U22:U27)</f>
        <v>0</v>
      </c>
      <c r="V21" s="26"/>
      <c r="W21" s="26">
        <f>SUM(W22:W27)</f>
        <v>32500</v>
      </c>
      <c r="X21" s="26">
        <f t="shared" si="1"/>
        <v>1029010</v>
      </c>
    </row>
    <row r="22" spans="1:24" ht="15">
      <c r="A22" s="27">
        <v>2</v>
      </c>
      <c r="B22" s="1">
        <v>1</v>
      </c>
      <c r="C22" s="1">
        <v>2</v>
      </c>
      <c r="D22" s="1">
        <v>2</v>
      </c>
      <c r="E22" s="56" t="s">
        <v>20</v>
      </c>
      <c r="F22" s="29" t="s">
        <v>39</v>
      </c>
      <c r="G22" s="30">
        <v>0</v>
      </c>
      <c r="H22" s="30"/>
      <c r="I22" s="30">
        <v>0</v>
      </c>
      <c r="J22" s="30">
        <v>0</v>
      </c>
      <c r="K22" s="42" t="e">
        <f>J22/#REF!</f>
        <v>#REF!</v>
      </c>
      <c r="L22" s="30">
        <v>0</v>
      </c>
      <c r="M22" s="25">
        <v>0</v>
      </c>
      <c r="N22" s="25"/>
      <c r="O22" s="25"/>
      <c r="P22" s="25"/>
      <c r="Q22" s="25"/>
      <c r="R22" s="25"/>
      <c r="S22" s="25"/>
      <c r="T22" s="25"/>
      <c r="U22" s="25"/>
      <c r="V22" s="25"/>
      <c r="W22" s="30">
        <f aca="true" t="shared" si="9" ref="W22:W28">+I22+J22+L22+M22+N22+O22+P22+Q22+R22+S22+T22+U22</f>
        <v>0</v>
      </c>
      <c r="X22" s="26">
        <f t="shared" si="1"/>
        <v>0</v>
      </c>
    </row>
    <row r="23" spans="1:24" ht="15">
      <c r="A23" s="27">
        <v>2</v>
      </c>
      <c r="B23" s="1">
        <v>1</v>
      </c>
      <c r="C23" s="1">
        <v>2</v>
      </c>
      <c r="D23" s="1">
        <v>2</v>
      </c>
      <c r="E23" s="56" t="s">
        <v>24</v>
      </c>
      <c r="F23" s="29" t="s">
        <v>40</v>
      </c>
      <c r="G23" s="30">
        <v>0</v>
      </c>
      <c r="H23" s="30"/>
      <c r="I23" s="30"/>
      <c r="J23" s="30"/>
      <c r="K23" s="42"/>
      <c r="L23" s="30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30">
        <f t="shared" si="9"/>
        <v>0</v>
      </c>
      <c r="X23" s="26">
        <f t="shared" si="1"/>
        <v>0</v>
      </c>
    </row>
    <row r="24" spans="1:24" ht="15">
      <c r="A24" s="27">
        <v>2</v>
      </c>
      <c r="B24" s="1">
        <v>1</v>
      </c>
      <c r="C24" s="1">
        <v>2</v>
      </c>
      <c r="D24" s="1">
        <v>2</v>
      </c>
      <c r="E24" s="56" t="s">
        <v>28</v>
      </c>
      <c r="F24" s="29" t="s">
        <v>41</v>
      </c>
      <c r="G24" s="30">
        <v>0</v>
      </c>
      <c r="H24" s="30"/>
      <c r="I24" s="30">
        <v>0</v>
      </c>
      <c r="J24" s="30">
        <v>0</v>
      </c>
      <c r="K24" s="42" t="e">
        <f>J24/#REF!</f>
        <v>#REF!</v>
      </c>
      <c r="L24" s="30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/>
      <c r="U24" s="25"/>
      <c r="V24" s="25"/>
      <c r="W24" s="30">
        <f t="shared" si="9"/>
        <v>0</v>
      </c>
      <c r="X24" s="26">
        <f t="shared" si="1"/>
        <v>0</v>
      </c>
    </row>
    <row r="25" spans="1:24" ht="15">
      <c r="A25" s="27">
        <v>2</v>
      </c>
      <c r="B25" s="1">
        <v>1</v>
      </c>
      <c r="C25" s="1">
        <v>2</v>
      </c>
      <c r="D25" s="1">
        <v>2</v>
      </c>
      <c r="E25" s="56" t="s">
        <v>30</v>
      </c>
      <c r="F25" s="29" t="s">
        <v>42</v>
      </c>
      <c r="G25" s="30">
        <v>200000</v>
      </c>
      <c r="H25" s="30"/>
      <c r="I25" s="30">
        <v>16250</v>
      </c>
      <c r="J25" s="30">
        <v>16250</v>
      </c>
      <c r="K25" s="42" t="e">
        <f>J25/#REF!</f>
        <v>#REF!</v>
      </c>
      <c r="L25" s="30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/>
      <c r="U25" s="25"/>
      <c r="V25" s="25"/>
      <c r="W25" s="30">
        <f t="shared" si="9"/>
        <v>32500</v>
      </c>
      <c r="X25" s="26">
        <f t="shared" si="1"/>
        <v>167500</v>
      </c>
    </row>
    <row r="26" spans="1:24" ht="15">
      <c r="A26" s="27">
        <v>2</v>
      </c>
      <c r="B26" s="1">
        <v>1</v>
      </c>
      <c r="C26" s="1">
        <v>2</v>
      </c>
      <c r="D26" s="1">
        <v>2</v>
      </c>
      <c r="E26" s="56" t="s">
        <v>43</v>
      </c>
      <c r="F26" s="29" t="s">
        <v>44</v>
      </c>
      <c r="G26" s="30">
        <v>0</v>
      </c>
      <c r="H26" s="30"/>
      <c r="I26" s="30"/>
      <c r="J26" s="30"/>
      <c r="K26" s="42"/>
      <c r="L26" s="30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30">
        <f t="shared" si="9"/>
        <v>0</v>
      </c>
      <c r="X26" s="26">
        <f t="shared" si="1"/>
        <v>0</v>
      </c>
    </row>
    <row r="27" spans="1:24" ht="15">
      <c r="A27" s="27">
        <v>2</v>
      </c>
      <c r="B27" s="1">
        <v>1</v>
      </c>
      <c r="C27" s="1">
        <v>2</v>
      </c>
      <c r="D27" s="1">
        <v>2</v>
      </c>
      <c r="E27" s="56" t="s">
        <v>45</v>
      </c>
      <c r="F27" s="29" t="s">
        <v>46</v>
      </c>
      <c r="G27" s="30">
        <v>861510</v>
      </c>
      <c r="H27" s="30"/>
      <c r="I27" s="30"/>
      <c r="J27" s="30"/>
      <c r="K27" s="42" t="e">
        <f>J27/#REF!</f>
        <v>#REF!</v>
      </c>
      <c r="L27" s="30"/>
      <c r="M27" s="25"/>
      <c r="N27" s="25"/>
      <c r="O27" s="25"/>
      <c r="P27" s="25"/>
      <c r="Q27" s="25">
        <v>0</v>
      </c>
      <c r="R27" s="25"/>
      <c r="S27" s="25"/>
      <c r="T27" s="25"/>
      <c r="U27" s="25">
        <v>0</v>
      </c>
      <c r="V27" s="25"/>
      <c r="W27" s="30">
        <f t="shared" si="9"/>
        <v>0</v>
      </c>
      <c r="X27" s="26">
        <f t="shared" si="1"/>
        <v>861510</v>
      </c>
    </row>
    <row r="28" spans="1:24" ht="15">
      <c r="A28" s="27"/>
      <c r="B28" s="1"/>
      <c r="C28" s="1"/>
      <c r="D28" s="1"/>
      <c r="E28" s="56"/>
      <c r="F28" s="29"/>
      <c r="G28" s="30" t="s">
        <v>35</v>
      </c>
      <c r="H28" s="30"/>
      <c r="I28" s="30"/>
      <c r="J28" s="30"/>
      <c r="K28" s="42"/>
      <c r="L28" s="30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30">
        <f t="shared" si="9"/>
        <v>0</v>
      </c>
      <c r="X28" s="26" t="e">
        <f t="shared" si="1"/>
        <v>#VALUE!</v>
      </c>
    </row>
    <row r="29" spans="1:24" ht="15">
      <c r="A29" s="27">
        <v>2</v>
      </c>
      <c r="B29" s="1">
        <v>1</v>
      </c>
      <c r="C29" s="1">
        <v>3</v>
      </c>
      <c r="D29" s="29"/>
      <c r="E29" s="57"/>
      <c r="F29" s="1" t="s">
        <v>47</v>
      </c>
      <c r="G29" s="26">
        <f>G30+G33</f>
        <v>324001</v>
      </c>
      <c r="H29" s="26">
        <f aca="true" t="shared" si="10" ref="H29:W29">H30+H33</f>
        <v>0</v>
      </c>
      <c r="I29" s="26">
        <f t="shared" si="10"/>
        <v>0</v>
      </c>
      <c r="J29" s="26">
        <f t="shared" si="10"/>
        <v>22650</v>
      </c>
      <c r="K29" s="26" t="e">
        <f t="shared" si="10"/>
        <v>#REF!</v>
      </c>
      <c r="L29" s="26">
        <f t="shared" si="10"/>
        <v>0</v>
      </c>
      <c r="M29" s="26">
        <f t="shared" si="10"/>
        <v>0</v>
      </c>
      <c r="N29" s="26">
        <f t="shared" si="10"/>
        <v>0</v>
      </c>
      <c r="O29" s="26">
        <f t="shared" si="10"/>
        <v>0</v>
      </c>
      <c r="P29" s="26">
        <f t="shared" si="10"/>
        <v>0</v>
      </c>
      <c r="Q29" s="26">
        <f t="shared" si="10"/>
        <v>0</v>
      </c>
      <c r="R29" s="26">
        <f t="shared" si="10"/>
        <v>0</v>
      </c>
      <c r="S29" s="26">
        <f t="shared" si="10"/>
        <v>0</v>
      </c>
      <c r="T29" s="26"/>
      <c r="U29" s="26"/>
      <c r="V29" s="26"/>
      <c r="W29" s="26">
        <f t="shared" si="10"/>
        <v>22650</v>
      </c>
      <c r="X29" s="26">
        <f t="shared" si="1"/>
        <v>301351</v>
      </c>
    </row>
    <row r="30" spans="1:24" ht="15">
      <c r="A30" s="27">
        <v>2</v>
      </c>
      <c r="B30" s="1">
        <v>1</v>
      </c>
      <c r="C30" s="1">
        <v>3</v>
      </c>
      <c r="D30" s="1">
        <v>1</v>
      </c>
      <c r="E30" s="55"/>
      <c r="F30" s="1" t="s">
        <v>48</v>
      </c>
      <c r="G30" s="26">
        <f>G31+G32</f>
        <v>0</v>
      </c>
      <c r="H30" s="26">
        <f aca="true" t="shared" si="11" ref="H30:W30">H31+H32</f>
        <v>0</v>
      </c>
      <c r="I30" s="26">
        <f t="shared" si="11"/>
        <v>0</v>
      </c>
      <c r="J30" s="26">
        <f t="shared" si="11"/>
        <v>0</v>
      </c>
      <c r="K30" s="26" t="e">
        <f t="shared" si="11"/>
        <v>#REF!</v>
      </c>
      <c r="L30" s="26">
        <f t="shared" si="11"/>
        <v>0</v>
      </c>
      <c r="M30" s="26">
        <f t="shared" si="11"/>
        <v>0</v>
      </c>
      <c r="N30" s="26">
        <f t="shared" si="11"/>
        <v>0</v>
      </c>
      <c r="O30" s="26">
        <f t="shared" si="11"/>
        <v>0</v>
      </c>
      <c r="P30" s="26">
        <f t="shared" si="11"/>
        <v>0</v>
      </c>
      <c r="Q30" s="26">
        <f t="shared" si="11"/>
        <v>0</v>
      </c>
      <c r="R30" s="26">
        <f t="shared" si="11"/>
        <v>0</v>
      </c>
      <c r="S30" s="26">
        <f t="shared" si="11"/>
        <v>0</v>
      </c>
      <c r="T30" s="26"/>
      <c r="U30" s="26"/>
      <c r="V30" s="26"/>
      <c r="W30" s="26">
        <f t="shared" si="11"/>
        <v>0</v>
      </c>
      <c r="X30" s="26">
        <f t="shared" si="1"/>
        <v>0</v>
      </c>
    </row>
    <row r="31" spans="1:24" ht="15">
      <c r="A31" s="27">
        <v>2</v>
      </c>
      <c r="B31" s="1">
        <v>1</v>
      </c>
      <c r="C31" s="1">
        <v>3</v>
      </c>
      <c r="D31" s="1">
        <v>1</v>
      </c>
      <c r="E31" s="56" t="s">
        <v>20</v>
      </c>
      <c r="F31" s="29" t="s">
        <v>49</v>
      </c>
      <c r="G31" s="30">
        <v>0</v>
      </c>
      <c r="H31" s="30"/>
      <c r="I31" s="30"/>
      <c r="J31" s="30"/>
      <c r="K31" s="42" t="e">
        <f>J31/#REF!</f>
        <v>#REF!</v>
      </c>
      <c r="L31" s="30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>
        <f>+I31+J31+L31+M31+N31+O31+P31+Q31+R31+S31+T31+U31</f>
        <v>0</v>
      </c>
      <c r="X31" s="26">
        <f t="shared" si="1"/>
        <v>0</v>
      </c>
    </row>
    <row r="32" spans="1:24" ht="15">
      <c r="A32" s="27">
        <v>2</v>
      </c>
      <c r="B32" s="1">
        <v>1</v>
      </c>
      <c r="C32" s="1">
        <v>3</v>
      </c>
      <c r="D32" s="1">
        <v>1</v>
      </c>
      <c r="E32" s="56" t="s">
        <v>24</v>
      </c>
      <c r="F32" s="29" t="s">
        <v>50</v>
      </c>
      <c r="G32" s="30">
        <v>0</v>
      </c>
      <c r="H32" s="30"/>
      <c r="I32" s="30"/>
      <c r="J32" s="30"/>
      <c r="K32" s="42" t="e">
        <f>J32/#REF!</f>
        <v>#REF!</v>
      </c>
      <c r="L32" s="30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>
        <f>+I32+J32+L32+M32+N32+O32+P32+Q32+R32+S32+T32+U32</f>
        <v>0</v>
      </c>
      <c r="X32" s="26">
        <f t="shared" si="1"/>
        <v>0</v>
      </c>
    </row>
    <row r="33" spans="1:24" ht="15">
      <c r="A33" s="27">
        <v>2</v>
      </c>
      <c r="B33" s="1">
        <v>1</v>
      </c>
      <c r="C33" s="1">
        <v>3</v>
      </c>
      <c r="D33" s="1">
        <v>2</v>
      </c>
      <c r="E33" s="58"/>
      <c r="F33" s="1" t="s">
        <v>51</v>
      </c>
      <c r="G33" s="26">
        <f aca="true" t="shared" si="12" ref="G33:S33">G34</f>
        <v>324001</v>
      </c>
      <c r="H33" s="26">
        <f t="shared" si="12"/>
        <v>0</v>
      </c>
      <c r="I33" s="26">
        <f t="shared" si="12"/>
        <v>0</v>
      </c>
      <c r="J33" s="26">
        <f t="shared" si="12"/>
        <v>22650</v>
      </c>
      <c r="K33" s="26">
        <f t="shared" si="12"/>
        <v>0</v>
      </c>
      <c r="L33" s="26">
        <f t="shared" si="12"/>
        <v>0</v>
      </c>
      <c r="M33" s="26">
        <f t="shared" si="12"/>
        <v>0</v>
      </c>
      <c r="N33" s="26">
        <f t="shared" si="12"/>
        <v>0</v>
      </c>
      <c r="O33" s="26">
        <f t="shared" si="12"/>
        <v>0</v>
      </c>
      <c r="P33" s="26">
        <f t="shared" si="12"/>
        <v>0</v>
      </c>
      <c r="Q33" s="26">
        <f t="shared" si="12"/>
        <v>0</v>
      </c>
      <c r="R33" s="26">
        <f t="shared" si="12"/>
        <v>0</v>
      </c>
      <c r="S33" s="26">
        <f t="shared" si="12"/>
        <v>0</v>
      </c>
      <c r="T33" s="26"/>
      <c r="U33" s="26"/>
      <c r="V33" s="26"/>
      <c r="W33" s="26">
        <f>W34</f>
        <v>22650</v>
      </c>
      <c r="X33" s="26">
        <f t="shared" si="1"/>
        <v>301351</v>
      </c>
    </row>
    <row r="34" spans="1:24" ht="15">
      <c r="A34" s="28">
        <v>2</v>
      </c>
      <c r="B34" s="29">
        <v>1</v>
      </c>
      <c r="C34" s="29">
        <v>3</v>
      </c>
      <c r="D34" s="29">
        <v>2.01</v>
      </c>
      <c r="E34" s="56" t="s">
        <v>20</v>
      </c>
      <c r="F34" s="29" t="s">
        <v>52</v>
      </c>
      <c r="G34" s="30">
        <v>324001</v>
      </c>
      <c r="H34" s="30"/>
      <c r="I34" s="30">
        <v>0</v>
      </c>
      <c r="J34" s="30">
        <f>22650</f>
        <v>22650</v>
      </c>
      <c r="K34" s="89"/>
      <c r="L34" s="30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/>
      <c r="U34" s="25"/>
      <c r="V34" s="25"/>
      <c r="W34" s="30">
        <f>+I34+J34+L34+M34+N34+O34+P34+Q34+R34+S34+T34+U34</f>
        <v>22650</v>
      </c>
      <c r="X34" s="26">
        <f t="shared" si="1"/>
        <v>301351</v>
      </c>
    </row>
    <row r="35" spans="1:24" ht="15">
      <c r="A35" s="28"/>
      <c r="B35" s="29"/>
      <c r="C35" s="29"/>
      <c r="D35" s="29"/>
      <c r="E35" s="56"/>
      <c r="F35" s="29"/>
      <c r="G35" s="30"/>
      <c r="H35" s="30"/>
      <c r="I35" s="30"/>
      <c r="J35" s="30"/>
      <c r="K35" s="89"/>
      <c r="L35" s="30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6">
        <f t="shared" si="1"/>
        <v>0</v>
      </c>
    </row>
    <row r="36" spans="1:24" ht="15">
      <c r="A36" s="27">
        <v>2</v>
      </c>
      <c r="B36" s="1">
        <v>1</v>
      </c>
      <c r="C36" s="1">
        <v>4</v>
      </c>
      <c r="D36" s="1"/>
      <c r="E36" s="58"/>
      <c r="F36" s="1" t="s">
        <v>53</v>
      </c>
      <c r="G36" s="26">
        <f>G37+G38</f>
        <v>0</v>
      </c>
      <c r="H36" s="26">
        <f aca="true" t="shared" si="13" ref="H36:W36">H37+H38</f>
        <v>0</v>
      </c>
      <c r="I36" s="26">
        <f t="shared" si="13"/>
        <v>0</v>
      </c>
      <c r="J36" s="26">
        <f t="shared" si="13"/>
        <v>0</v>
      </c>
      <c r="K36" s="26">
        <f t="shared" si="13"/>
        <v>0</v>
      </c>
      <c r="L36" s="26">
        <f t="shared" si="13"/>
        <v>0</v>
      </c>
      <c r="M36" s="26">
        <f t="shared" si="13"/>
        <v>0</v>
      </c>
      <c r="N36" s="26">
        <f t="shared" si="13"/>
        <v>0</v>
      </c>
      <c r="O36" s="26">
        <f t="shared" si="13"/>
        <v>0</v>
      </c>
      <c r="P36" s="26">
        <f t="shared" si="13"/>
        <v>0</v>
      </c>
      <c r="Q36" s="26">
        <f t="shared" si="13"/>
        <v>0</v>
      </c>
      <c r="R36" s="26">
        <f t="shared" si="13"/>
        <v>0</v>
      </c>
      <c r="S36" s="26">
        <f t="shared" si="13"/>
        <v>0</v>
      </c>
      <c r="T36" s="26"/>
      <c r="U36" s="26"/>
      <c r="V36" s="26"/>
      <c r="W36" s="26">
        <f t="shared" si="13"/>
        <v>0</v>
      </c>
      <c r="X36" s="26">
        <f t="shared" si="1"/>
        <v>0</v>
      </c>
    </row>
    <row r="37" spans="1:24" ht="15">
      <c r="A37" s="27">
        <v>2</v>
      </c>
      <c r="B37" s="1">
        <v>1</v>
      </c>
      <c r="C37" s="1">
        <v>4</v>
      </c>
      <c r="D37" s="1">
        <v>1</v>
      </c>
      <c r="E37" s="58"/>
      <c r="F37" s="1" t="s">
        <v>54</v>
      </c>
      <c r="G37" s="30"/>
      <c r="H37" s="30"/>
      <c r="I37" s="30"/>
      <c r="J37" s="30"/>
      <c r="K37" s="89"/>
      <c r="L37" s="30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>
        <f>I37+J37+L37+M37+N37+O37+P37+Q37+R37+S37+T37+U37</f>
        <v>0</v>
      </c>
      <c r="X37" s="26">
        <f aca="true" t="shared" si="14" ref="X37:X68">G37-W37</f>
        <v>0</v>
      </c>
    </row>
    <row r="38" spans="1:24" ht="15">
      <c r="A38" s="27">
        <v>2</v>
      </c>
      <c r="B38" s="1">
        <v>1</v>
      </c>
      <c r="C38" s="1">
        <v>4</v>
      </c>
      <c r="D38" s="1">
        <v>2</v>
      </c>
      <c r="E38" s="58"/>
      <c r="F38" s="1" t="s">
        <v>55</v>
      </c>
      <c r="G38" s="26">
        <f>+G39</f>
        <v>0</v>
      </c>
      <c r="H38" s="26">
        <f aca="true" t="shared" si="15" ref="H38:W38">+H39</f>
        <v>0</v>
      </c>
      <c r="I38" s="26">
        <f t="shared" si="15"/>
        <v>0</v>
      </c>
      <c r="J38" s="26">
        <f t="shared" si="15"/>
        <v>0</v>
      </c>
      <c r="K38" s="26">
        <f t="shared" si="15"/>
        <v>0</v>
      </c>
      <c r="L38" s="26">
        <f t="shared" si="15"/>
        <v>0</v>
      </c>
      <c r="M38" s="26">
        <f t="shared" si="15"/>
        <v>0</v>
      </c>
      <c r="N38" s="26">
        <f t="shared" si="15"/>
        <v>0</v>
      </c>
      <c r="O38" s="26">
        <f t="shared" si="15"/>
        <v>0</v>
      </c>
      <c r="P38" s="26">
        <f t="shared" si="15"/>
        <v>0</v>
      </c>
      <c r="Q38" s="26">
        <f t="shared" si="15"/>
        <v>0</v>
      </c>
      <c r="R38" s="26">
        <f t="shared" si="15"/>
        <v>0</v>
      </c>
      <c r="S38" s="26">
        <f t="shared" si="15"/>
        <v>0</v>
      </c>
      <c r="T38" s="26"/>
      <c r="U38" s="26"/>
      <c r="V38" s="26"/>
      <c r="W38" s="26">
        <f t="shared" si="15"/>
        <v>0</v>
      </c>
      <c r="X38" s="26">
        <f t="shared" si="14"/>
        <v>0</v>
      </c>
    </row>
    <row r="39" spans="1:24" ht="15">
      <c r="A39" s="28">
        <v>2</v>
      </c>
      <c r="B39" s="29">
        <v>1</v>
      </c>
      <c r="C39" s="29">
        <v>4</v>
      </c>
      <c r="D39" s="29">
        <v>2</v>
      </c>
      <c r="E39" s="56" t="s">
        <v>20</v>
      </c>
      <c r="F39" s="29" t="s">
        <v>56</v>
      </c>
      <c r="G39" s="30">
        <v>0</v>
      </c>
      <c r="H39" s="30"/>
      <c r="I39" s="30"/>
      <c r="J39" s="30"/>
      <c r="K39" s="89"/>
      <c r="L39" s="30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>
        <f>I39+J39+L39+M39+N39+O39+P39+Q39+R39+S39+T39+U39</f>
        <v>0</v>
      </c>
      <c r="X39" s="26">
        <f t="shared" si="14"/>
        <v>0</v>
      </c>
    </row>
    <row r="40" spans="1:24" ht="22.5">
      <c r="A40" s="27">
        <v>2</v>
      </c>
      <c r="B40" s="1">
        <v>1</v>
      </c>
      <c r="C40" s="1">
        <v>5</v>
      </c>
      <c r="D40" s="29"/>
      <c r="E40" s="57"/>
      <c r="F40" s="1" t="s">
        <v>57</v>
      </c>
      <c r="G40" s="26">
        <f>G41+G42+G43</f>
        <v>3960000</v>
      </c>
      <c r="H40" s="26">
        <f>H41+H42+H43</f>
        <v>0</v>
      </c>
      <c r="I40" s="26">
        <f>I41+I42+I43</f>
        <v>322191.49</v>
      </c>
      <c r="J40" s="26">
        <f>J41+J42+J43</f>
        <v>4617</v>
      </c>
      <c r="K40" s="42" t="e">
        <f>J40/#REF!</f>
        <v>#REF!</v>
      </c>
      <c r="L40" s="26">
        <f aca="true" t="shared" si="16" ref="L40:W40">L41+L42+L43</f>
        <v>0</v>
      </c>
      <c r="M40" s="26">
        <f t="shared" si="16"/>
        <v>0</v>
      </c>
      <c r="N40" s="26">
        <f t="shared" si="16"/>
        <v>0</v>
      </c>
      <c r="O40" s="26">
        <f t="shared" si="16"/>
        <v>0</v>
      </c>
      <c r="P40" s="26">
        <f t="shared" si="16"/>
        <v>0</v>
      </c>
      <c r="Q40" s="26">
        <f>Q41+Q42+Q43</f>
        <v>0</v>
      </c>
      <c r="R40" s="26">
        <f t="shared" si="16"/>
        <v>0</v>
      </c>
      <c r="S40" s="26">
        <f t="shared" si="16"/>
        <v>0</v>
      </c>
      <c r="T40" s="26"/>
      <c r="U40" s="26"/>
      <c r="V40" s="26"/>
      <c r="W40" s="26">
        <f t="shared" si="16"/>
        <v>326808.49</v>
      </c>
      <c r="X40" s="26">
        <f t="shared" si="14"/>
        <v>3633191.51</v>
      </c>
    </row>
    <row r="41" spans="1:24" ht="15">
      <c r="A41" s="27">
        <v>2</v>
      </c>
      <c r="B41" s="1">
        <v>1</v>
      </c>
      <c r="C41" s="1">
        <v>5</v>
      </c>
      <c r="D41" s="1">
        <v>1</v>
      </c>
      <c r="E41" s="55">
        <v>1</v>
      </c>
      <c r="F41" s="1" t="s">
        <v>58</v>
      </c>
      <c r="G41" s="30">
        <v>1800000</v>
      </c>
      <c r="H41" s="30"/>
      <c r="I41" s="30">
        <f>10511.63+138547.34</f>
        <v>149058.97</v>
      </c>
      <c r="J41" s="30">
        <f>2127</f>
        <v>2127</v>
      </c>
      <c r="K41" s="89" t="e">
        <f>J41/#REF!</f>
        <v>#REF!</v>
      </c>
      <c r="L41" s="30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/>
      <c r="U41" s="25"/>
      <c r="V41" s="25"/>
      <c r="W41" s="30">
        <f>+I41+J41+L41+M41+N41+O41+P41+Q41+R41+S41+T41+U41</f>
        <v>151185.97</v>
      </c>
      <c r="X41" s="26">
        <f t="shared" si="14"/>
        <v>1648814.03</v>
      </c>
    </row>
    <row r="42" spans="1:24" ht="15">
      <c r="A42" s="27">
        <v>2</v>
      </c>
      <c r="B42" s="1">
        <v>1</v>
      </c>
      <c r="C42" s="1">
        <v>5</v>
      </c>
      <c r="D42" s="1">
        <v>2</v>
      </c>
      <c r="E42" s="55"/>
      <c r="F42" s="1" t="s">
        <v>59</v>
      </c>
      <c r="G42" s="30">
        <v>1920000</v>
      </c>
      <c r="H42" s="30"/>
      <c r="I42" s="30">
        <f>11498.53+148295.47</f>
        <v>159794</v>
      </c>
      <c r="J42" s="30">
        <f>2130</f>
        <v>2130</v>
      </c>
      <c r="K42" s="89" t="e">
        <f>J42/#REF!</f>
        <v>#REF!</v>
      </c>
      <c r="L42" s="30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/>
      <c r="U42" s="25"/>
      <c r="V42" s="25"/>
      <c r="W42" s="30">
        <f>+I42+J42+L42+M42+N42+O42+P42+Q42+R42+S42+T42+U42</f>
        <v>161924</v>
      </c>
      <c r="X42" s="26">
        <f t="shared" si="14"/>
        <v>1758076</v>
      </c>
    </row>
    <row r="43" spans="1:24" ht="15">
      <c r="A43" s="27">
        <v>2</v>
      </c>
      <c r="B43" s="1">
        <v>1</v>
      </c>
      <c r="C43" s="1">
        <v>5</v>
      </c>
      <c r="D43" s="1">
        <v>3</v>
      </c>
      <c r="E43" s="55"/>
      <c r="F43" s="1" t="s">
        <v>60</v>
      </c>
      <c r="G43" s="30">
        <v>240000</v>
      </c>
      <c r="H43" s="30"/>
      <c r="I43" s="30">
        <f>927.65+12410.87</f>
        <v>13338.52</v>
      </c>
      <c r="J43" s="30">
        <f>360</f>
        <v>360</v>
      </c>
      <c r="K43" s="89" t="e">
        <f>J43/#REF!</f>
        <v>#REF!</v>
      </c>
      <c r="L43" s="30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/>
      <c r="U43" s="25"/>
      <c r="V43" s="25"/>
      <c r="W43" s="30">
        <f>+I43+J43+L43+M43+N43+O43+P43+Q43+R43+S43+T43+U43</f>
        <v>13698.52</v>
      </c>
      <c r="X43" s="26">
        <f t="shared" si="14"/>
        <v>226301.48</v>
      </c>
    </row>
    <row r="44" spans="1:24" ht="15.75" thickBot="1">
      <c r="A44" s="32"/>
      <c r="B44" s="33"/>
      <c r="C44" s="33"/>
      <c r="D44" s="33"/>
      <c r="E44" s="59"/>
      <c r="F44" s="1"/>
      <c r="G44" s="26"/>
      <c r="H44" s="26"/>
      <c r="I44" s="30"/>
      <c r="J44" s="30"/>
      <c r="K44" s="42"/>
      <c r="L44" s="26"/>
      <c r="M44" s="25">
        <v>0</v>
      </c>
      <c r="N44" s="25"/>
      <c r="O44" s="25"/>
      <c r="P44" s="25"/>
      <c r="Q44" s="25"/>
      <c r="R44" s="25"/>
      <c r="S44" s="25"/>
      <c r="T44" s="25"/>
      <c r="U44" s="25"/>
      <c r="V44" s="25"/>
      <c r="W44" s="30"/>
      <c r="X44" s="26">
        <f t="shared" si="14"/>
        <v>0</v>
      </c>
    </row>
    <row r="45" spans="1:24" ht="15.75" thickBot="1">
      <c r="A45" s="21">
        <v>2</v>
      </c>
      <c r="B45" s="22">
        <v>2</v>
      </c>
      <c r="C45" s="22"/>
      <c r="D45" s="22"/>
      <c r="E45" s="53"/>
      <c r="F45" s="1" t="s">
        <v>61</v>
      </c>
      <c r="G45" s="26">
        <f>G47+G57+G61+G65+G69+G74+G80+G90</f>
        <v>15010785.219999999</v>
      </c>
      <c r="H45" s="26">
        <f aca="true" t="shared" si="17" ref="H45:W45">H47+H57+H61+H65+H69+H74+H80+H90</f>
        <v>0</v>
      </c>
      <c r="I45" s="26">
        <f t="shared" si="17"/>
        <v>0</v>
      </c>
      <c r="J45" s="26">
        <f t="shared" si="17"/>
        <v>639772.23</v>
      </c>
      <c r="K45" s="26" t="e">
        <f t="shared" si="17"/>
        <v>#REF!</v>
      </c>
      <c r="L45" s="26">
        <f t="shared" si="17"/>
        <v>0</v>
      </c>
      <c r="M45" s="26">
        <f t="shared" si="17"/>
        <v>0</v>
      </c>
      <c r="N45" s="26">
        <f t="shared" si="17"/>
        <v>0</v>
      </c>
      <c r="O45" s="26">
        <f t="shared" si="17"/>
        <v>0</v>
      </c>
      <c r="P45" s="26">
        <f t="shared" si="17"/>
        <v>0</v>
      </c>
      <c r="Q45" s="26">
        <f t="shared" si="17"/>
        <v>0</v>
      </c>
      <c r="R45" s="26">
        <f t="shared" si="17"/>
        <v>0</v>
      </c>
      <c r="S45" s="26">
        <f t="shared" si="17"/>
        <v>0</v>
      </c>
      <c r="T45" s="26"/>
      <c r="U45" s="26"/>
      <c r="V45" s="26"/>
      <c r="W45" s="26">
        <f t="shared" si="17"/>
        <v>639772.23</v>
      </c>
      <c r="X45" s="26">
        <f t="shared" si="14"/>
        <v>14371012.989999998</v>
      </c>
    </row>
    <row r="46" spans="1:24" ht="15">
      <c r="A46" s="23"/>
      <c r="B46" s="24"/>
      <c r="C46" s="34"/>
      <c r="D46" s="34"/>
      <c r="E46" s="60"/>
      <c r="F46" s="1"/>
      <c r="G46" s="26"/>
      <c r="H46" s="26"/>
      <c r="I46" s="30"/>
      <c r="J46" s="30"/>
      <c r="K46" s="42"/>
      <c r="L46" s="30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>
        <f>+I46+J46+L46+M46+N46+O46+P46+Q46+R46+S46+T46+U46</f>
        <v>0</v>
      </c>
      <c r="X46" s="26">
        <f t="shared" si="14"/>
        <v>0</v>
      </c>
    </row>
    <row r="47" spans="1:24" ht="15">
      <c r="A47" s="27">
        <v>2</v>
      </c>
      <c r="B47" s="1">
        <v>2</v>
      </c>
      <c r="C47" s="1">
        <v>1</v>
      </c>
      <c r="D47" s="29"/>
      <c r="E47" s="57"/>
      <c r="F47" s="1" t="s">
        <v>62</v>
      </c>
      <c r="G47" s="26">
        <f>+G48+G49+G50+G51+G52+G54+G55</f>
        <v>1724001</v>
      </c>
      <c r="H47" s="26">
        <f aca="true" t="shared" si="18" ref="H47:W47">+H48+H49+H50+H51+H52+H54+H55</f>
        <v>0</v>
      </c>
      <c r="I47" s="26">
        <f>+I48+I49+I50+I51+I52+I54+I55</f>
        <v>0</v>
      </c>
      <c r="J47" s="26">
        <f t="shared" si="18"/>
        <v>269934.98</v>
      </c>
      <c r="K47" s="26" t="e">
        <f t="shared" si="18"/>
        <v>#REF!</v>
      </c>
      <c r="L47" s="26">
        <f t="shared" si="18"/>
        <v>0</v>
      </c>
      <c r="M47" s="26">
        <f t="shared" si="18"/>
        <v>0</v>
      </c>
      <c r="N47" s="26">
        <f t="shared" si="18"/>
        <v>0</v>
      </c>
      <c r="O47" s="26">
        <f t="shared" si="18"/>
        <v>0</v>
      </c>
      <c r="P47" s="26">
        <f t="shared" si="18"/>
        <v>0</v>
      </c>
      <c r="Q47" s="26">
        <f t="shared" si="18"/>
        <v>0</v>
      </c>
      <c r="R47" s="26">
        <f t="shared" si="18"/>
        <v>0</v>
      </c>
      <c r="S47" s="26">
        <f t="shared" si="18"/>
        <v>0</v>
      </c>
      <c r="T47" s="26"/>
      <c r="U47" s="26"/>
      <c r="V47" s="26"/>
      <c r="W47" s="26">
        <f t="shared" si="18"/>
        <v>269934.98</v>
      </c>
      <c r="X47" s="26">
        <f t="shared" si="14"/>
        <v>1454066.02</v>
      </c>
    </row>
    <row r="48" spans="1:24" ht="15">
      <c r="A48" s="27">
        <v>2</v>
      </c>
      <c r="B48" s="1">
        <v>2</v>
      </c>
      <c r="C48" s="1">
        <v>1</v>
      </c>
      <c r="D48" s="1">
        <v>2</v>
      </c>
      <c r="E48" s="55"/>
      <c r="F48" s="1" t="s">
        <v>63</v>
      </c>
      <c r="G48" s="30">
        <v>15000</v>
      </c>
      <c r="H48" s="26"/>
      <c r="I48" s="30">
        <v>0</v>
      </c>
      <c r="J48" s="30">
        <f>890.5+890.5</f>
        <v>1781</v>
      </c>
      <c r="K48" s="89" t="e">
        <f>J48/#REF!</f>
        <v>#REF!</v>
      </c>
      <c r="L48" s="30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/>
      <c r="U48" s="25"/>
      <c r="V48" s="25"/>
      <c r="W48" s="30">
        <f>+I48+J48+L48+M48+N48+O48+P48+Q48+R48+S48+T48+U48</f>
        <v>1781</v>
      </c>
      <c r="X48" s="26">
        <f t="shared" si="14"/>
        <v>13219</v>
      </c>
    </row>
    <row r="49" spans="1:24" ht="15">
      <c r="A49" s="27">
        <v>2</v>
      </c>
      <c r="B49" s="1">
        <v>2</v>
      </c>
      <c r="C49" s="1">
        <v>1</v>
      </c>
      <c r="D49" s="1">
        <v>3</v>
      </c>
      <c r="E49" s="55"/>
      <c r="F49" s="1" t="s">
        <v>64</v>
      </c>
      <c r="G49" s="30">
        <v>1080000</v>
      </c>
      <c r="H49" s="26"/>
      <c r="I49" s="30">
        <v>0</v>
      </c>
      <c r="J49" s="30">
        <f>65146.9+33141.84+33200+67914.55</f>
        <v>199403.28999999998</v>
      </c>
      <c r="K49" s="89" t="e">
        <f>J49/#REF!</f>
        <v>#REF!</v>
      </c>
      <c r="L49" s="30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/>
      <c r="U49" s="25"/>
      <c r="V49" s="25"/>
      <c r="W49" s="30">
        <f>+I49+J49+L49+M49+N49+O49+P49+Q49+R49+S49+T49+U49</f>
        <v>199403.28999999998</v>
      </c>
      <c r="X49" s="26">
        <f t="shared" si="14"/>
        <v>880596.71</v>
      </c>
    </row>
    <row r="50" spans="1:24" ht="15">
      <c r="A50" s="27">
        <v>2</v>
      </c>
      <c r="B50" s="1">
        <v>2</v>
      </c>
      <c r="C50" s="1">
        <v>1</v>
      </c>
      <c r="D50" s="1">
        <v>4</v>
      </c>
      <c r="E50" s="55"/>
      <c r="F50" s="1" t="s">
        <v>65</v>
      </c>
      <c r="G50" s="30">
        <v>30001</v>
      </c>
      <c r="H50" s="26"/>
      <c r="I50" s="30">
        <v>0</v>
      </c>
      <c r="J50" s="30">
        <f>2099.5+2099.5</f>
        <v>4199</v>
      </c>
      <c r="K50" s="89" t="e">
        <f>J50/#REF!</f>
        <v>#REF!</v>
      </c>
      <c r="L50" s="30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/>
      <c r="U50" s="25"/>
      <c r="V50" s="25"/>
      <c r="W50" s="30">
        <f>+I50+J50+L50+M50+N50+O50+P50+Q50+R50+S50+T50+U50</f>
        <v>4199</v>
      </c>
      <c r="X50" s="26">
        <f t="shared" si="14"/>
        <v>25802</v>
      </c>
    </row>
    <row r="51" spans="1:24" ht="15">
      <c r="A51" s="27">
        <v>2</v>
      </c>
      <c r="B51" s="1">
        <v>2</v>
      </c>
      <c r="C51" s="1">
        <v>1</v>
      </c>
      <c r="D51" s="1">
        <v>5</v>
      </c>
      <c r="E51" s="55"/>
      <c r="F51" s="1" t="s">
        <v>66</v>
      </c>
      <c r="G51" s="30">
        <v>30000</v>
      </c>
      <c r="H51" s="26"/>
      <c r="I51" s="30">
        <v>0</v>
      </c>
      <c r="J51" s="30">
        <f>2099.5+2099.5</f>
        <v>4199</v>
      </c>
      <c r="K51" s="89" t="e">
        <f>J51/#REF!</f>
        <v>#REF!</v>
      </c>
      <c r="L51" s="30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/>
      <c r="U51" s="25"/>
      <c r="V51" s="25"/>
      <c r="W51" s="30">
        <f>+I51+J51+L51+M51+N51+O51+P51+Q51+R51+S51+T51+U51</f>
        <v>4199</v>
      </c>
      <c r="X51" s="26">
        <f t="shared" si="14"/>
        <v>25801</v>
      </c>
    </row>
    <row r="52" spans="1:24" ht="15">
      <c r="A52" s="27">
        <v>2</v>
      </c>
      <c r="B52" s="1">
        <v>2</v>
      </c>
      <c r="C52" s="1">
        <v>1</v>
      </c>
      <c r="D52" s="1">
        <v>6</v>
      </c>
      <c r="E52" s="55"/>
      <c r="F52" s="1" t="s">
        <v>67</v>
      </c>
      <c r="G52" s="26">
        <f>G53</f>
        <v>540000</v>
      </c>
      <c r="H52" s="26">
        <f aca="true" t="shared" si="19" ref="H52:S52">H53</f>
        <v>0</v>
      </c>
      <c r="I52" s="26">
        <f>I53</f>
        <v>0</v>
      </c>
      <c r="J52" s="26">
        <f t="shared" si="19"/>
        <v>55915.69</v>
      </c>
      <c r="K52" s="26" t="e">
        <f t="shared" si="19"/>
        <v>#REF!</v>
      </c>
      <c r="L52" s="26">
        <f t="shared" si="19"/>
        <v>0</v>
      </c>
      <c r="M52" s="26">
        <f t="shared" si="19"/>
        <v>0</v>
      </c>
      <c r="N52" s="26">
        <f t="shared" si="19"/>
        <v>0</v>
      </c>
      <c r="O52" s="26">
        <f t="shared" si="19"/>
        <v>0</v>
      </c>
      <c r="P52" s="26">
        <f t="shared" si="19"/>
        <v>0</v>
      </c>
      <c r="Q52" s="26">
        <f t="shared" si="19"/>
        <v>0</v>
      </c>
      <c r="R52" s="26">
        <f t="shared" si="19"/>
        <v>0</v>
      </c>
      <c r="S52" s="26">
        <f t="shared" si="19"/>
        <v>0</v>
      </c>
      <c r="T52" s="26"/>
      <c r="U52" s="26"/>
      <c r="V52" s="26"/>
      <c r="W52" s="26">
        <f>W53</f>
        <v>55915.69</v>
      </c>
      <c r="X52" s="26">
        <f t="shared" si="14"/>
        <v>484084.31</v>
      </c>
    </row>
    <row r="53" spans="1:24" ht="15">
      <c r="A53" s="28">
        <v>2</v>
      </c>
      <c r="B53" s="29">
        <v>2</v>
      </c>
      <c r="C53" s="29">
        <v>1</v>
      </c>
      <c r="D53" s="29">
        <v>6</v>
      </c>
      <c r="E53" s="56" t="s">
        <v>20</v>
      </c>
      <c r="F53" s="29" t="s">
        <v>68</v>
      </c>
      <c r="G53" s="30">
        <v>540000</v>
      </c>
      <c r="H53" s="30"/>
      <c r="I53" s="30">
        <v>0</v>
      </c>
      <c r="J53" s="30">
        <f>38455.13+17460.56</f>
        <v>55915.69</v>
      </c>
      <c r="K53" s="42" t="e">
        <f>J53/#REF!</f>
        <v>#REF!</v>
      </c>
      <c r="L53" s="30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/>
      <c r="U53" s="25"/>
      <c r="V53" s="25"/>
      <c r="W53" s="30">
        <f>+I53+J53+L53+M53+N53+O53+P53+Q53+R53+S53+T53+U53</f>
        <v>55915.69</v>
      </c>
      <c r="X53" s="26">
        <f t="shared" si="14"/>
        <v>484084.31</v>
      </c>
    </row>
    <row r="54" spans="1:24" ht="15">
      <c r="A54" s="27">
        <v>2</v>
      </c>
      <c r="B54" s="1">
        <v>2</v>
      </c>
      <c r="C54" s="1">
        <v>1</v>
      </c>
      <c r="D54" s="1">
        <v>7</v>
      </c>
      <c r="E54" s="55"/>
      <c r="F54" s="1" t="s">
        <v>69</v>
      </c>
      <c r="G54" s="30">
        <v>7000</v>
      </c>
      <c r="H54" s="30"/>
      <c r="I54" s="30">
        <v>0</v>
      </c>
      <c r="J54" s="30">
        <f>465+465</f>
        <v>930</v>
      </c>
      <c r="K54" s="89" t="e">
        <f>J54/#REF!</f>
        <v>#REF!</v>
      </c>
      <c r="L54" s="30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/>
      <c r="U54" s="25"/>
      <c r="V54" s="25"/>
      <c r="W54" s="30">
        <f>+I54+J54+L54+M54+N54+O54+P54+Q54+R54+S54+T54+U54</f>
        <v>930</v>
      </c>
      <c r="X54" s="26">
        <f t="shared" si="14"/>
        <v>6070</v>
      </c>
    </row>
    <row r="55" spans="1:24" ht="15">
      <c r="A55" s="27">
        <v>2</v>
      </c>
      <c r="B55" s="1">
        <v>2</v>
      </c>
      <c r="C55" s="1">
        <v>1</v>
      </c>
      <c r="D55" s="1">
        <v>8</v>
      </c>
      <c r="E55" s="55"/>
      <c r="F55" s="1" t="s">
        <v>70</v>
      </c>
      <c r="G55" s="30">
        <v>22000</v>
      </c>
      <c r="H55" s="30"/>
      <c r="I55" s="30">
        <v>0</v>
      </c>
      <c r="J55" s="30">
        <f>1656+1851</f>
        <v>3507</v>
      </c>
      <c r="K55" s="89" t="e">
        <f>J55/#REF!</f>
        <v>#REF!</v>
      </c>
      <c r="L55" s="30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/>
      <c r="U55" s="25"/>
      <c r="V55" s="25"/>
      <c r="W55" s="30">
        <f>+I55+J55+L55+M55+N55+O55+P55+Q55+R55+S55+T55+U55</f>
        <v>3507</v>
      </c>
      <c r="X55" s="26">
        <f t="shared" si="14"/>
        <v>18493</v>
      </c>
    </row>
    <row r="56" spans="1:24" ht="15">
      <c r="A56" s="27"/>
      <c r="B56" s="1"/>
      <c r="C56" s="1"/>
      <c r="D56" s="1"/>
      <c r="E56" s="57"/>
      <c r="F56" s="1"/>
      <c r="G56" s="26"/>
      <c r="H56" s="26"/>
      <c r="I56" s="30"/>
      <c r="J56" s="30"/>
      <c r="K56" s="42"/>
      <c r="L56" s="30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6">
        <f>+I56+J56+L56+M56+N56+O56+P56+Q56+R56+S56</f>
        <v>0</v>
      </c>
      <c r="X56" s="26">
        <f t="shared" si="14"/>
        <v>0</v>
      </c>
    </row>
    <row r="57" spans="1:24" ht="22.5">
      <c r="A57" s="27">
        <v>2</v>
      </c>
      <c r="B57" s="1">
        <v>2</v>
      </c>
      <c r="C57" s="1">
        <v>2</v>
      </c>
      <c r="D57" s="29"/>
      <c r="E57" s="57"/>
      <c r="F57" s="88" t="s">
        <v>71</v>
      </c>
      <c r="G57" s="79">
        <f>+G58+G59</f>
        <v>650000</v>
      </c>
      <c r="H57" s="79">
        <f aca="true" t="shared" si="20" ref="H57:W57">+H58+H59</f>
        <v>0</v>
      </c>
      <c r="I57" s="79">
        <f t="shared" si="20"/>
        <v>0</v>
      </c>
      <c r="J57" s="79">
        <f t="shared" si="20"/>
        <v>0</v>
      </c>
      <c r="K57" s="79" t="e">
        <f t="shared" si="20"/>
        <v>#REF!</v>
      </c>
      <c r="L57" s="79">
        <f t="shared" si="20"/>
        <v>0</v>
      </c>
      <c r="M57" s="79">
        <f t="shared" si="20"/>
        <v>0</v>
      </c>
      <c r="N57" s="79">
        <f t="shared" si="20"/>
        <v>0</v>
      </c>
      <c r="O57" s="79">
        <f t="shared" si="20"/>
        <v>0</v>
      </c>
      <c r="P57" s="79">
        <f t="shared" si="20"/>
        <v>0</v>
      </c>
      <c r="Q57" s="79">
        <f t="shared" si="20"/>
        <v>0</v>
      </c>
      <c r="R57" s="79">
        <f t="shared" si="20"/>
        <v>0</v>
      </c>
      <c r="S57" s="79">
        <f t="shared" si="20"/>
        <v>0</v>
      </c>
      <c r="T57" s="79"/>
      <c r="U57" s="79"/>
      <c r="V57" s="79"/>
      <c r="W57" s="79">
        <f t="shared" si="20"/>
        <v>0</v>
      </c>
      <c r="X57" s="26">
        <f t="shared" si="14"/>
        <v>650000</v>
      </c>
    </row>
    <row r="58" spans="1:24" ht="21">
      <c r="A58" s="27">
        <v>2</v>
      </c>
      <c r="B58" s="1">
        <v>2</v>
      </c>
      <c r="C58" s="1">
        <v>2</v>
      </c>
      <c r="D58" s="1">
        <v>1</v>
      </c>
      <c r="E58" s="55" t="s">
        <v>72</v>
      </c>
      <c r="F58" s="88" t="s">
        <v>73</v>
      </c>
      <c r="G58" s="30">
        <v>50000</v>
      </c>
      <c r="H58" s="26"/>
      <c r="I58" s="26"/>
      <c r="J58" s="26"/>
      <c r="K58" s="42" t="e">
        <f>J58/#REF!</f>
        <v>#REF!</v>
      </c>
      <c r="L58" s="26"/>
      <c r="M58" s="25"/>
      <c r="N58" s="25"/>
      <c r="O58" s="25">
        <v>0</v>
      </c>
      <c r="P58" s="25"/>
      <c r="Q58" s="25"/>
      <c r="R58" s="25"/>
      <c r="S58" s="25"/>
      <c r="T58" s="25"/>
      <c r="U58" s="25"/>
      <c r="V58" s="25"/>
      <c r="W58" s="26">
        <f>+I58+J58+L58+M58+N58+O58+P58+Q58+R58+S58+T58+U58</f>
        <v>0</v>
      </c>
      <c r="X58" s="26">
        <f t="shared" si="14"/>
        <v>50000</v>
      </c>
    </row>
    <row r="59" spans="1:24" ht="21.75" thickBot="1">
      <c r="A59" s="35">
        <v>2</v>
      </c>
      <c r="B59" s="36">
        <v>2</v>
      </c>
      <c r="C59" s="36">
        <v>2</v>
      </c>
      <c r="D59" s="36">
        <v>2</v>
      </c>
      <c r="E59" s="61" t="s">
        <v>72</v>
      </c>
      <c r="F59" s="88" t="s">
        <v>74</v>
      </c>
      <c r="G59" s="30">
        <v>600000</v>
      </c>
      <c r="H59" s="26"/>
      <c r="I59" s="26"/>
      <c r="J59" s="26">
        <v>0</v>
      </c>
      <c r="K59" s="42" t="e">
        <f>J59/#REF!</f>
        <v>#REF!</v>
      </c>
      <c r="L59" s="30">
        <v>0</v>
      </c>
      <c r="M59" s="25"/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/>
      <c r="U59" s="25"/>
      <c r="V59" s="25"/>
      <c r="W59" s="30">
        <f>+I59+J59+M59+N59+O59+P59+Q59+R59+S59+L59+T59+U59</f>
        <v>0</v>
      </c>
      <c r="X59" s="26">
        <f t="shared" si="14"/>
        <v>600000</v>
      </c>
    </row>
    <row r="60" spans="1:24" ht="15">
      <c r="A60" s="23"/>
      <c r="B60" s="24"/>
      <c r="C60" s="24"/>
      <c r="D60" s="24"/>
      <c r="E60" s="60"/>
      <c r="F60" s="88"/>
      <c r="G60" s="26"/>
      <c r="H60" s="26"/>
      <c r="I60" s="30"/>
      <c r="J60" s="30"/>
      <c r="K60" s="42"/>
      <c r="L60" s="30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30">
        <f>+I60+J60+L60+M60+N60+O60+P60+Q60+R60+S60</f>
        <v>0</v>
      </c>
      <c r="X60" s="26">
        <f t="shared" si="14"/>
        <v>0</v>
      </c>
    </row>
    <row r="61" spans="1:24" ht="15">
      <c r="A61" s="27">
        <v>2</v>
      </c>
      <c r="B61" s="1">
        <v>2</v>
      </c>
      <c r="C61" s="1">
        <v>3</v>
      </c>
      <c r="D61" s="29"/>
      <c r="E61" s="57"/>
      <c r="F61" s="88" t="s">
        <v>75</v>
      </c>
      <c r="G61" s="26">
        <f>+G62+G63</f>
        <v>3095000</v>
      </c>
      <c r="H61" s="26">
        <f aca="true" t="shared" si="21" ref="H61:W61">+H62+H63</f>
        <v>0</v>
      </c>
      <c r="I61" s="26">
        <f t="shared" si="21"/>
        <v>0</v>
      </c>
      <c r="J61" s="26">
        <f t="shared" si="21"/>
        <v>268250</v>
      </c>
      <c r="K61" s="26" t="e">
        <f t="shared" si="21"/>
        <v>#REF!</v>
      </c>
      <c r="L61" s="26">
        <f t="shared" si="21"/>
        <v>0</v>
      </c>
      <c r="M61" s="26">
        <f t="shared" si="21"/>
        <v>0</v>
      </c>
      <c r="N61" s="26">
        <f t="shared" si="21"/>
        <v>0</v>
      </c>
      <c r="O61" s="26">
        <f t="shared" si="21"/>
        <v>0</v>
      </c>
      <c r="P61" s="26">
        <f t="shared" si="21"/>
        <v>0</v>
      </c>
      <c r="Q61" s="26">
        <f t="shared" si="21"/>
        <v>0</v>
      </c>
      <c r="R61" s="26">
        <f t="shared" si="21"/>
        <v>0</v>
      </c>
      <c r="S61" s="26">
        <f t="shared" si="21"/>
        <v>0</v>
      </c>
      <c r="T61" s="26">
        <f t="shared" si="21"/>
        <v>0</v>
      </c>
      <c r="U61" s="26">
        <f t="shared" si="21"/>
        <v>0</v>
      </c>
      <c r="V61" s="26"/>
      <c r="W61" s="26">
        <f t="shared" si="21"/>
        <v>268250</v>
      </c>
      <c r="X61" s="26">
        <f t="shared" si="14"/>
        <v>2826750</v>
      </c>
    </row>
    <row r="62" spans="1:24" ht="15">
      <c r="A62" s="27">
        <v>2</v>
      </c>
      <c r="B62" s="1">
        <v>2</v>
      </c>
      <c r="C62" s="1">
        <v>3</v>
      </c>
      <c r="D62" s="1">
        <v>1</v>
      </c>
      <c r="E62" s="55"/>
      <c r="F62" s="88" t="s">
        <v>76</v>
      </c>
      <c r="G62" s="30">
        <v>3020000</v>
      </c>
      <c r="H62" s="30"/>
      <c r="I62" s="30">
        <v>0</v>
      </c>
      <c r="J62" s="30">
        <f>160250+108000</f>
        <v>268250</v>
      </c>
      <c r="K62" s="89" t="e">
        <f>J62/#REF!</f>
        <v>#REF!</v>
      </c>
      <c r="L62" s="30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/>
      <c r="U62" s="25">
        <v>0</v>
      </c>
      <c r="V62" s="25"/>
      <c r="W62" s="30">
        <f>+I62+J62+L62+M62+N62+O62+P62+Q62+R62+S62+T62+U62</f>
        <v>268250</v>
      </c>
      <c r="X62" s="26">
        <f t="shared" si="14"/>
        <v>2751750</v>
      </c>
    </row>
    <row r="63" spans="1:24" ht="15">
      <c r="A63" s="27">
        <v>2</v>
      </c>
      <c r="B63" s="1">
        <v>2</v>
      </c>
      <c r="C63" s="1">
        <v>3</v>
      </c>
      <c r="D63" s="1">
        <v>2</v>
      </c>
      <c r="E63" s="55"/>
      <c r="F63" s="88" t="s">
        <v>77</v>
      </c>
      <c r="G63" s="30">
        <v>75000</v>
      </c>
      <c r="H63" s="26"/>
      <c r="I63" s="30"/>
      <c r="J63" s="26"/>
      <c r="K63" s="42" t="e">
        <f>J63/#REF!</f>
        <v>#REF!</v>
      </c>
      <c r="L63" s="26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30">
        <f>+I63+J63+L63+M63+N63+O63+P63+Q63+R63+S63+T63+U63</f>
        <v>0</v>
      </c>
      <c r="X63" s="26">
        <f t="shared" si="14"/>
        <v>75000</v>
      </c>
    </row>
    <row r="64" spans="1:24" ht="15">
      <c r="A64" s="27"/>
      <c r="B64" s="1"/>
      <c r="C64" s="1"/>
      <c r="D64" s="1"/>
      <c r="E64" s="57"/>
      <c r="F64" s="88"/>
      <c r="G64" s="26"/>
      <c r="H64" s="26"/>
      <c r="I64" s="30"/>
      <c r="J64" s="30"/>
      <c r="K64" s="42"/>
      <c r="L64" s="30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30">
        <f>+I64+J64+L64+M64+N64+O64+P64+Q64+R64+S64+T64</f>
        <v>0</v>
      </c>
      <c r="X64" s="26">
        <f t="shared" si="14"/>
        <v>0</v>
      </c>
    </row>
    <row r="65" spans="1:24" ht="15">
      <c r="A65" s="27">
        <v>2</v>
      </c>
      <c r="B65" s="1">
        <v>2</v>
      </c>
      <c r="C65" s="1">
        <v>4</v>
      </c>
      <c r="D65" s="29"/>
      <c r="E65" s="57"/>
      <c r="F65" s="88" t="s">
        <v>78</v>
      </c>
      <c r="G65" s="26">
        <f>+G66+G67</f>
        <v>70000</v>
      </c>
      <c r="H65" s="30">
        <f aca="true" t="shared" si="22" ref="H65:W65">+H66+H67</f>
        <v>0</v>
      </c>
      <c r="I65" s="30">
        <f t="shared" si="22"/>
        <v>0</v>
      </c>
      <c r="J65" s="30">
        <f t="shared" si="22"/>
        <v>0</v>
      </c>
      <c r="K65" s="26" t="e">
        <f t="shared" si="22"/>
        <v>#REF!</v>
      </c>
      <c r="L65" s="26">
        <f t="shared" si="22"/>
        <v>0</v>
      </c>
      <c r="M65" s="26">
        <f t="shared" si="22"/>
        <v>0</v>
      </c>
      <c r="N65" s="26">
        <f t="shared" si="22"/>
        <v>0</v>
      </c>
      <c r="O65" s="26">
        <f t="shared" si="22"/>
        <v>0</v>
      </c>
      <c r="P65" s="26">
        <f t="shared" si="22"/>
        <v>0</v>
      </c>
      <c r="Q65" s="26">
        <f t="shared" si="22"/>
        <v>0</v>
      </c>
      <c r="R65" s="26">
        <f t="shared" si="22"/>
        <v>0</v>
      </c>
      <c r="S65" s="26">
        <f t="shared" si="22"/>
        <v>0</v>
      </c>
      <c r="T65" s="26"/>
      <c r="U65" s="26"/>
      <c r="V65" s="26"/>
      <c r="W65" s="26">
        <f t="shared" si="22"/>
        <v>0</v>
      </c>
      <c r="X65" s="26">
        <f t="shared" si="14"/>
        <v>70000</v>
      </c>
    </row>
    <row r="66" spans="1:24" ht="15">
      <c r="A66" s="27">
        <v>2</v>
      </c>
      <c r="B66" s="1">
        <v>2</v>
      </c>
      <c r="C66" s="1">
        <v>4</v>
      </c>
      <c r="D66" s="1">
        <v>1</v>
      </c>
      <c r="E66" s="55"/>
      <c r="F66" s="88" t="s">
        <v>79</v>
      </c>
      <c r="G66" s="30">
        <v>50000</v>
      </c>
      <c r="H66" s="30"/>
      <c r="I66" s="30"/>
      <c r="J66" s="30">
        <v>0</v>
      </c>
      <c r="K66" s="42" t="e">
        <f>J66/#REF!</f>
        <v>#REF!</v>
      </c>
      <c r="L66" s="26"/>
      <c r="M66" s="25"/>
      <c r="N66" s="25"/>
      <c r="O66" s="25"/>
      <c r="P66" s="25"/>
      <c r="Q66" s="25">
        <v>0</v>
      </c>
      <c r="R66" s="25"/>
      <c r="S66" s="25"/>
      <c r="T66" s="25"/>
      <c r="U66" s="25"/>
      <c r="V66" s="25"/>
      <c r="W66" s="30">
        <f>+I66+J66+L66+M66+N66+O66+P66+Q66+R66+S66+T66+U66</f>
        <v>0</v>
      </c>
      <c r="X66" s="26">
        <f t="shared" si="14"/>
        <v>50000</v>
      </c>
    </row>
    <row r="67" spans="1:24" ht="15">
      <c r="A67" s="27">
        <v>2</v>
      </c>
      <c r="B67" s="1">
        <v>2</v>
      </c>
      <c r="C67" s="1">
        <v>4</v>
      </c>
      <c r="D67" s="1">
        <v>4</v>
      </c>
      <c r="E67" s="55"/>
      <c r="F67" s="88" t="s">
        <v>80</v>
      </c>
      <c r="G67" s="30">
        <v>20000</v>
      </c>
      <c r="H67" s="26"/>
      <c r="I67" s="26">
        <v>0</v>
      </c>
      <c r="J67" s="26">
        <v>0</v>
      </c>
      <c r="K67" s="42" t="e">
        <f>J67/#REF!</f>
        <v>#REF!</v>
      </c>
      <c r="L67" s="26">
        <v>0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30">
        <f>+I67+J67+L67+M67+N67+O67+P67+Q67+R67+S67+T67+U67</f>
        <v>0</v>
      </c>
      <c r="X67" s="26">
        <f t="shared" si="14"/>
        <v>20000</v>
      </c>
    </row>
    <row r="68" spans="1:24" ht="15">
      <c r="A68" s="27"/>
      <c r="B68" s="1"/>
      <c r="C68" s="1"/>
      <c r="D68" s="1"/>
      <c r="E68" s="57"/>
      <c r="F68" s="88"/>
      <c r="G68" s="26"/>
      <c r="H68" s="26"/>
      <c r="I68" s="30"/>
      <c r="J68" s="30"/>
      <c r="K68" s="42"/>
      <c r="L68" s="30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30">
        <f>+I68+J68+L68+M68+N68+O68+P68+Q68+R68+S68+T68+U68</f>
        <v>0</v>
      </c>
      <c r="X68" s="26">
        <f t="shared" si="14"/>
        <v>0</v>
      </c>
    </row>
    <row r="69" spans="1:24" ht="15">
      <c r="A69" s="27">
        <v>2</v>
      </c>
      <c r="B69" s="1">
        <v>2</v>
      </c>
      <c r="C69" s="1">
        <v>5</v>
      </c>
      <c r="D69" s="29"/>
      <c r="E69" s="57"/>
      <c r="F69" s="88" t="s">
        <v>81</v>
      </c>
      <c r="G69" s="26">
        <f aca="true" t="shared" si="23" ref="G69:L69">G70+G71+G72</f>
        <v>150000</v>
      </c>
      <c r="H69" s="26">
        <f t="shared" si="23"/>
        <v>0</v>
      </c>
      <c r="I69" s="26">
        <f t="shared" si="23"/>
        <v>0</v>
      </c>
      <c r="J69" s="26">
        <f t="shared" si="23"/>
        <v>0</v>
      </c>
      <c r="K69" s="26" t="e">
        <f t="shared" si="23"/>
        <v>#REF!</v>
      </c>
      <c r="L69" s="26">
        <f t="shared" si="23"/>
        <v>0</v>
      </c>
      <c r="M69" s="26">
        <f aca="true" t="shared" si="24" ref="M69:S69">M70+M71+M72</f>
        <v>0</v>
      </c>
      <c r="N69" s="26">
        <f t="shared" si="24"/>
        <v>0</v>
      </c>
      <c r="O69" s="26">
        <f t="shared" si="24"/>
        <v>0</v>
      </c>
      <c r="P69" s="26">
        <f t="shared" si="24"/>
        <v>0</v>
      </c>
      <c r="Q69" s="26">
        <f t="shared" si="24"/>
        <v>0</v>
      </c>
      <c r="R69" s="26">
        <f t="shared" si="24"/>
        <v>0</v>
      </c>
      <c r="S69" s="26">
        <f t="shared" si="24"/>
        <v>0</v>
      </c>
      <c r="T69" s="26"/>
      <c r="U69" s="26"/>
      <c r="V69" s="26"/>
      <c r="W69" s="26">
        <f>W70+W71+W72</f>
        <v>0</v>
      </c>
      <c r="X69" s="26">
        <f aca="true" t="shared" si="25" ref="X69:X100">G69-W69</f>
        <v>150000</v>
      </c>
    </row>
    <row r="70" spans="1:24" ht="15">
      <c r="A70" s="27">
        <v>2</v>
      </c>
      <c r="B70" s="1">
        <v>2</v>
      </c>
      <c r="C70" s="1">
        <v>5</v>
      </c>
      <c r="D70" s="1">
        <v>1</v>
      </c>
      <c r="E70" s="55" t="s">
        <v>35</v>
      </c>
      <c r="F70" s="88" t="s">
        <v>82</v>
      </c>
      <c r="G70" s="30">
        <v>75000</v>
      </c>
      <c r="H70" s="26"/>
      <c r="I70" s="26"/>
      <c r="J70" s="26"/>
      <c r="K70" s="42" t="e">
        <f>J70/#REF!</f>
        <v>#REF!</v>
      </c>
      <c r="L70" s="26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30">
        <f>+I70+J70+L70+M70+N70+O70+P70+Q70+R70+S70+T70+U70</f>
        <v>0</v>
      </c>
      <c r="X70" s="26">
        <f t="shared" si="25"/>
        <v>75000</v>
      </c>
    </row>
    <row r="71" spans="1:24" ht="22.5">
      <c r="A71" s="27">
        <v>2</v>
      </c>
      <c r="B71" s="1">
        <v>2</v>
      </c>
      <c r="C71" s="1">
        <v>5</v>
      </c>
      <c r="D71" s="1">
        <v>4</v>
      </c>
      <c r="E71" s="55"/>
      <c r="F71" s="88" t="s">
        <v>83</v>
      </c>
      <c r="G71" s="30">
        <v>75000</v>
      </c>
      <c r="H71" s="26"/>
      <c r="I71" s="26"/>
      <c r="J71" s="26"/>
      <c r="K71" s="42" t="e">
        <f>J71/#REF!</f>
        <v>#REF!</v>
      </c>
      <c r="L71" s="26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30">
        <f>+I71+J71+L71+M71+N71+O71+P71+Q71+R71+S71+T71+U71</f>
        <v>0</v>
      </c>
      <c r="X71" s="26">
        <f t="shared" si="25"/>
        <v>75000</v>
      </c>
    </row>
    <row r="72" spans="1:24" ht="21">
      <c r="A72" s="27">
        <v>2</v>
      </c>
      <c r="B72" s="1">
        <v>2</v>
      </c>
      <c r="C72" s="1">
        <v>5</v>
      </c>
      <c r="D72" s="1">
        <v>8</v>
      </c>
      <c r="E72" s="55" t="s">
        <v>72</v>
      </c>
      <c r="F72" s="88"/>
      <c r="G72" s="30"/>
      <c r="H72" s="26"/>
      <c r="I72" s="26"/>
      <c r="J72" s="26"/>
      <c r="K72" s="42"/>
      <c r="L72" s="30">
        <v>0</v>
      </c>
      <c r="M72" s="25"/>
      <c r="N72" s="25"/>
      <c r="O72" s="25"/>
      <c r="P72" s="25"/>
      <c r="Q72" s="25"/>
      <c r="R72" s="25"/>
      <c r="S72" s="25">
        <v>0</v>
      </c>
      <c r="T72" s="25"/>
      <c r="U72" s="25"/>
      <c r="V72" s="25"/>
      <c r="W72" s="30">
        <f>+I72+J72+L72+M72+N72+O72+P72+Q72+R72+S72+T72+U72</f>
        <v>0</v>
      </c>
      <c r="X72" s="26">
        <f t="shared" si="25"/>
        <v>0</v>
      </c>
    </row>
    <row r="73" spans="1:24" ht="15">
      <c r="A73" s="27"/>
      <c r="B73" s="1"/>
      <c r="C73" s="1"/>
      <c r="D73" s="1"/>
      <c r="E73" s="57"/>
      <c r="F73" s="88"/>
      <c r="G73" s="26"/>
      <c r="H73" s="26"/>
      <c r="I73" s="30"/>
      <c r="J73" s="30"/>
      <c r="K73" s="42"/>
      <c r="L73" s="30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30">
        <f>+I73+J73+L73+M73+N73+O73+P73+Q73+R73+S73</f>
        <v>0</v>
      </c>
      <c r="X73" s="26">
        <f t="shared" si="25"/>
        <v>0</v>
      </c>
    </row>
    <row r="74" spans="1:24" ht="15">
      <c r="A74" s="27">
        <v>2</v>
      </c>
      <c r="B74" s="1">
        <v>2</v>
      </c>
      <c r="C74" s="1">
        <v>6</v>
      </c>
      <c r="D74" s="29"/>
      <c r="E74" s="57"/>
      <c r="F74" s="88" t="s">
        <v>84</v>
      </c>
      <c r="G74" s="26">
        <f>SUM(G75:G78)</f>
        <v>2816584.34</v>
      </c>
      <c r="H74" s="26">
        <f aca="true" t="shared" si="26" ref="H74:W74">SUM(H75:H78)</f>
        <v>0</v>
      </c>
      <c r="I74" s="26">
        <f t="shared" si="26"/>
        <v>0</v>
      </c>
      <c r="J74" s="26">
        <f t="shared" si="26"/>
        <v>0</v>
      </c>
      <c r="K74" s="26" t="e">
        <f t="shared" si="26"/>
        <v>#REF!</v>
      </c>
      <c r="L74" s="26">
        <f t="shared" si="26"/>
        <v>0</v>
      </c>
      <c r="M74" s="26">
        <f t="shared" si="26"/>
        <v>0</v>
      </c>
      <c r="N74" s="26">
        <f t="shared" si="26"/>
        <v>0</v>
      </c>
      <c r="O74" s="26">
        <f t="shared" si="26"/>
        <v>0</v>
      </c>
      <c r="P74" s="26">
        <f t="shared" si="26"/>
        <v>0</v>
      </c>
      <c r="Q74" s="26">
        <f t="shared" si="26"/>
        <v>0</v>
      </c>
      <c r="R74" s="26">
        <f t="shared" si="26"/>
        <v>0</v>
      </c>
      <c r="S74" s="26">
        <f t="shared" si="26"/>
        <v>0</v>
      </c>
      <c r="T74" s="26">
        <f t="shared" si="26"/>
        <v>0</v>
      </c>
      <c r="U74" s="26">
        <f t="shared" si="26"/>
        <v>0</v>
      </c>
      <c r="V74" s="26"/>
      <c r="W74" s="26">
        <f t="shared" si="26"/>
        <v>0</v>
      </c>
      <c r="X74" s="26">
        <f t="shared" si="25"/>
        <v>2816584.34</v>
      </c>
    </row>
    <row r="75" spans="1:24" ht="15">
      <c r="A75" s="27">
        <v>2</v>
      </c>
      <c r="B75" s="1">
        <v>2</v>
      </c>
      <c r="C75" s="1">
        <v>6</v>
      </c>
      <c r="D75" s="1">
        <v>1</v>
      </c>
      <c r="E75" s="55"/>
      <c r="F75" s="88" t="s">
        <v>85</v>
      </c>
      <c r="G75" s="30">
        <v>80000</v>
      </c>
      <c r="H75" s="26"/>
      <c r="I75" s="26"/>
      <c r="J75" s="26"/>
      <c r="K75" s="42" t="e">
        <f>J75/#REF!</f>
        <v>#REF!</v>
      </c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30">
        <f>+I75+J75+L75+M75+N75+O75+P75+Q75+R75+S75+T75+U75</f>
        <v>0</v>
      </c>
      <c r="X75" s="26">
        <f t="shared" si="25"/>
        <v>80000</v>
      </c>
    </row>
    <row r="76" spans="1:24" ht="15">
      <c r="A76" s="27">
        <v>2</v>
      </c>
      <c r="B76" s="1">
        <v>2</v>
      </c>
      <c r="C76" s="1">
        <v>6</v>
      </c>
      <c r="D76" s="1">
        <v>2</v>
      </c>
      <c r="E76" s="55"/>
      <c r="F76" s="88" t="s">
        <v>86</v>
      </c>
      <c r="G76" s="30">
        <v>600000</v>
      </c>
      <c r="H76" s="26"/>
      <c r="I76" s="30">
        <v>0</v>
      </c>
      <c r="J76" s="30">
        <v>0</v>
      </c>
      <c r="K76" s="42" t="e">
        <f>J76/#REF!</f>
        <v>#REF!</v>
      </c>
      <c r="L76" s="26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30">
        <f>+I76+J76+L76+M76+N76+O76+P76+Q76+R76+S76+T76+U76</f>
        <v>0</v>
      </c>
      <c r="X76" s="26">
        <f t="shared" si="25"/>
        <v>600000</v>
      </c>
    </row>
    <row r="77" spans="1:24" ht="15">
      <c r="A77" s="27">
        <v>2</v>
      </c>
      <c r="B77" s="1">
        <v>2</v>
      </c>
      <c r="C77" s="1">
        <v>6</v>
      </c>
      <c r="D77" s="1">
        <v>3</v>
      </c>
      <c r="E77" s="55"/>
      <c r="F77" s="88" t="s">
        <v>87</v>
      </c>
      <c r="G77" s="30">
        <v>2126584.34</v>
      </c>
      <c r="H77" s="26"/>
      <c r="I77" s="30">
        <v>0</v>
      </c>
      <c r="J77" s="30" t="b">
        <f>F3=234325.4+13783.44+234325.4+13783.44</f>
        <v>0</v>
      </c>
      <c r="K77" s="42" t="e">
        <f>J77/#REF!</f>
        <v>#REF!</v>
      </c>
      <c r="L77" s="30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/>
      <c r="U77" s="25">
        <v>0</v>
      </c>
      <c r="V77" s="25"/>
      <c r="W77" s="30">
        <f>+I77+J77+L77+M77+N77+O77+P77+Q77+R77+S77+T77+U77</f>
        <v>0</v>
      </c>
      <c r="X77" s="26">
        <f t="shared" si="25"/>
        <v>2126584.34</v>
      </c>
    </row>
    <row r="78" spans="1:24" ht="15">
      <c r="A78" s="27">
        <v>2</v>
      </c>
      <c r="B78" s="33">
        <v>2</v>
      </c>
      <c r="C78" s="33">
        <v>6</v>
      </c>
      <c r="D78" s="33">
        <v>9</v>
      </c>
      <c r="E78" s="62"/>
      <c r="F78" s="88" t="s">
        <v>88</v>
      </c>
      <c r="G78" s="30">
        <v>10000</v>
      </c>
      <c r="H78" s="26"/>
      <c r="I78" s="26"/>
      <c r="J78" s="26"/>
      <c r="K78" s="42" t="e">
        <f>J78/#REF!</f>
        <v>#REF!</v>
      </c>
      <c r="L78" s="26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30">
        <f>+I78+J78+L78+M78+N78+O78+P78+Q78+R78+S78+T78+U78</f>
        <v>0</v>
      </c>
      <c r="X78" s="26">
        <f t="shared" si="25"/>
        <v>10000</v>
      </c>
    </row>
    <row r="79" spans="1:24" ht="15.75" thickBot="1">
      <c r="A79" s="27"/>
      <c r="B79" s="36"/>
      <c r="C79" s="36"/>
      <c r="D79" s="36"/>
      <c r="E79" s="63"/>
      <c r="F79" s="88"/>
      <c r="G79" s="26"/>
      <c r="H79" s="26"/>
      <c r="I79" s="30"/>
      <c r="J79" s="30"/>
      <c r="K79" s="42"/>
      <c r="L79" s="30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30">
        <f>+I79+J79+L79+M79+N79+O79+P79+Q79+R79+S79+T79+U79</f>
        <v>0</v>
      </c>
      <c r="X79" s="26">
        <f t="shared" si="25"/>
        <v>0</v>
      </c>
    </row>
    <row r="80" spans="1:24" ht="21">
      <c r="A80" s="27">
        <v>2</v>
      </c>
      <c r="B80" s="24">
        <v>2</v>
      </c>
      <c r="C80" s="24">
        <v>7</v>
      </c>
      <c r="D80" s="34"/>
      <c r="E80" s="60"/>
      <c r="F80" s="91" t="s">
        <v>89</v>
      </c>
      <c r="G80" s="26">
        <f>G81+G85</f>
        <v>955000</v>
      </c>
      <c r="H80" s="26">
        <f>H81+H85</f>
        <v>0</v>
      </c>
      <c r="I80" s="26">
        <f>I81+I85</f>
        <v>0</v>
      </c>
      <c r="J80" s="26">
        <f>J81+J85</f>
        <v>19587.25</v>
      </c>
      <c r="K80" s="26" t="e">
        <f aca="true" t="shared" si="27" ref="K80:U80">K81+K85</f>
        <v>#REF!</v>
      </c>
      <c r="L80" s="26">
        <f t="shared" si="27"/>
        <v>0</v>
      </c>
      <c r="M80" s="26">
        <f t="shared" si="27"/>
        <v>0</v>
      </c>
      <c r="N80" s="26">
        <f t="shared" si="27"/>
        <v>0</v>
      </c>
      <c r="O80" s="26">
        <f t="shared" si="27"/>
        <v>0</v>
      </c>
      <c r="P80" s="26">
        <f t="shared" si="27"/>
        <v>0</v>
      </c>
      <c r="Q80" s="26">
        <f t="shared" si="27"/>
        <v>0</v>
      </c>
      <c r="R80" s="26">
        <f t="shared" si="27"/>
        <v>0</v>
      </c>
      <c r="S80" s="26">
        <f t="shared" si="27"/>
        <v>0</v>
      </c>
      <c r="T80" s="26">
        <f t="shared" si="27"/>
        <v>0</v>
      </c>
      <c r="U80" s="26">
        <f t="shared" si="27"/>
        <v>0</v>
      </c>
      <c r="V80" s="26"/>
      <c r="W80" s="26">
        <f>W81+W85</f>
        <v>19587.25</v>
      </c>
      <c r="X80" s="26">
        <f t="shared" si="25"/>
        <v>935412.75</v>
      </c>
    </row>
    <row r="81" spans="1:24" ht="15">
      <c r="A81" s="27">
        <v>2</v>
      </c>
      <c r="B81" s="1">
        <v>2</v>
      </c>
      <c r="C81" s="1">
        <v>7</v>
      </c>
      <c r="D81" s="1">
        <v>1</v>
      </c>
      <c r="E81" s="58" t="s">
        <v>20</v>
      </c>
      <c r="F81" s="1" t="s">
        <v>90</v>
      </c>
      <c r="G81" s="26">
        <v>465000</v>
      </c>
      <c r="H81" s="26">
        <f aca="true" t="shared" si="28" ref="H81:S81">H82+H83+H84</f>
        <v>0</v>
      </c>
      <c r="I81" s="26">
        <f t="shared" si="28"/>
        <v>0</v>
      </c>
      <c r="J81" s="26">
        <f t="shared" si="28"/>
        <v>0</v>
      </c>
      <c r="K81" s="26" t="e">
        <f t="shared" si="28"/>
        <v>#REF!</v>
      </c>
      <c r="L81" s="26">
        <f t="shared" si="28"/>
        <v>0</v>
      </c>
      <c r="M81" s="26">
        <f t="shared" si="28"/>
        <v>0</v>
      </c>
      <c r="N81" s="26">
        <f t="shared" si="28"/>
        <v>0</v>
      </c>
      <c r="O81" s="26">
        <f t="shared" si="28"/>
        <v>0</v>
      </c>
      <c r="P81" s="26">
        <f t="shared" si="28"/>
        <v>0</v>
      </c>
      <c r="Q81" s="26">
        <f t="shared" si="28"/>
        <v>0</v>
      </c>
      <c r="R81" s="26">
        <f t="shared" si="28"/>
        <v>0</v>
      </c>
      <c r="S81" s="26">
        <f t="shared" si="28"/>
        <v>0</v>
      </c>
      <c r="T81" s="26"/>
      <c r="U81" s="26"/>
      <c r="V81" s="26"/>
      <c r="W81" s="26">
        <f>W82+W83+W84</f>
        <v>0</v>
      </c>
      <c r="X81" s="26">
        <f t="shared" si="25"/>
        <v>465000</v>
      </c>
    </row>
    <row r="82" spans="1:24" ht="23.25">
      <c r="A82" s="28">
        <v>2</v>
      </c>
      <c r="B82" s="29">
        <v>2</v>
      </c>
      <c r="C82" s="29">
        <v>7</v>
      </c>
      <c r="D82" s="29">
        <v>1</v>
      </c>
      <c r="E82" s="56" t="s">
        <v>24</v>
      </c>
      <c r="F82" s="29" t="s">
        <v>91</v>
      </c>
      <c r="G82" s="30">
        <v>400000</v>
      </c>
      <c r="H82" s="30"/>
      <c r="I82" s="30"/>
      <c r="J82" s="30"/>
      <c r="K82" s="42" t="e">
        <f>J82/#REF!</f>
        <v>#REF!</v>
      </c>
      <c r="L82" s="30"/>
      <c r="M82" s="25"/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/>
      <c r="U82" s="25"/>
      <c r="V82" s="25"/>
      <c r="W82" s="30">
        <f>+I82+J82+L82+M82+N82+O82+P82+Q82+R82+S82+T82+U82</f>
        <v>0</v>
      </c>
      <c r="X82" s="26">
        <f t="shared" si="25"/>
        <v>400000</v>
      </c>
    </row>
    <row r="83" spans="1:24" ht="15.75" thickBot="1">
      <c r="A83" s="37">
        <v>2</v>
      </c>
      <c r="B83" s="38">
        <v>2</v>
      </c>
      <c r="C83" s="38">
        <v>7</v>
      </c>
      <c r="D83" s="38">
        <v>1</v>
      </c>
      <c r="E83" s="64" t="s">
        <v>43</v>
      </c>
      <c r="F83" s="29" t="s">
        <v>92</v>
      </c>
      <c r="G83" s="30">
        <v>15000</v>
      </c>
      <c r="H83" s="30"/>
      <c r="I83" s="30">
        <v>0</v>
      </c>
      <c r="J83" s="30">
        <v>0</v>
      </c>
      <c r="K83" s="42" t="e">
        <f>J83/#REF!</f>
        <v>#REF!</v>
      </c>
      <c r="L83" s="30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/>
      <c r="U83" s="25"/>
      <c r="V83" s="25"/>
      <c r="W83" s="26">
        <f>+I83+J83+L83+M83+N83+O83+P83+Q83+R83+S83+T83+U83</f>
        <v>0</v>
      </c>
      <c r="X83" s="26">
        <f t="shared" si="25"/>
        <v>15000</v>
      </c>
    </row>
    <row r="84" spans="1:24" ht="23.25">
      <c r="A84" s="39">
        <v>2</v>
      </c>
      <c r="B84" s="34">
        <v>2</v>
      </c>
      <c r="C84" s="34">
        <v>7</v>
      </c>
      <c r="D84" s="34">
        <v>1</v>
      </c>
      <c r="E84" s="65" t="s">
        <v>93</v>
      </c>
      <c r="F84" s="29" t="s">
        <v>94</v>
      </c>
      <c r="G84" s="30">
        <v>75000</v>
      </c>
      <c r="H84" s="30"/>
      <c r="I84" s="30"/>
      <c r="J84" s="30"/>
      <c r="K84" s="42" t="e">
        <f>J84/#REF!</f>
        <v>#REF!</v>
      </c>
      <c r="L84" s="30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6">
        <f>+I84+J84+L84+M84+N84+O84+P84+Q84+R84+S84+T84+U84</f>
        <v>0</v>
      </c>
      <c r="X84" s="26">
        <f t="shared" si="25"/>
        <v>75000</v>
      </c>
    </row>
    <row r="85" spans="1:24" ht="22.5">
      <c r="A85" s="27">
        <v>2</v>
      </c>
      <c r="B85" s="1">
        <v>2</v>
      </c>
      <c r="C85" s="1">
        <v>7</v>
      </c>
      <c r="D85" s="1">
        <v>2</v>
      </c>
      <c r="E85" s="55"/>
      <c r="F85" s="1" t="s">
        <v>95</v>
      </c>
      <c r="G85" s="26">
        <f aca="true" t="shared" si="29" ref="G85:S85">G86+G87+G88+G89</f>
        <v>490000</v>
      </c>
      <c r="H85" s="26">
        <f t="shared" si="29"/>
        <v>0</v>
      </c>
      <c r="I85" s="26">
        <f t="shared" si="29"/>
        <v>0</v>
      </c>
      <c r="J85" s="26">
        <f t="shared" si="29"/>
        <v>19587.25</v>
      </c>
      <c r="K85" s="26" t="e">
        <f t="shared" si="29"/>
        <v>#REF!</v>
      </c>
      <c r="L85" s="26">
        <f t="shared" si="29"/>
        <v>0</v>
      </c>
      <c r="M85" s="26">
        <f t="shared" si="29"/>
        <v>0</v>
      </c>
      <c r="N85" s="26">
        <f t="shared" si="29"/>
        <v>0</v>
      </c>
      <c r="O85" s="26">
        <f t="shared" si="29"/>
        <v>0</v>
      </c>
      <c r="P85" s="26">
        <f t="shared" si="29"/>
        <v>0</v>
      </c>
      <c r="Q85" s="26">
        <f t="shared" si="29"/>
        <v>0</v>
      </c>
      <c r="R85" s="26">
        <f t="shared" si="29"/>
        <v>0</v>
      </c>
      <c r="S85" s="26">
        <f t="shared" si="29"/>
        <v>0</v>
      </c>
      <c r="T85" s="26">
        <f>T86+T87+T88+T89</f>
        <v>0</v>
      </c>
      <c r="U85" s="26">
        <f>U86+U87+U88+U89</f>
        <v>0</v>
      </c>
      <c r="V85" s="26"/>
      <c r="W85" s="26">
        <f>W86+W87+W88+W89</f>
        <v>19587.25</v>
      </c>
      <c r="X85" s="26">
        <f t="shared" si="25"/>
        <v>470412.75</v>
      </c>
    </row>
    <row r="86" spans="1:24" ht="23.25">
      <c r="A86" s="28">
        <v>2</v>
      </c>
      <c r="B86" s="29">
        <v>2</v>
      </c>
      <c r="C86" s="29">
        <v>7</v>
      </c>
      <c r="D86" s="29">
        <v>2</v>
      </c>
      <c r="E86" s="56" t="s">
        <v>20</v>
      </c>
      <c r="F86" s="29" t="s">
        <v>96</v>
      </c>
      <c r="G86" s="30">
        <v>15000</v>
      </c>
      <c r="H86" s="30"/>
      <c r="I86" s="30"/>
      <c r="J86" s="30">
        <v>0</v>
      </c>
      <c r="K86" s="42" t="e">
        <f>J86/#REF!</f>
        <v>#REF!</v>
      </c>
      <c r="L86" s="30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/>
      <c r="U86" s="25"/>
      <c r="V86" s="25"/>
      <c r="W86" s="30">
        <f>I86+J86+L86+M86+N86+O86+P86+Q86+R86+S86+T86+U86</f>
        <v>0</v>
      </c>
      <c r="X86" s="26">
        <f t="shared" si="25"/>
        <v>15000</v>
      </c>
    </row>
    <row r="87" spans="1:24" ht="23.25">
      <c r="A87" s="28">
        <v>2</v>
      </c>
      <c r="B87" s="29">
        <v>2</v>
      </c>
      <c r="C87" s="29">
        <v>7</v>
      </c>
      <c r="D87" s="29">
        <v>2</v>
      </c>
      <c r="E87" s="56" t="s">
        <v>24</v>
      </c>
      <c r="F87" s="29" t="s">
        <v>97</v>
      </c>
      <c r="G87" s="30">
        <v>15000</v>
      </c>
      <c r="H87" s="30"/>
      <c r="I87" s="30"/>
      <c r="J87" s="30">
        <v>0</v>
      </c>
      <c r="K87" s="42" t="e">
        <f>J87/#REF!</f>
        <v>#REF!</v>
      </c>
      <c r="L87" s="30"/>
      <c r="M87" s="25"/>
      <c r="N87" s="25">
        <v>0</v>
      </c>
      <c r="O87" s="25"/>
      <c r="P87" s="25"/>
      <c r="Q87" s="25">
        <v>0</v>
      </c>
      <c r="R87" s="25">
        <v>0</v>
      </c>
      <c r="S87" s="25">
        <v>0</v>
      </c>
      <c r="T87" s="25"/>
      <c r="U87" s="25"/>
      <c r="V87" s="25"/>
      <c r="W87" s="30">
        <f>I87+J87+L87+M87+N87+O87+P87+Q87+R87+S87+T87+U87</f>
        <v>0</v>
      </c>
      <c r="X87" s="26">
        <f t="shared" si="25"/>
        <v>15000</v>
      </c>
    </row>
    <row r="88" spans="1:24" ht="23.25">
      <c r="A88" s="28">
        <v>2</v>
      </c>
      <c r="B88" s="29">
        <v>2</v>
      </c>
      <c r="C88" s="29">
        <v>7</v>
      </c>
      <c r="D88" s="29">
        <v>2</v>
      </c>
      <c r="E88" s="56" t="s">
        <v>30</v>
      </c>
      <c r="F88" s="29" t="s">
        <v>98</v>
      </c>
      <c r="G88" s="30">
        <v>10000</v>
      </c>
      <c r="H88" s="30"/>
      <c r="I88" s="30"/>
      <c r="J88" s="30"/>
      <c r="K88" s="42" t="e">
        <f>J88/#REF!</f>
        <v>#REF!</v>
      </c>
      <c r="L88" s="30">
        <v>0</v>
      </c>
      <c r="M88" s="25"/>
      <c r="N88" s="25"/>
      <c r="O88" s="25">
        <v>0</v>
      </c>
      <c r="P88" s="25"/>
      <c r="Q88" s="25"/>
      <c r="R88" s="25"/>
      <c r="S88" s="25"/>
      <c r="T88" s="25"/>
      <c r="U88" s="25"/>
      <c r="V88" s="25"/>
      <c r="W88" s="30">
        <f>I88+J88+L88+M88+N88+O88+P88+Q88+R88+S88+T88+U88</f>
        <v>0</v>
      </c>
      <c r="X88" s="26">
        <f t="shared" si="25"/>
        <v>10000</v>
      </c>
    </row>
    <row r="89" spans="1:24" ht="23.25">
      <c r="A89" s="28">
        <v>2</v>
      </c>
      <c r="B89" s="29">
        <v>2</v>
      </c>
      <c r="C89" s="29">
        <v>7</v>
      </c>
      <c r="D89" s="29">
        <v>2</v>
      </c>
      <c r="E89" s="56" t="s">
        <v>43</v>
      </c>
      <c r="F89" s="29" t="s">
        <v>99</v>
      </c>
      <c r="G89" s="30">
        <v>450000</v>
      </c>
      <c r="H89" s="30"/>
      <c r="I89" s="30">
        <v>0</v>
      </c>
      <c r="J89" s="30">
        <f>3775+5496.25+10316</f>
        <v>19587.25</v>
      </c>
      <c r="K89" s="42" t="e">
        <f>J89/#REF!</f>
        <v>#REF!</v>
      </c>
      <c r="L89" s="30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/>
      <c r="U89" s="25">
        <v>0</v>
      </c>
      <c r="V89" s="25"/>
      <c r="W89" s="30">
        <f>I89+J89+L89+M89+N89+O89+P89+Q89+R89+S89+T89+U89</f>
        <v>19587.25</v>
      </c>
      <c r="X89" s="26">
        <f t="shared" si="25"/>
        <v>430412.75</v>
      </c>
    </row>
    <row r="90" spans="1:24" ht="15">
      <c r="A90" s="27">
        <v>2</v>
      </c>
      <c r="B90" s="1">
        <v>2</v>
      </c>
      <c r="C90" s="1">
        <v>8</v>
      </c>
      <c r="D90" s="1"/>
      <c r="E90" s="58"/>
      <c r="F90" s="1" t="s">
        <v>100</v>
      </c>
      <c r="G90" s="26">
        <f>G91+G92+G93+G97+G100+G106</f>
        <v>5550199.88</v>
      </c>
      <c r="H90" s="26">
        <f aca="true" t="shared" si="30" ref="H90:W90">H91+H92+H93+H97+H100+H106</f>
        <v>0</v>
      </c>
      <c r="I90" s="26">
        <f t="shared" si="30"/>
        <v>0</v>
      </c>
      <c r="J90" s="26">
        <f t="shared" si="30"/>
        <v>82000</v>
      </c>
      <c r="K90" s="26" t="e">
        <f t="shared" si="30"/>
        <v>#REF!</v>
      </c>
      <c r="L90" s="26">
        <f t="shared" si="30"/>
        <v>0</v>
      </c>
      <c r="M90" s="26">
        <f t="shared" si="30"/>
        <v>0</v>
      </c>
      <c r="N90" s="26">
        <f t="shared" si="30"/>
        <v>0</v>
      </c>
      <c r="O90" s="26">
        <f t="shared" si="30"/>
        <v>0</v>
      </c>
      <c r="P90" s="26">
        <f t="shared" si="30"/>
        <v>0</v>
      </c>
      <c r="Q90" s="26">
        <f t="shared" si="30"/>
        <v>0</v>
      </c>
      <c r="R90" s="26">
        <f t="shared" si="30"/>
        <v>0</v>
      </c>
      <c r="S90" s="26">
        <f t="shared" si="30"/>
        <v>0</v>
      </c>
      <c r="T90" s="26"/>
      <c r="U90" s="26"/>
      <c r="V90" s="26"/>
      <c r="W90" s="26">
        <f t="shared" si="30"/>
        <v>82000</v>
      </c>
      <c r="X90" s="26">
        <f t="shared" si="25"/>
        <v>5468199.88</v>
      </c>
    </row>
    <row r="91" spans="1:24" ht="15">
      <c r="A91" s="27">
        <v>2</v>
      </c>
      <c r="B91" s="1">
        <v>2</v>
      </c>
      <c r="C91" s="1">
        <v>8</v>
      </c>
      <c r="D91" s="1">
        <v>1</v>
      </c>
      <c r="E91" s="55"/>
      <c r="F91" s="1" t="s">
        <v>101</v>
      </c>
      <c r="G91" s="30">
        <f>10000-8000</f>
        <v>2000</v>
      </c>
      <c r="H91" s="26"/>
      <c r="I91" s="26"/>
      <c r="J91" s="26"/>
      <c r="K91" s="42" t="e">
        <f>J91/#REF!</f>
        <v>#REF!</v>
      </c>
      <c r="L91" s="26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6">
        <f>+I91+J91+L91+M91+N91+O91+P91+Q91+R91+S91+T91+U91</f>
        <v>0</v>
      </c>
      <c r="X91" s="26">
        <f t="shared" si="25"/>
        <v>2000</v>
      </c>
    </row>
    <row r="92" spans="1:24" ht="15">
      <c r="A92" s="27">
        <v>2</v>
      </c>
      <c r="B92" s="1">
        <v>2</v>
      </c>
      <c r="C92" s="1">
        <v>8</v>
      </c>
      <c r="D92" s="1">
        <v>2</v>
      </c>
      <c r="E92" s="55"/>
      <c r="F92" s="1" t="s">
        <v>102</v>
      </c>
      <c r="G92" s="30">
        <v>21361.88</v>
      </c>
      <c r="H92" s="26"/>
      <c r="I92" s="26"/>
      <c r="J92" s="26"/>
      <c r="K92" s="42" t="e">
        <f>J92/#REF!</f>
        <v>#REF!</v>
      </c>
      <c r="L92" s="26"/>
      <c r="M92" s="25"/>
      <c r="N92" s="25"/>
      <c r="O92" s="25"/>
      <c r="P92" s="25"/>
      <c r="Q92" s="25">
        <v>0</v>
      </c>
      <c r="R92" s="25"/>
      <c r="S92" s="25"/>
      <c r="T92" s="25"/>
      <c r="U92" s="25"/>
      <c r="V92" s="25"/>
      <c r="W92" s="30">
        <f>+I92+J92+L92+M92+N92+O92+P92+Q92+R92+S92+U92</f>
        <v>0</v>
      </c>
      <c r="X92" s="26">
        <f t="shared" si="25"/>
        <v>21361.88</v>
      </c>
    </row>
    <row r="93" spans="1:24" ht="15">
      <c r="A93" s="27">
        <v>2</v>
      </c>
      <c r="B93" s="1">
        <v>2</v>
      </c>
      <c r="C93" s="1">
        <v>8</v>
      </c>
      <c r="D93" s="1">
        <v>5</v>
      </c>
      <c r="E93" s="55"/>
      <c r="F93" s="1" t="s">
        <v>103</v>
      </c>
      <c r="G93" s="26">
        <f>+G94+G95+G96</f>
        <v>12000</v>
      </c>
      <c r="H93" s="26">
        <f>H94+H95+H96</f>
        <v>0</v>
      </c>
      <c r="I93" s="26">
        <f>I94+I95+I96</f>
        <v>0</v>
      </c>
      <c r="J93" s="26">
        <f aca="true" t="shared" si="31" ref="J93:Q93">J94+J95+J96</f>
        <v>0</v>
      </c>
      <c r="K93" s="26" t="e">
        <f t="shared" si="31"/>
        <v>#REF!</v>
      </c>
      <c r="L93" s="26">
        <f t="shared" si="31"/>
        <v>0</v>
      </c>
      <c r="M93" s="26">
        <f t="shared" si="31"/>
        <v>0</v>
      </c>
      <c r="N93" s="26">
        <f t="shared" si="31"/>
        <v>0</v>
      </c>
      <c r="O93" s="26">
        <f t="shared" si="31"/>
        <v>0</v>
      </c>
      <c r="P93" s="26">
        <f t="shared" si="31"/>
        <v>0</v>
      </c>
      <c r="Q93" s="26">
        <f t="shared" si="31"/>
        <v>0</v>
      </c>
      <c r="R93" s="26">
        <f>R94+R95+R96</f>
        <v>0</v>
      </c>
      <c r="S93" s="26">
        <f>S94+S95+S96</f>
        <v>0</v>
      </c>
      <c r="T93" s="26"/>
      <c r="U93" s="26"/>
      <c r="V93" s="26"/>
      <c r="W93" s="26">
        <f>W94+W95+W96</f>
        <v>0</v>
      </c>
      <c r="X93" s="26">
        <f t="shared" si="25"/>
        <v>12000</v>
      </c>
    </row>
    <row r="94" spans="1:24" ht="15">
      <c r="A94" s="28">
        <v>2</v>
      </c>
      <c r="B94" s="29">
        <v>2</v>
      </c>
      <c r="C94" s="29">
        <v>8</v>
      </c>
      <c r="D94" s="29">
        <v>5</v>
      </c>
      <c r="E94" s="56" t="s">
        <v>20</v>
      </c>
      <c r="F94" s="29" t="s">
        <v>104</v>
      </c>
      <c r="G94" s="30">
        <v>3000</v>
      </c>
      <c r="H94" s="30"/>
      <c r="I94" s="30"/>
      <c r="J94" s="30"/>
      <c r="K94" s="42" t="e">
        <f>J94/#REF!</f>
        <v>#REF!</v>
      </c>
      <c r="L94" s="30"/>
      <c r="M94" s="25"/>
      <c r="N94" s="25"/>
      <c r="O94" s="25"/>
      <c r="P94" s="25"/>
      <c r="Q94" s="25">
        <v>0</v>
      </c>
      <c r="R94" s="25"/>
      <c r="S94" s="25"/>
      <c r="T94" s="25"/>
      <c r="U94" s="25"/>
      <c r="V94" s="25"/>
      <c r="W94" s="26">
        <f>+I94+J94+L94+M94+N94+O94+P94+Q94+R94+S94</f>
        <v>0</v>
      </c>
      <c r="X94" s="26">
        <f t="shared" si="25"/>
        <v>3000</v>
      </c>
    </row>
    <row r="95" spans="1:24" ht="15">
      <c r="A95" s="28">
        <v>2</v>
      </c>
      <c r="B95" s="29">
        <v>2</v>
      </c>
      <c r="C95" s="29">
        <v>8</v>
      </c>
      <c r="D95" s="29">
        <v>5</v>
      </c>
      <c r="E95" s="56" t="s">
        <v>24</v>
      </c>
      <c r="F95" s="29" t="s">
        <v>105</v>
      </c>
      <c r="G95" s="30">
        <f>10000-4000</f>
        <v>6000</v>
      </c>
      <c r="H95" s="30"/>
      <c r="I95" s="30"/>
      <c r="J95" s="30"/>
      <c r="K95" s="42" t="e">
        <f>J95/#REF!</f>
        <v>#REF!</v>
      </c>
      <c r="L95" s="30"/>
      <c r="M95" s="25"/>
      <c r="N95" s="25"/>
      <c r="O95" s="25"/>
      <c r="P95" s="25"/>
      <c r="Q95" s="25">
        <v>0</v>
      </c>
      <c r="R95" s="25"/>
      <c r="S95" s="25"/>
      <c r="T95" s="25"/>
      <c r="U95" s="25"/>
      <c r="V95" s="25"/>
      <c r="W95" s="30">
        <f>+I95+J95+M95+Q95+R95+S95+T95+U95</f>
        <v>0</v>
      </c>
      <c r="X95" s="26">
        <f t="shared" si="25"/>
        <v>6000</v>
      </c>
    </row>
    <row r="96" spans="1:24" ht="15">
      <c r="A96" s="28">
        <v>2</v>
      </c>
      <c r="B96" s="29">
        <v>2</v>
      </c>
      <c r="C96" s="29">
        <v>8</v>
      </c>
      <c r="D96" s="29">
        <v>5</v>
      </c>
      <c r="E96" s="56" t="s">
        <v>26</v>
      </c>
      <c r="F96" s="29" t="s">
        <v>106</v>
      </c>
      <c r="G96" s="30">
        <v>3000</v>
      </c>
      <c r="H96" s="30"/>
      <c r="I96" s="30"/>
      <c r="J96" s="30"/>
      <c r="K96" s="42" t="e">
        <f>J96/#REF!</f>
        <v>#REF!</v>
      </c>
      <c r="L96" s="30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6">
        <f>+I96+J96+L96+M96+N96+O96+P96+Q96+R96+S96</f>
        <v>0</v>
      </c>
      <c r="X96" s="26">
        <f t="shared" si="25"/>
        <v>3000</v>
      </c>
    </row>
    <row r="97" spans="1:24" ht="15">
      <c r="A97" s="27">
        <v>2</v>
      </c>
      <c r="B97" s="1">
        <v>2</v>
      </c>
      <c r="C97" s="1">
        <v>8</v>
      </c>
      <c r="D97" s="1">
        <v>6</v>
      </c>
      <c r="E97" s="55"/>
      <c r="F97" s="1" t="s">
        <v>107</v>
      </c>
      <c r="G97" s="26">
        <f>+G98+G99</f>
        <v>375000</v>
      </c>
      <c r="H97" s="26">
        <f>H98</f>
        <v>0</v>
      </c>
      <c r="I97" s="26">
        <f>I98</f>
        <v>0</v>
      </c>
      <c r="J97" s="26">
        <f>J98</f>
        <v>0</v>
      </c>
      <c r="K97" s="42" t="e">
        <f>J97/#REF!</f>
        <v>#REF!</v>
      </c>
      <c r="L97" s="26">
        <f>L98</f>
        <v>0</v>
      </c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>
        <f>W98+W99</f>
        <v>0</v>
      </c>
      <c r="X97" s="26">
        <f t="shared" si="25"/>
        <v>375000</v>
      </c>
    </row>
    <row r="98" spans="1:24" ht="15">
      <c r="A98" s="28">
        <v>2</v>
      </c>
      <c r="B98" s="29">
        <v>2</v>
      </c>
      <c r="C98" s="29">
        <v>8</v>
      </c>
      <c r="D98" s="29">
        <v>6</v>
      </c>
      <c r="E98" s="56" t="s">
        <v>20</v>
      </c>
      <c r="F98" s="29" t="s">
        <v>108</v>
      </c>
      <c r="G98" s="30">
        <v>300000</v>
      </c>
      <c r="H98" s="30"/>
      <c r="I98" s="30"/>
      <c r="J98" s="30"/>
      <c r="K98" s="42" t="e">
        <f>J98/#REF!</f>
        <v>#REF!</v>
      </c>
      <c r="L98" s="30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>
        <f>+I98+J98+L98+M98+N98+O98+P98+Q98+R98+S98+T98+U98</f>
        <v>0</v>
      </c>
      <c r="X98" s="26">
        <f t="shared" si="25"/>
        <v>300000</v>
      </c>
    </row>
    <row r="99" spans="1:24" ht="15">
      <c r="A99" s="28">
        <v>2</v>
      </c>
      <c r="B99" s="29">
        <v>2</v>
      </c>
      <c r="C99" s="29">
        <v>8</v>
      </c>
      <c r="D99" s="29">
        <v>6</v>
      </c>
      <c r="E99" s="56" t="s">
        <v>24</v>
      </c>
      <c r="F99" s="29" t="s">
        <v>109</v>
      </c>
      <c r="G99" s="30">
        <v>75000</v>
      </c>
      <c r="H99" s="30"/>
      <c r="I99" s="30"/>
      <c r="J99" s="30"/>
      <c r="K99" s="42"/>
      <c r="L99" s="30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6">
        <f>+I99+J99+L99+M99+N99+O99+P99+Q99+R99+S99+T99+U99</f>
        <v>0</v>
      </c>
      <c r="X99" s="26">
        <f t="shared" si="25"/>
        <v>75000</v>
      </c>
    </row>
    <row r="100" spans="1:24" ht="15">
      <c r="A100" s="27">
        <v>2</v>
      </c>
      <c r="B100" s="1">
        <v>2</v>
      </c>
      <c r="C100" s="1">
        <v>8</v>
      </c>
      <c r="D100" s="1">
        <v>7</v>
      </c>
      <c r="E100" s="55"/>
      <c r="F100" s="1" t="s">
        <v>110</v>
      </c>
      <c r="G100" s="26">
        <f>G101+G102+G103+G104+G105</f>
        <v>5115838</v>
      </c>
      <c r="H100" s="26">
        <f>H101+H102+H103+H104+H105</f>
        <v>0</v>
      </c>
      <c r="I100" s="26">
        <f>I101+I102+I103+I104+I105</f>
        <v>0</v>
      </c>
      <c r="J100" s="26">
        <f aca="true" t="shared" si="32" ref="J100:O100">J101+J102+J103+J104+J105</f>
        <v>82000</v>
      </c>
      <c r="K100" s="26" t="e">
        <f t="shared" si="32"/>
        <v>#REF!</v>
      </c>
      <c r="L100" s="26">
        <f t="shared" si="32"/>
        <v>0</v>
      </c>
      <c r="M100" s="26">
        <f t="shared" si="32"/>
        <v>0</v>
      </c>
      <c r="N100" s="26">
        <f t="shared" si="32"/>
        <v>0</v>
      </c>
      <c r="O100" s="26">
        <f t="shared" si="32"/>
        <v>0</v>
      </c>
      <c r="P100" s="26">
        <f>P101+P102+P103+P104+P105</f>
        <v>0</v>
      </c>
      <c r="Q100" s="26">
        <f>Q101+Q102+Q103+Q104+Q105</f>
        <v>0</v>
      </c>
      <c r="R100" s="26">
        <f>R101+R102+R103+R104+R105</f>
        <v>0</v>
      </c>
      <c r="S100" s="26">
        <f>S101+S102+S103+S104+S105</f>
        <v>0</v>
      </c>
      <c r="T100" s="26"/>
      <c r="U100" s="26"/>
      <c r="V100" s="26"/>
      <c r="W100" s="26">
        <f>W101+W102+W103+W104+W105</f>
        <v>82000</v>
      </c>
      <c r="X100" s="26">
        <f t="shared" si="25"/>
        <v>5033838</v>
      </c>
    </row>
    <row r="101" spans="1:24" ht="23.25">
      <c r="A101" s="28">
        <v>2</v>
      </c>
      <c r="B101" s="29">
        <v>2</v>
      </c>
      <c r="C101" s="29">
        <v>8</v>
      </c>
      <c r="D101" s="29">
        <v>7</v>
      </c>
      <c r="E101" s="56" t="s">
        <v>20</v>
      </c>
      <c r="F101" s="29" t="s">
        <v>111</v>
      </c>
      <c r="G101" s="30">
        <v>0</v>
      </c>
      <c r="H101" s="30"/>
      <c r="I101" s="30">
        <v>0</v>
      </c>
      <c r="J101" s="30">
        <v>0</v>
      </c>
      <c r="K101" s="42" t="e">
        <f>J101/#REF!</f>
        <v>#REF!</v>
      </c>
      <c r="L101" s="30"/>
      <c r="M101" s="25"/>
      <c r="N101" s="25"/>
      <c r="O101" s="25">
        <v>0</v>
      </c>
      <c r="P101" s="25"/>
      <c r="Q101" s="25">
        <v>0</v>
      </c>
      <c r="R101" s="25">
        <v>0</v>
      </c>
      <c r="S101" s="25"/>
      <c r="T101" s="25"/>
      <c r="U101" s="25"/>
      <c r="V101" s="25"/>
      <c r="W101" s="30">
        <f>+I101+J101+L101+M101+N101+O101+P101+Q101+R101+S101+T101+U101</f>
        <v>0</v>
      </c>
      <c r="X101" s="26">
        <f aca="true" t="shared" si="33" ref="X101:X132">G101-W101</f>
        <v>0</v>
      </c>
    </row>
    <row r="102" spans="1:24" ht="15">
      <c r="A102" s="28">
        <v>2</v>
      </c>
      <c r="B102" s="29">
        <v>2</v>
      </c>
      <c r="C102" s="29">
        <v>8</v>
      </c>
      <c r="D102" s="29">
        <v>7</v>
      </c>
      <c r="E102" s="56" t="s">
        <v>24</v>
      </c>
      <c r="F102" s="29" t="s">
        <v>112</v>
      </c>
      <c r="G102" s="30">
        <v>0</v>
      </c>
      <c r="H102" s="30"/>
      <c r="I102" s="30"/>
      <c r="J102" s="30"/>
      <c r="K102" s="42" t="e">
        <f>J102/#REF!</f>
        <v>#REF!</v>
      </c>
      <c r="L102" s="30"/>
      <c r="M102" s="25">
        <v>0</v>
      </c>
      <c r="N102" s="25"/>
      <c r="O102" s="25"/>
      <c r="P102" s="25"/>
      <c r="Q102" s="25"/>
      <c r="R102" s="25">
        <v>0</v>
      </c>
      <c r="S102" s="25"/>
      <c r="T102" s="25"/>
      <c r="U102" s="25"/>
      <c r="V102" s="25"/>
      <c r="W102" s="30">
        <f>+I102+J102+L102+M102+N102+O102+P102+Q102+R102+S102+T102+U102</f>
        <v>0</v>
      </c>
      <c r="X102" s="26">
        <f t="shared" si="33"/>
        <v>0</v>
      </c>
    </row>
    <row r="103" spans="1:24" ht="15">
      <c r="A103" s="28">
        <v>2</v>
      </c>
      <c r="B103" s="29">
        <v>2</v>
      </c>
      <c r="C103" s="29">
        <v>8</v>
      </c>
      <c r="D103" s="29">
        <v>7</v>
      </c>
      <c r="E103" s="56" t="s">
        <v>28</v>
      </c>
      <c r="F103" s="29" t="s">
        <v>113</v>
      </c>
      <c r="G103" s="30">
        <v>4405838</v>
      </c>
      <c r="H103" s="30"/>
      <c r="I103" s="30">
        <v>0</v>
      </c>
      <c r="J103" s="30">
        <f>22500+22500</f>
        <v>45000</v>
      </c>
      <c r="K103" s="42" t="e">
        <f>J103/#REF!</f>
        <v>#REF!</v>
      </c>
      <c r="L103" s="30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/>
      <c r="U103" s="25"/>
      <c r="V103" s="25"/>
      <c r="W103" s="30">
        <f>+I103+J103+L103+M103+N103+O103+P103+Q103+R103+S103+T103+U103</f>
        <v>45000</v>
      </c>
      <c r="X103" s="26">
        <f t="shared" si="33"/>
        <v>4360838</v>
      </c>
    </row>
    <row r="104" spans="1:24" ht="24" thickBot="1">
      <c r="A104" s="37">
        <v>2</v>
      </c>
      <c r="B104" s="38">
        <v>2</v>
      </c>
      <c r="C104" s="38">
        <v>8</v>
      </c>
      <c r="D104" s="38">
        <v>7</v>
      </c>
      <c r="E104" s="64" t="s">
        <v>30</v>
      </c>
      <c r="F104" s="29" t="s">
        <v>114</v>
      </c>
      <c r="G104" s="30">
        <v>10000</v>
      </c>
      <c r="H104" s="30"/>
      <c r="I104" s="30"/>
      <c r="J104" s="30">
        <v>0</v>
      </c>
      <c r="K104" s="42" t="e">
        <f>J104/#REF!</f>
        <v>#REF!</v>
      </c>
      <c r="L104" s="30">
        <v>0</v>
      </c>
      <c r="M104" s="25"/>
      <c r="N104" s="25"/>
      <c r="O104" s="25">
        <v>0</v>
      </c>
      <c r="P104" s="25"/>
      <c r="Q104" s="25"/>
      <c r="R104" s="25">
        <v>0</v>
      </c>
      <c r="S104" s="25"/>
      <c r="T104" s="25"/>
      <c r="U104" s="25"/>
      <c r="V104" s="25"/>
      <c r="W104" s="30">
        <f>+I104+J104+L104+M104+N104+O104+P104+Q104+R104+S104+T104+U104</f>
        <v>0</v>
      </c>
      <c r="X104" s="26">
        <f t="shared" si="33"/>
        <v>10000</v>
      </c>
    </row>
    <row r="105" spans="1:24" ht="15">
      <c r="A105" s="39">
        <v>2</v>
      </c>
      <c r="B105" s="34">
        <v>2</v>
      </c>
      <c r="C105" s="34">
        <v>8</v>
      </c>
      <c r="D105" s="34">
        <v>7</v>
      </c>
      <c r="E105" s="65" t="s">
        <v>43</v>
      </c>
      <c r="F105" s="29" t="s">
        <v>115</v>
      </c>
      <c r="G105" s="30">
        <v>700000</v>
      </c>
      <c r="H105" s="30"/>
      <c r="I105" s="30">
        <v>0</v>
      </c>
      <c r="J105" s="30">
        <v>37000</v>
      </c>
      <c r="K105" s="42" t="e">
        <f>J105/#REF!</f>
        <v>#REF!</v>
      </c>
      <c r="L105" s="30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/>
      <c r="U105" s="25"/>
      <c r="V105" s="25"/>
      <c r="W105" s="30">
        <f>+I105+J105+L105+M105+N105+O105+P105+Q105+R105+S105+T105+U105</f>
        <v>37000</v>
      </c>
      <c r="X105" s="26">
        <f t="shared" si="33"/>
        <v>663000</v>
      </c>
    </row>
    <row r="106" spans="1:24" ht="15">
      <c r="A106" s="27">
        <v>2</v>
      </c>
      <c r="B106" s="1">
        <v>2</v>
      </c>
      <c r="C106" s="1">
        <v>8</v>
      </c>
      <c r="D106" s="1">
        <v>8</v>
      </c>
      <c r="E106" s="55"/>
      <c r="F106" s="1" t="s">
        <v>116</v>
      </c>
      <c r="G106" s="26">
        <f>G107+G108</f>
        <v>24000</v>
      </c>
      <c r="H106" s="26">
        <f aca="true" t="shared" si="34" ref="H106:N106">H107+H108</f>
        <v>0</v>
      </c>
      <c r="I106" s="26">
        <f t="shared" si="34"/>
        <v>0</v>
      </c>
      <c r="J106" s="26">
        <f t="shared" si="34"/>
        <v>0</v>
      </c>
      <c r="K106" s="26" t="e">
        <f t="shared" si="34"/>
        <v>#REF!</v>
      </c>
      <c r="L106" s="26">
        <f t="shared" si="34"/>
        <v>0</v>
      </c>
      <c r="M106" s="26">
        <f t="shared" si="34"/>
        <v>0</v>
      </c>
      <c r="N106" s="26">
        <f t="shared" si="34"/>
        <v>0</v>
      </c>
      <c r="O106" s="26">
        <f>O107+O108</f>
        <v>0</v>
      </c>
      <c r="P106" s="26">
        <f>P107+P108</f>
        <v>0</v>
      </c>
      <c r="Q106" s="26">
        <f>Q107+Q108</f>
        <v>0</v>
      </c>
      <c r="R106" s="26">
        <f>R107+R108</f>
        <v>0</v>
      </c>
      <c r="S106" s="26">
        <f>S107+S108</f>
        <v>0</v>
      </c>
      <c r="T106" s="26"/>
      <c r="U106" s="26"/>
      <c r="V106" s="26"/>
      <c r="W106" s="26">
        <f>W107+W108</f>
        <v>0</v>
      </c>
      <c r="X106" s="26">
        <f t="shared" si="33"/>
        <v>24000</v>
      </c>
    </row>
    <row r="107" spans="1:24" ht="15">
      <c r="A107" s="28">
        <v>2</v>
      </c>
      <c r="B107" s="29">
        <v>2</v>
      </c>
      <c r="C107" s="29">
        <v>8</v>
      </c>
      <c r="D107" s="29">
        <v>8</v>
      </c>
      <c r="E107" s="56" t="s">
        <v>20</v>
      </c>
      <c r="F107" s="29" t="s">
        <v>117</v>
      </c>
      <c r="G107" s="30">
        <v>20000</v>
      </c>
      <c r="H107" s="30"/>
      <c r="I107" s="30"/>
      <c r="J107" s="30"/>
      <c r="K107" s="42" t="e">
        <f>J107/#REF!</f>
        <v>#REF!</v>
      </c>
      <c r="L107" s="30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30">
        <f>+U107</f>
        <v>0</v>
      </c>
      <c r="X107" s="26">
        <f t="shared" si="33"/>
        <v>20000</v>
      </c>
    </row>
    <row r="108" spans="1:24" ht="15">
      <c r="A108" s="28">
        <v>2</v>
      </c>
      <c r="B108" s="29">
        <v>2</v>
      </c>
      <c r="C108" s="29">
        <v>8</v>
      </c>
      <c r="D108" s="29">
        <v>8</v>
      </c>
      <c r="E108" s="56" t="s">
        <v>26</v>
      </c>
      <c r="F108" s="29" t="s">
        <v>118</v>
      </c>
      <c r="G108" s="30">
        <v>4000</v>
      </c>
      <c r="H108" s="30"/>
      <c r="I108" s="30"/>
      <c r="J108" s="30"/>
      <c r="K108" s="42" t="e">
        <f>J108/#REF!</f>
        <v>#REF!</v>
      </c>
      <c r="L108" s="30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30">
        <f>+I108+J108+L108+M108+N108+O108+P108+Q108+R108+S108+T108+U108</f>
        <v>0</v>
      </c>
      <c r="X108" s="26">
        <f t="shared" si="33"/>
        <v>4000</v>
      </c>
    </row>
    <row r="109" spans="1:24" ht="15.75" thickBot="1">
      <c r="A109" s="40"/>
      <c r="B109" s="41"/>
      <c r="C109" s="41"/>
      <c r="D109" s="41"/>
      <c r="E109" s="59"/>
      <c r="F109" s="1"/>
      <c r="G109" s="30"/>
      <c r="H109" s="30"/>
      <c r="I109" s="30"/>
      <c r="J109" s="30"/>
      <c r="K109" s="42"/>
      <c r="L109" s="30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30">
        <f>+I109+J109+L109+M109+N109+O109+P109+Q109+R109+S109</f>
        <v>0</v>
      </c>
      <c r="X109" s="26">
        <f t="shared" si="33"/>
        <v>0</v>
      </c>
    </row>
    <row r="110" spans="1:24" ht="15.75" thickBot="1">
      <c r="A110" s="21">
        <v>2</v>
      </c>
      <c r="B110" s="22">
        <v>3</v>
      </c>
      <c r="C110" s="22"/>
      <c r="D110" s="22"/>
      <c r="E110" s="53"/>
      <c r="F110" s="1" t="s">
        <v>119</v>
      </c>
      <c r="G110" s="26">
        <f>G112+G120+G124+G130+G133+G138+G142+G152</f>
        <v>3615482.7800000003</v>
      </c>
      <c r="H110" s="26">
        <f>H112+H120+H124+H130+H133+H138+H142+H152</f>
        <v>0</v>
      </c>
      <c r="I110" s="26">
        <f>I112+I120+I124+I130+I133+I138+I142+I152</f>
        <v>0</v>
      </c>
      <c r="J110" s="26">
        <f>J112+J120+J124+J130+J133+J138+J142+J152</f>
        <v>364579.41</v>
      </c>
      <c r="K110" s="42" t="e">
        <f>J110/#REF!</f>
        <v>#REF!</v>
      </c>
      <c r="L110" s="26">
        <f aca="true" t="shared" si="35" ref="L110:S110">L112+L120+L124+L130+L133+L138+L142+L152</f>
        <v>0</v>
      </c>
      <c r="M110" s="26">
        <f t="shared" si="35"/>
        <v>0</v>
      </c>
      <c r="N110" s="26">
        <f t="shared" si="35"/>
        <v>0</v>
      </c>
      <c r="O110" s="26">
        <f t="shared" si="35"/>
        <v>0</v>
      </c>
      <c r="P110" s="26">
        <f t="shared" si="35"/>
        <v>0</v>
      </c>
      <c r="Q110" s="26">
        <f t="shared" si="35"/>
        <v>0</v>
      </c>
      <c r="R110" s="26">
        <f t="shared" si="35"/>
        <v>0</v>
      </c>
      <c r="S110" s="26">
        <f t="shared" si="35"/>
        <v>0</v>
      </c>
      <c r="T110" s="26"/>
      <c r="U110" s="26"/>
      <c r="V110" s="26"/>
      <c r="W110" s="26">
        <f>W112+W120+W124+W130+W133+W138+W142+W152</f>
        <v>364579.41</v>
      </c>
      <c r="X110" s="26">
        <f t="shared" si="33"/>
        <v>3250903.37</v>
      </c>
    </row>
    <row r="111" spans="1:24" ht="15">
      <c r="A111" s="39"/>
      <c r="B111" s="34"/>
      <c r="C111" s="34"/>
      <c r="D111" s="34"/>
      <c r="E111" s="60"/>
      <c r="F111" s="1"/>
      <c r="G111" s="26"/>
      <c r="H111" s="26"/>
      <c r="I111" s="30"/>
      <c r="J111" s="30"/>
      <c r="K111" s="42"/>
      <c r="L111" s="30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6">
        <f>+I111+J111+L111+M111+N111+O111+P111+Q111+R111+S111</f>
        <v>0</v>
      </c>
      <c r="X111" s="26">
        <f t="shared" si="33"/>
        <v>0</v>
      </c>
    </row>
    <row r="112" spans="1:24" s="72" customFormat="1" ht="15">
      <c r="A112" s="27">
        <v>2</v>
      </c>
      <c r="B112" s="1">
        <v>3</v>
      </c>
      <c r="C112" s="1">
        <v>1</v>
      </c>
      <c r="D112" s="1"/>
      <c r="E112" s="55"/>
      <c r="F112" s="1" t="s">
        <v>120</v>
      </c>
      <c r="G112" s="26">
        <f>G113+G116</f>
        <v>374428</v>
      </c>
      <c r="H112" s="26">
        <f>H113+H116</f>
        <v>0</v>
      </c>
      <c r="I112" s="26">
        <f>I113+I116</f>
        <v>0</v>
      </c>
      <c r="J112" s="26">
        <f>J113+J116</f>
        <v>13116.1</v>
      </c>
      <c r="K112" s="42" t="e">
        <f>J112/#REF!</f>
        <v>#REF!</v>
      </c>
      <c r="L112" s="26">
        <f>L113+L116</f>
        <v>0</v>
      </c>
      <c r="M112" s="26">
        <f aca="true" t="shared" si="36" ref="M112:R112">M113+M116</f>
        <v>0</v>
      </c>
      <c r="N112" s="26">
        <f t="shared" si="36"/>
        <v>0</v>
      </c>
      <c r="O112" s="26">
        <f t="shared" si="36"/>
        <v>0</v>
      </c>
      <c r="P112" s="26">
        <f t="shared" si="36"/>
        <v>0</v>
      </c>
      <c r="Q112" s="26">
        <f t="shared" si="36"/>
        <v>0</v>
      </c>
      <c r="R112" s="26">
        <f t="shared" si="36"/>
        <v>0</v>
      </c>
      <c r="S112" s="26">
        <f>S113+S116</f>
        <v>0</v>
      </c>
      <c r="T112" s="26"/>
      <c r="U112" s="26"/>
      <c r="V112" s="26"/>
      <c r="W112" s="26">
        <f>W113+W116</f>
        <v>13116.1</v>
      </c>
      <c r="X112" s="26">
        <f t="shared" si="33"/>
        <v>361311.9</v>
      </c>
    </row>
    <row r="113" spans="1:24" ht="15">
      <c r="A113" s="27">
        <v>2</v>
      </c>
      <c r="B113" s="1">
        <v>3</v>
      </c>
      <c r="C113" s="1">
        <v>1</v>
      </c>
      <c r="D113" s="1">
        <v>1</v>
      </c>
      <c r="E113" s="55"/>
      <c r="F113" s="1" t="s">
        <v>121</v>
      </c>
      <c r="G113" s="26">
        <f aca="true" t="shared" si="37" ref="G113:S113">G114</f>
        <v>359428</v>
      </c>
      <c r="H113" s="26">
        <f t="shared" si="37"/>
        <v>0</v>
      </c>
      <c r="I113" s="26">
        <f t="shared" si="37"/>
        <v>0</v>
      </c>
      <c r="J113" s="26">
        <f t="shared" si="37"/>
        <v>13116.1</v>
      </c>
      <c r="K113" s="26" t="e">
        <f t="shared" si="37"/>
        <v>#REF!</v>
      </c>
      <c r="L113" s="26">
        <f t="shared" si="37"/>
        <v>0</v>
      </c>
      <c r="M113" s="26">
        <f t="shared" si="37"/>
        <v>0</v>
      </c>
      <c r="N113" s="26">
        <f t="shared" si="37"/>
        <v>0</v>
      </c>
      <c r="O113" s="26">
        <f t="shared" si="37"/>
        <v>0</v>
      </c>
      <c r="P113" s="26">
        <f t="shared" si="37"/>
        <v>0</v>
      </c>
      <c r="Q113" s="26">
        <f t="shared" si="37"/>
        <v>0</v>
      </c>
      <c r="R113" s="26">
        <f t="shared" si="37"/>
        <v>0</v>
      </c>
      <c r="S113" s="26">
        <f t="shared" si="37"/>
        <v>0</v>
      </c>
      <c r="T113" s="26"/>
      <c r="U113" s="26"/>
      <c r="V113" s="26"/>
      <c r="W113" s="26">
        <f>W114</f>
        <v>13116.1</v>
      </c>
      <c r="X113" s="26">
        <f t="shared" si="33"/>
        <v>346311.9</v>
      </c>
    </row>
    <row r="114" spans="1:24" ht="15">
      <c r="A114" s="28">
        <v>2</v>
      </c>
      <c r="B114" s="29">
        <v>3</v>
      </c>
      <c r="C114" s="29">
        <v>1</v>
      </c>
      <c r="D114" s="29">
        <v>1</v>
      </c>
      <c r="E114" s="56" t="s">
        <v>20</v>
      </c>
      <c r="F114" s="29" t="s">
        <v>121</v>
      </c>
      <c r="G114" s="30">
        <v>359428</v>
      </c>
      <c r="H114" s="30"/>
      <c r="I114" s="30"/>
      <c r="J114" s="30">
        <v>13116.1</v>
      </c>
      <c r="K114" s="42" t="e">
        <f>J114/#REF!</f>
        <v>#REF!</v>
      </c>
      <c r="L114" s="30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/>
      <c r="U114" s="25"/>
      <c r="V114" s="25"/>
      <c r="W114" s="30">
        <f>+I114+J114+L114+M114+N114+O114+P114+Q114+R114+S114+T114+U114</f>
        <v>13116.1</v>
      </c>
      <c r="X114" s="26">
        <f t="shared" si="33"/>
        <v>346311.9</v>
      </c>
    </row>
    <row r="115" spans="1:24" ht="15">
      <c r="A115" s="28"/>
      <c r="B115" s="29"/>
      <c r="C115" s="29"/>
      <c r="D115" s="29"/>
      <c r="E115" s="57"/>
      <c r="F115" s="29"/>
      <c r="G115" s="30"/>
      <c r="H115" s="30"/>
      <c r="I115" s="30"/>
      <c r="J115" s="30"/>
      <c r="K115" s="42"/>
      <c r="L115" s="30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30"/>
      <c r="X115" s="26">
        <f t="shared" si="33"/>
        <v>0</v>
      </c>
    </row>
    <row r="116" spans="1:24" ht="15">
      <c r="A116" s="27">
        <v>2</v>
      </c>
      <c r="B116" s="1">
        <v>3</v>
      </c>
      <c r="C116" s="1">
        <v>1</v>
      </c>
      <c r="D116" s="1">
        <v>3</v>
      </c>
      <c r="E116" s="55"/>
      <c r="F116" s="1" t="s">
        <v>122</v>
      </c>
      <c r="G116" s="26">
        <f aca="true" t="shared" si="38" ref="G116:S116">+G117+G118</f>
        <v>15000</v>
      </c>
      <c r="H116" s="26">
        <f t="shared" si="38"/>
        <v>0</v>
      </c>
      <c r="I116" s="26">
        <f t="shared" si="38"/>
        <v>0</v>
      </c>
      <c r="J116" s="26">
        <f t="shared" si="38"/>
        <v>0</v>
      </c>
      <c r="K116" s="26" t="e">
        <f t="shared" si="38"/>
        <v>#REF!</v>
      </c>
      <c r="L116" s="26">
        <f t="shared" si="38"/>
        <v>0</v>
      </c>
      <c r="M116" s="26">
        <f t="shared" si="38"/>
        <v>0</v>
      </c>
      <c r="N116" s="26">
        <f t="shared" si="38"/>
        <v>0</v>
      </c>
      <c r="O116" s="26">
        <f t="shared" si="38"/>
        <v>0</v>
      </c>
      <c r="P116" s="26">
        <f t="shared" si="38"/>
        <v>0</v>
      </c>
      <c r="Q116" s="26">
        <f t="shared" si="38"/>
        <v>0</v>
      </c>
      <c r="R116" s="26">
        <f t="shared" si="38"/>
        <v>0</v>
      </c>
      <c r="S116" s="26">
        <f t="shared" si="38"/>
        <v>0</v>
      </c>
      <c r="T116" s="26"/>
      <c r="U116" s="26"/>
      <c r="V116" s="26"/>
      <c r="W116" s="26">
        <f>+W117+W118</f>
        <v>0</v>
      </c>
      <c r="X116" s="26">
        <f t="shared" si="33"/>
        <v>15000</v>
      </c>
    </row>
    <row r="117" spans="1:24" ht="21">
      <c r="A117" s="27">
        <v>2</v>
      </c>
      <c r="B117" s="1">
        <v>3</v>
      </c>
      <c r="C117" s="1">
        <v>1</v>
      </c>
      <c r="D117" s="1">
        <v>3</v>
      </c>
      <c r="E117" s="55" t="s">
        <v>72</v>
      </c>
      <c r="F117" s="1"/>
      <c r="G117" s="30">
        <v>0</v>
      </c>
      <c r="H117" s="26"/>
      <c r="I117" s="26"/>
      <c r="J117" s="26"/>
      <c r="K117" s="42"/>
      <c r="L117" s="26"/>
      <c r="M117" s="26"/>
      <c r="N117" s="26"/>
      <c r="O117" s="26"/>
      <c r="P117" s="30">
        <v>0</v>
      </c>
      <c r="Q117" s="26"/>
      <c r="R117" s="26"/>
      <c r="S117" s="26"/>
      <c r="T117" s="26"/>
      <c r="U117" s="26"/>
      <c r="V117" s="26"/>
      <c r="W117" s="30">
        <f>+I117+J117+L117+M117+N117+O117+P117+Q117+R117+S117+T117+U117</f>
        <v>0</v>
      </c>
      <c r="X117" s="26">
        <f t="shared" si="33"/>
        <v>0</v>
      </c>
    </row>
    <row r="118" spans="1:24" ht="15">
      <c r="A118" s="28">
        <v>2</v>
      </c>
      <c r="B118" s="29">
        <v>3</v>
      </c>
      <c r="C118" s="29">
        <v>1</v>
      </c>
      <c r="D118" s="29">
        <v>3</v>
      </c>
      <c r="E118" s="56" t="s">
        <v>26</v>
      </c>
      <c r="F118" s="29" t="s">
        <v>123</v>
      </c>
      <c r="G118" s="30">
        <v>15000</v>
      </c>
      <c r="H118" s="30"/>
      <c r="I118" s="30"/>
      <c r="J118" s="30">
        <v>0</v>
      </c>
      <c r="K118" s="42" t="e">
        <f>J118/#REF!</f>
        <v>#REF!</v>
      </c>
      <c r="L118" s="30"/>
      <c r="M118" s="25"/>
      <c r="N118" s="25"/>
      <c r="O118" s="25"/>
      <c r="P118" s="25">
        <v>0</v>
      </c>
      <c r="Q118" s="25"/>
      <c r="R118" s="25"/>
      <c r="S118" s="25">
        <v>0</v>
      </c>
      <c r="T118" s="25"/>
      <c r="U118" s="25"/>
      <c r="V118" s="25"/>
      <c r="W118" s="30">
        <f>+I118+J118+L118+M118+N118+O118+P118+Q118+R118+S118+T118+U118</f>
        <v>0</v>
      </c>
      <c r="X118" s="26">
        <f t="shared" si="33"/>
        <v>15000</v>
      </c>
    </row>
    <row r="119" spans="1:24" ht="15">
      <c r="A119" s="28"/>
      <c r="B119" s="29"/>
      <c r="C119" s="29"/>
      <c r="D119" s="29"/>
      <c r="E119" s="57"/>
      <c r="F119" s="1"/>
      <c r="G119" s="26"/>
      <c r="H119" s="26"/>
      <c r="I119" s="30"/>
      <c r="J119" s="30"/>
      <c r="K119" s="42"/>
      <c r="L119" s="30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30"/>
      <c r="X119" s="26">
        <f t="shared" si="33"/>
        <v>0</v>
      </c>
    </row>
    <row r="120" spans="1:24" ht="15">
      <c r="A120" s="27">
        <v>2</v>
      </c>
      <c r="B120" s="1">
        <v>3</v>
      </c>
      <c r="C120" s="1">
        <v>2</v>
      </c>
      <c r="D120" s="29"/>
      <c r="E120" s="57"/>
      <c r="F120" s="1" t="s">
        <v>124</v>
      </c>
      <c r="G120" s="26">
        <f>+G121+G122</f>
        <v>5000</v>
      </c>
      <c r="H120" s="26">
        <f aca="true" t="shared" si="39" ref="H120:W120">+H121+H122</f>
        <v>0</v>
      </c>
      <c r="I120" s="26">
        <f t="shared" si="39"/>
        <v>0</v>
      </c>
      <c r="J120" s="26">
        <f t="shared" si="39"/>
        <v>0</v>
      </c>
      <c r="K120" s="26" t="e">
        <f t="shared" si="39"/>
        <v>#REF!</v>
      </c>
      <c r="L120" s="26">
        <f t="shared" si="39"/>
        <v>0</v>
      </c>
      <c r="M120" s="26">
        <f t="shared" si="39"/>
        <v>0</v>
      </c>
      <c r="N120" s="26">
        <f t="shared" si="39"/>
        <v>0</v>
      </c>
      <c r="O120" s="26">
        <f t="shared" si="39"/>
        <v>0</v>
      </c>
      <c r="P120" s="26">
        <f t="shared" si="39"/>
        <v>0</v>
      </c>
      <c r="Q120" s="26">
        <f t="shared" si="39"/>
        <v>0</v>
      </c>
      <c r="R120" s="26">
        <f t="shared" si="39"/>
        <v>0</v>
      </c>
      <c r="S120" s="26">
        <f t="shared" si="39"/>
        <v>0</v>
      </c>
      <c r="T120" s="26"/>
      <c r="U120" s="26"/>
      <c r="V120" s="26"/>
      <c r="W120" s="26">
        <f t="shared" si="39"/>
        <v>0</v>
      </c>
      <c r="X120" s="26">
        <f t="shared" si="33"/>
        <v>5000</v>
      </c>
    </row>
    <row r="121" spans="1:24" ht="22.5">
      <c r="A121" s="27">
        <v>2</v>
      </c>
      <c r="B121" s="1">
        <v>3</v>
      </c>
      <c r="C121" s="1">
        <v>2</v>
      </c>
      <c r="D121" s="29">
        <v>2</v>
      </c>
      <c r="E121" s="57" t="s">
        <v>125</v>
      </c>
      <c r="F121" s="29" t="s">
        <v>126</v>
      </c>
      <c r="G121" s="30">
        <v>0</v>
      </c>
      <c r="H121" s="26"/>
      <c r="I121" s="26"/>
      <c r="J121" s="26"/>
      <c r="K121" s="42"/>
      <c r="L121" s="26"/>
      <c r="M121" s="26"/>
      <c r="N121" s="26"/>
      <c r="O121" s="26"/>
      <c r="P121" s="26"/>
      <c r="Q121" s="26"/>
      <c r="R121" s="30">
        <v>0</v>
      </c>
      <c r="S121" s="26"/>
      <c r="T121" s="26"/>
      <c r="U121" s="30"/>
      <c r="V121" s="30"/>
      <c r="W121" s="30">
        <v>0</v>
      </c>
      <c r="X121" s="26">
        <f t="shared" si="33"/>
        <v>0</v>
      </c>
    </row>
    <row r="122" spans="1:24" ht="22.5">
      <c r="A122" s="28">
        <v>2</v>
      </c>
      <c r="B122" s="29">
        <v>3</v>
      </c>
      <c r="C122" s="29">
        <v>2</v>
      </c>
      <c r="D122" s="29">
        <v>3</v>
      </c>
      <c r="E122" s="57" t="s">
        <v>125</v>
      </c>
      <c r="F122" s="29" t="s">
        <v>127</v>
      </c>
      <c r="G122" s="30">
        <v>5000</v>
      </c>
      <c r="H122" s="30"/>
      <c r="I122" s="30"/>
      <c r="J122" s="30"/>
      <c r="K122" s="42" t="e">
        <f>J122/#REF!</f>
        <v>#REF!</v>
      </c>
      <c r="L122" s="30"/>
      <c r="M122" s="25"/>
      <c r="N122" s="25"/>
      <c r="O122" s="25"/>
      <c r="P122" s="25">
        <v>0</v>
      </c>
      <c r="Q122" s="25">
        <v>0</v>
      </c>
      <c r="R122" s="25">
        <v>0</v>
      </c>
      <c r="S122" s="25"/>
      <c r="T122" s="25"/>
      <c r="U122" s="25"/>
      <c r="V122" s="25"/>
      <c r="W122" s="30">
        <f>+I122+J122+L122+M122+N122+O122+P122+Q122+R122+S122+T122+U122</f>
        <v>0</v>
      </c>
      <c r="X122" s="26">
        <f t="shared" si="33"/>
        <v>5000</v>
      </c>
    </row>
    <row r="123" spans="1:24" ht="15">
      <c r="A123" s="28"/>
      <c r="B123" s="29"/>
      <c r="C123" s="29"/>
      <c r="D123" s="29"/>
      <c r="E123" s="57"/>
      <c r="F123" s="1"/>
      <c r="G123" s="26"/>
      <c r="H123" s="26"/>
      <c r="I123" s="30"/>
      <c r="J123" s="30"/>
      <c r="K123" s="42"/>
      <c r="L123" s="30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30">
        <f>+I123+J123+L123+M123+N123+O123+P123+Q123+R123+S123</f>
        <v>0</v>
      </c>
      <c r="X123" s="26">
        <f t="shared" si="33"/>
        <v>0</v>
      </c>
    </row>
    <row r="124" spans="1:24" ht="15">
      <c r="A124" s="27">
        <v>2</v>
      </c>
      <c r="B124" s="1">
        <v>3</v>
      </c>
      <c r="C124" s="1">
        <v>3</v>
      </c>
      <c r="D124" s="29"/>
      <c r="E124" s="57"/>
      <c r="F124" s="1" t="s">
        <v>128</v>
      </c>
      <c r="G124" s="26">
        <f>G125+G126+G127+G128</f>
        <v>155000</v>
      </c>
      <c r="H124" s="26">
        <f aca="true" t="shared" si="40" ref="H124:S124">H125+H126+H127+H128</f>
        <v>0</v>
      </c>
      <c r="I124" s="26">
        <f t="shared" si="40"/>
        <v>0</v>
      </c>
      <c r="J124" s="26">
        <f t="shared" si="40"/>
        <v>18974.4</v>
      </c>
      <c r="K124" s="26" t="e">
        <f t="shared" si="40"/>
        <v>#REF!</v>
      </c>
      <c r="L124" s="26">
        <f t="shared" si="40"/>
        <v>0</v>
      </c>
      <c r="M124" s="26">
        <f t="shared" si="40"/>
        <v>0</v>
      </c>
      <c r="N124" s="26">
        <f t="shared" si="40"/>
        <v>0</v>
      </c>
      <c r="O124" s="26">
        <f t="shared" si="40"/>
        <v>0</v>
      </c>
      <c r="P124" s="26">
        <f t="shared" si="40"/>
        <v>0</v>
      </c>
      <c r="Q124" s="26">
        <f t="shared" si="40"/>
        <v>0</v>
      </c>
      <c r="R124" s="26">
        <f t="shared" si="40"/>
        <v>0</v>
      </c>
      <c r="S124" s="26">
        <f t="shared" si="40"/>
        <v>0</v>
      </c>
      <c r="T124" s="26"/>
      <c r="U124" s="26"/>
      <c r="V124" s="26"/>
      <c r="W124" s="26">
        <f>W125+W126+W127+W128</f>
        <v>18974.4</v>
      </c>
      <c r="X124" s="26">
        <f t="shared" si="33"/>
        <v>136025.6</v>
      </c>
    </row>
    <row r="125" spans="1:24" ht="21">
      <c r="A125" s="27">
        <v>2</v>
      </c>
      <c r="B125" s="1">
        <v>3</v>
      </c>
      <c r="C125" s="1">
        <v>3</v>
      </c>
      <c r="D125" s="1">
        <v>1</v>
      </c>
      <c r="E125" s="55" t="s">
        <v>125</v>
      </c>
      <c r="F125" s="1" t="s">
        <v>129</v>
      </c>
      <c r="G125" s="30">
        <v>50000</v>
      </c>
      <c r="H125" s="26"/>
      <c r="I125" s="26">
        <v>0</v>
      </c>
      <c r="J125" s="30">
        <v>0</v>
      </c>
      <c r="K125" s="42" t="e">
        <f>J125/#REF!</f>
        <v>#REF!</v>
      </c>
      <c r="L125" s="30">
        <v>0</v>
      </c>
      <c r="M125" s="25"/>
      <c r="N125" s="25"/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/>
      <c r="U125" s="25"/>
      <c r="V125" s="25"/>
      <c r="W125" s="30">
        <f>+I125+J125+L125+M125+N125+O125+P125+Q125+R125+S125+T125+U125</f>
        <v>0</v>
      </c>
      <c r="X125" s="26">
        <f t="shared" si="33"/>
        <v>50000</v>
      </c>
    </row>
    <row r="126" spans="1:24" ht="21">
      <c r="A126" s="27">
        <v>2</v>
      </c>
      <c r="B126" s="1">
        <v>3</v>
      </c>
      <c r="C126" s="1">
        <v>3</v>
      </c>
      <c r="D126" s="1">
        <v>2</v>
      </c>
      <c r="E126" s="55" t="s">
        <v>72</v>
      </c>
      <c r="F126" s="1" t="s">
        <v>130</v>
      </c>
      <c r="G126" s="30">
        <v>75000</v>
      </c>
      <c r="H126" s="26"/>
      <c r="I126" s="26">
        <v>0</v>
      </c>
      <c r="J126" s="30">
        <v>18974.4</v>
      </c>
      <c r="K126" s="42" t="e">
        <f>J126/#REF!</f>
        <v>#REF!</v>
      </c>
      <c r="L126" s="30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/>
      <c r="U126" s="25"/>
      <c r="V126" s="25"/>
      <c r="W126" s="30">
        <f>+I126+J126+L126+M126+N126+O126+P126+Q126+R126+S126+T126+U126</f>
        <v>18974.4</v>
      </c>
      <c r="X126" s="26">
        <f t="shared" si="33"/>
        <v>56025.6</v>
      </c>
    </row>
    <row r="127" spans="1:24" ht="21">
      <c r="A127" s="27">
        <v>2</v>
      </c>
      <c r="B127" s="1">
        <v>3</v>
      </c>
      <c r="C127" s="1">
        <v>3</v>
      </c>
      <c r="D127" s="1">
        <v>3</v>
      </c>
      <c r="E127" s="55" t="s">
        <v>72</v>
      </c>
      <c r="F127" s="1" t="s">
        <v>131</v>
      </c>
      <c r="G127" s="30">
        <v>15000</v>
      </c>
      <c r="H127" s="26"/>
      <c r="I127" s="26"/>
      <c r="J127" s="30">
        <v>0</v>
      </c>
      <c r="K127" s="42" t="e">
        <f>J127/#REF!</f>
        <v>#REF!</v>
      </c>
      <c r="L127" s="30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/>
      <c r="S127" s="25">
        <v>0</v>
      </c>
      <c r="T127" s="25"/>
      <c r="U127" s="25"/>
      <c r="V127" s="25"/>
      <c r="W127" s="30">
        <f>+I127+J127+L127+M127+N127+O127+P127+Q127+R127+S127+T127+U127</f>
        <v>0</v>
      </c>
      <c r="X127" s="26">
        <f t="shared" si="33"/>
        <v>15000</v>
      </c>
    </row>
    <row r="128" spans="1:24" ht="15">
      <c r="A128" s="27">
        <v>2</v>
      </c>
      <c r="B128" s="1">
        <v>3</v>
      </c>
      <c r="C128" s="1">
        <v>3</v>
      </c>
      <c r="D128" s="1">
        <v>4</v>
      </c>
      <c r="E128" s="55"/>
      <c r="F128" s="1" t="s">
        <v>132</v>
      </c>
      <c r="G128" s="30">
        <v>15000</v>
      </c>
      <c r="H128" s="26"/>
      <c r="I128" s="26"/>
      <c r="J128" s="26"/>
      <c r="K128" s="42" t="e">
        <f>J128/#REF!</f>
        <v>#REF!</v>
      </c>
      <c r="L128" s="30">
        <v>0</v>
      </c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30">
        <f>+I128+J128+L128+M128+N128+O128+P128+Q128+R128+S128+T128+U128</f>
        <v>0</v>
      </c>
      <c r="X128" s="26">
        <f t="shared" si="33"/>
        <v>15000</v>
      </c>
    </row>
    <row r="129" spans="1:24" ht="15">
      <c r="A129" s="28"/>
      <c r="B129" s="29"/>
      <c r="C129" s="29"/>
      <c r="D129" s="29"/>
      <c r="E129" s="57"/>
      <c r="F129" s="1"/>
      <c r="G129" s="26"/>
      <c r="H129" s="26"/>
      <c r="I129" s="30"/>
      <c r="J129" s="30"/>
      <c r="K129" s="42"/>
      <c r="L129" s="30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30">
        <f>+I129+J129+L129+M129+N129+O129+P129+Q129+R129+S129+T129+U129</f>
        <v>0</v>
      </c>
      <c r="X129" s="26">
        <f t="shared" si="33"/>
        <v>0</v>
      </c>
    </row>
    <row r="130" spans="1:24" ht="15">
      <c r="A130" s="27">
        <v>2</v>
      </c>
      <c r="B130" s="1">
        <v>3</v>
      </c>
      <c r="C130" s="1">
        <v>4</v>
      </c>
      <c r="D130" s="29"/>
      <c r="E130" s="57"/>
      <c r="F130" s="1" t="s">
        <v>133</v>
      </c>
      <c r="G130" s="26">
        <f>+G131</f>
        <v>18000</v>
      </c>
      <c r="H130" s="26">
        <f aca="true" t="shared" si="41" ref="H130:W130">+H131</f>
        <v>0</v>
      </c>
      <c r="I130" s="26">
        <f t="shared" si="41"/>
        <v>0</v>
      </c>
      <c r="J130" s="26">
        <f t="shared" si="41"/>
        <v>0</v>
      </c>
      <c r="K130" s="26" t="e">
        <f t="shared" si="41"/>
        <v>#REF!</v>
      </c>
      <c r="L130" s="26">
        <f t="shared" si="41"/>
        <v>0</v>
      </c>
      <c r="M130" s="26">
        <f t="shared" si="41"/>
        <v>0</v>
      </c>
      <c r="N130" s="26">
        <f t="shared" si="41"/>
        <v>0</v>
      </c>
      <c r="O130" s="26">
        <f t="shared" si="41"/>
        <v>0</v>
      </c>
      <c r="P130" s="26">
        <f t="shared" si="41"/>
        <v>0</v>
      </c>
      <c r="Q130" s="26">
        <f t="shared" si="41"/>
        <v>0</v>
      </c>
      <c r="R130" s="26">
        <f t="shared" si="41"/>
        <v>0</v>
      </c>
      <c r="S130" s="26">
        <f t="shared" si="41"/>
        <v>0</v>
      </c>
      <c r="T130" s="26"/>
      <c r="U130" s="26"/>
      <c r="V130" s="26"/>
      <c r="W130" s="26">
        <f t="shared" si="41"/>
        <v>0</v>
      </c>
      <c r="X130" s="26">
        <f t="shared" si="33"/>
        <v>18000</v>
      </c>
    </row>
    <row r="131" spans="1:24" ht="15">
      <c r="A131" s="27">
        <v>2</v>
      </c>
      <c r="B131" s="1">
        <v>3</v>
      </c>
      <c r="C131" s="1">
        <v>4</v>
      </c>
      <c r="D131" s="1">
        <v>1</v>
      </c>
      <c r="E131" s="55"/>
      <c r="F131" s="29" t="s">
        <v>134</v>
      </c>
      <c r="G131" s="30">
        <v>18000</v>
      </c>
      <c r="H131" s="26"/>
      <c r="I131" s="26"/>
      <c r="J131" s="26"/>
      <c r="K131" s="42" t="e">
        <f>J131/#REF!</f>
        <v>#REF!</v>
      </c>
      <c r="L131" s="26"/>
      <c r="M131" s="25"/>
      <c r="N131" s="25"/>
      <c r="O131" s="25"/>
      <c r="P131" s="25"/>
      <c r="Q131" s="25">
        <v>0</v>
      </c>
      <c r="R131" s="25">
        <v>0</v>
      </c>
      <c r="S131" s="25"/>
      <c r="T131" s="25"/>
      <c r="U131" s="25"/>
      <c r="V131" s="25"/>
      <c r="W131" s="30">
        <f>+I131+J131+L131+M131+N131+O131+P131+Q131+R131+S131+T131+U131</f>
        <v>0</v>
      </c>
      <c r="X131" s="26">
        <f t="shared" si="33"/>
        <v>18000</v>
      </c>
    </row>
    <row r="132" spans="1:24" ht="15">
      <c r="A132" s="28"/>
      <c r="B132" s="29"/>
      <c r="C132" s="29"/>
      <c r="D132" s="29"/>
      <c r="E132" s="57"/>
      <c r="F132" s="1"/>
      <c r="G132" s="26"/>
      <c r="H132" s="26"/>
      <c r="I132" s="30"/>
      <c r="J132" s="30"/>
      <c r="K132" s="42"/>
      <c r="L132" s="30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30">
        <f>+I132+J132+L132+M132+N132+O132+P132+Q132+R132+S132</f>
        <v>0</v>
      </c>
      <c r="X132" s="26">
        <f t="shared" si="33"/>
        <v>0</v>
      </c>
    </row>
    <row r="133" spans="1:24" ht="22.5">
      <c r="A133" s="27">
        <v>2</v>
      </c>
      <c r="B133" s="1">
        <v>3</v>
      </c>
      <c r="C133" s="1">
        <v>5</v>
      </c>
      <c r="D133" s="29"/>
      <c r="E133" s="57"/>
      <c r="F133" s="1" t="s">
        <v>135</v>
      </c>
      <c r="G133" s="26">
        <f>G134+G135+G136</f>
        <v>150000</v>
      </c>
      <c r="H133" s="26">
        <f aca="true" t="shared" si="42" ref="H133:W133">H134+H135+H136</f>
        <v>0</v>
      </c>
      <c r="I133" s="26">
        <f t="shared" si="42"/>
        <v>0</v>
      </c>
      <c r="J133" s="26">
        <f t="shared" si="42"/>
        <v>5392.6</v>
      </c>
      <c r="K133" s="26" t="e">
        <f t="shared" si="42"/>
        <v>#REF!</v>
      </c>
      <c r="L133" s="26">
        <f t="shared" si="42"/>
        <v>0</v>
      </c>
      <c r="M133" s="26">
        <f t="shared" si="42"/>
        <v>0</v>
      </c>
      <c r="N133" s="26">
        <f t="shared" si="42"/>
        <v>0</v>
      </c>
      <c r="O133" s="26">
        <f t="shared" si="42"/>
        <v>0</v>
      </c>
      <c r="P133" s="26">
        <f t="shared" si="42"/>
        <v>0</v>
      </c>
      <c r="Q133" s="26">
        <f t="shared" si="42"/>
        <v>0</v>
      </c>
      <c r="R133" s="26">
        <f t="shared" si="42"/>
        <v>0</v>
      </c>
      <c r="S133" s="26">
        <f t="shared" si="42"/>
        <v>0</v>
      </c>
      <c r="T133" s="26"/>
      <c r="U133" s="26"/>
      <c r="V133" s="26"/>
      <c r="W133" s="26">
        <f t="shared" si="42"/>
        <v>5392.6</v>
      </c>
      <c r="X133" s="26">
        <f aca="true" t="shared" si="43" ref="X133:X164">G133-W133</f>
        <v>144607.4</v>
      </c>
    </row>
    <row r="134" spans="1:24" ht="15">
      <c r="A134" s="27">
        <v>2</v>
      </c>
      <c r="B134" s="1">
        <v>3</v>
      </c>
      <c r="C134" s="1">
        <v>5</v>
      </c>
      <c r="D134" s="1">
        <v>3</v>
      </c>
      <c r="E134" s="55"/>
      <c r="F134" s="1" t="s">
        <v>136</v>
      </c>
      <c r="G134" s="30">
        <v>125000</v>
      </c>
      <c r="H134" s="26"/>
      <c r="I134" s="26"/>
      <c r="J134" s="26"/>
      <c r="K134" s="42" t="e">
        <f>J134/#REF!</f>
        <v>#REF!</v>
      </c>
      <c r="L134" s="26"/>
      <c r="M134" s="25"/>
      <c r="N134" s="25"/>
      <c r="O134" s="25">
        <v>0</v>
      </c>
      <c r="P134" s="25"/>
      <c r="Q134" s="25"/>
      <c r="R134" s="25">
        <v>0</v>
      </c>
      <c r="S134" s="25"/>
      <c r="T134" s="25"/>
      <c r="U134" s="25"/>
      <c r="V134" s="25"/>
      <c r="W134" s="30">
        <f>+I134+J134+L134+M134+N134+O134+P134+Q134+R134+S134+T134+U134</f>
        <v>0</v>
      </c>
      <c r="X134" s="26">
        <f t="shared" si="43"/>
        <v>125000</v>
      </c>
    </row>
    <row r="135" spans="1:24" ht="15">
      <c r="A135" s="27">
        <v>2</v>
      </c>
      <c r="B135" s="1">
        <v>3</v>
      </c>
      <c r="C135" s="1">
        <v>5</v>
      </c>
      <c r="D135" s="1">
        <v>4</v>
      </c>
      <c r="E135" s="55"/>
      <c r="F135" s="1" t="s">
        <v>137</v>
      </c>
      <c r="G135" s="30">
        <v>10000</v>
      </c>
      <c r="H135" s="26"/>
      <c r="I135" s="26"/>
      <c r="J135" s="26"/>
      <c r="K135" s="42" t="e">
        <f>J135/#REF!</f>
        <v>#REF!</v>
      </c>
      <c r="L135" s="26"/>
      <c r="M135" s="25"/>
      <c r="N135" s="25"/>
      <c r="O135" s="25"/>
      <c r="P135" s="25"/>
      <c r="Q135" s="25"/>
      <c r="R135" s="25">
        <v>0</v>
      </c>
      <c r="S135" s="25"/>
      <c r="T135" s="25"/>
      <c r="U135" s="25"/>
      <c r="V135" s="25"/>
      <c r="W135" s="30">
        <f>+I135+J135+L135+M135+N135+O135+P135+Q135+R135+S135+T135+U135</f>
        <v>0</v>
      </c>
      <c r="X135" s="26">
        <f t="shared" si="43"/>
        <v>10000</v>
      </c>
    </row>
    <row r="136" spans="1:24" ht="15">
      <c r="A136" s="27">
        <v>2</v>
      </c>
      <c r="B136" s="1">
        <v>3</v>
      </c>
      <c r="C136" s="1">
        <v>5</v>
      </c>
      <c r="D136" s="1">
        <v>5</v>
      </c>
      <c r="E136" s="55"/>
      <c r="F136" s="1" t="s">
        <v>138</v>
      </c>
      <c r="G136" s="30">
        <v>15000</v>
      </c>
      <c r="H136" s="26"/>
      <c r="I136" s="26"/>
      <c r="J136" s="26">
        <f>3304+2088.6</f>
        <v>5392.6</v>
      </c>
      <c r="K136" s="42" t="e">
        <f>J136/#REF!</f>
        <v>#REF!</v>
      </c>
      <c r="L136" s="30">
        <v>0</v>
      </c>
      <c r="M136" s="25"/>
      <c r="N136" s="25">
        <v>0</v>
      </c>
      <c r="O136" s="25">
        <v>0</v>
      </c>
      <c r="P136" s="25"/>
      <c r="Q136" s="25">
        <v>0</v>
      </c>
      <c r="R136" s="25">
        <v>0</v>
      </c>
      <c r="S136" s="25"/>
      <c r="T136" s="25"/>
      <c r="U136" s="25"/>
      <c r="V136" s="25"/>
      <c r="W136" s="30">
        <f>+I136+J136+L136+M136+N136+O136+P136+Q136+R136+S136+T136+U136</f>
        <v>5392.6</v>
      </c>
      <c r="X136" s="26">
        <f t="shared" si="43"/>
        <v>9607.4</v>
      </c>
    </row>
    <row r="137" spans="1:24" ht="15">
      <c r="A137" s="28"/>
      <c r="B137" s="29"/>
      <c r="C137" s="29"/>
      <c r="D137" s="29"/>
      <c r="E137" s="57"/>
      <c r="F137" s="29"/>
      <c r="G137" s="30"/>
      <c r="H137" s="30"/>
      <c r="I137" s="30"/>
      <c r="J137" s="30"/>
      <c r="K137" s="42"/>
      <c r="L137" s="30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30">
        <f>+I137+J137+L137+M137+N137+O137+P137+Q137+R137+S137+T137+U137</f>
        <v>0</v>
      </c>
      <c r="X137" s="26">
        <f t="shared" si="43"/>
        <v>0</v>
      </c>
    </row>
    <row r="138" spans="1:24" ht="22.5">
      <c r="A138" s="27">
        <v>2</v>
      </c>
      <c r="B138" s="1">
        <v>3</v>
      </c>
      <c r="C138" s="1">
        <v>6</v>
      </c>
      <c r="D138" s="29"/>
      <c r="E138" s="57"/>
      <c r="F138" s="1" t="s">
        <v>139</v>
      </c>
      <c r="G138" s="26">
        <f>+G139+G140</f>
        <v>3000</v>
      </c>
      <c r="H138" s="26">
        <f aca="true" t="shared" si="44" ref="H138:W138">+H139+H140</f>
        <v>0</v>
      </c>
      <c r="I138" s="26">
        <f t="shared" si="44"/>
        <v>0</v>
      </c>
      <c r="J138" s="26">
        <f t="shared" si="44"/>
        <v>0</v>
      </c>
      <c r="K138" s="26" t="e">
        <f t="shared" si="44"/>
        <v>#REF!</v>
      </c>
      <c r="L138" s="26">
        <f t="shared" si="44"/>
        <v>0</v>
      </c>
      <c r="M138" s="26">
        <f t="shared" si="44"/>
        <v>0</v>
      </c>
      <c r="N138" s="26">
        <f t="shared" si="44"/>
        <v>0</v>
      </c>
      <c r="O138" s="26">
        <f t="shared" si="44"/>
        <v>0</v>
      </c>
      <c r="P138" s="26">
        <f t="shared" si="44"/>
        <v>0</v>
      </c>
      <c r="Q138" s="26">
        <f t="shared" si="44"/>
        <v>0</v>
      </c>
      <c r="R138" s="26">
        <f t="shared" si="44"/>
        <v>0</v>
      </c>
      <c r="S138" s="26">
        <f t="shared" si="44"/>
        <v>0</v>
      </c>
      <c r="T138" s="26"/>
      <c r="U138" s="26"/>
      <c r="V138" s="26"/>
      <c r="W138" s="26">
        <f t="shared" si="44"/>
        <v>0</v>
      </c>
      <c r="X138" s="26">
        <f t="shared" si="43"/>
        <v>3000</v>
      </c>
    </row>
    <row r="139" spans="1:24" ht="15">
      <c r="A139" s="27">
        <v>2</v>
      </c>
      <c r="B139" s="1">
        <v>3</v>
      </c>
      <c r="C139" s="1">
        <v>6</v>
      </c>
      <c r="D139" s="29">
        <v>1</v>
      </c>
      <c r="E139" s="57"/>
      <c r="F139" s="1"/>
      <c r="G139" s="30">
        <v>0</v>
      </c>
      <c r="H139" s="26"/>
      <c r="I139" s="26"/>
      <c r="J139" s="26"/>
      <c r="K139" s="42"/>
      <c r="L139" s="26"/>
      <c r="M139" s="26"/>
      <c r="N139" s="26"/>
      <c r="O139" s="26"/>
      <c r="P139" s="26"/>
      <c r="Q139" s="30">
        <v>0</v>
      </c>
      <c r="R139" s="26">
        <v>0</v>
      </c>
      <c r="S139" s="26"/>
      <c r="T139" s="26"/>
      <c r="U139" s="26"/>
      <c r="V139" s="26"/>
      <c r="W139" s="30">
        <f>+Q139+T139+U139</f>
        <v>0</v>
      </c>
      <c r="X139" s="26">
        <f t="shared" si="43"/>
        <v>0</v>
      </c>
    </row>
    <row r="140" spans="1:24" ht="15">
      <c r="A140" s="27">
        <v>2</v>
      </c>
      <c r="B140" s="1">
        <v>3</v>
      </c>
      <c r="C140" s="1">
        <v>6</v>
      </c>
      <c r="D140" s="1">
        <v>2</v>
      </c>
      <c r="E140" s="55"/>
      <c r="F140" s="1" t="s">
        <v>140</v>
      </c>
      <c r="G140" s="30">
        <v>3000</v>
      </c>
      <c r="H140" s="26"/>
      <c r="I140" s="26"/>
      <c r="J140" s="26"/>
      <c r="K140" s="42" t="e">
        <f>J140/#REF!</f>
        <v>#REF!</v>
      </c>
      <c r="L140" s="26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30">
        <f>+Q140+T140+U140</f>
        <v>0</v>
      </c>
      <c r="X140" s="26">
        <f t="shared" si="43"/>
        <v>3000</v>
      </c>
    </row>
    <row r="141" spans="1:24" ht="15">
      <c r="A141" s="28"/>
      <c r="B141" s="29"/>
      <c r="C141" s="29"/>
      <c r="D141" s="29"/>
      <c r="E141" s="57"/>
      <c r="F141" s="1"/>
      <c r="G141" s="26"/>
      <c r="H141" s="26"/>
      <c r="I141" s="30"/>
      <c r="J141" s="30"/>
      <c r="K141" s="42"/>
      <c r="L141" s="30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30"/>
      <c r="X141" s="26">
        <f t="shared" si="43"/>
        <v>0</v>
      </c>
    </row>
    <row r="142" spans="1:24" ht="22.5">
      <c r="A142" s="27">
        <v>2</v>
      </c>
      <c r="B142" s="1">
        <v>3</v>
      </c>
      <c r="C142" s="1">
        <v>7</v>
      </c>
      <c r="D142" s="1"/>
      <c r="E142" s="57"/>
      <c r="F142" s="1" t="s">
        <v>141</v>
      </c>
      <c r="G142" s="26">
        <f>+G143+G148</f>
        <v>2198000</v>
      </c>
      <c r="H142" s="26">
        <f>+H143</f>
        <v>0</v>
      </c>
      <c r="I142" s="26">
        <f>+I143</f>
        <v>0</v>
      </c>
      <c r="J142" s="26">
        <f>+J143</f>
        <v>309299.55</v>
      </c>
      <c r="K142" s="42" t="e">
        <f>J142/#REF!</f>
        <v>#REF!</v>
      </c>
      <c r="L142" s="26">
        <f aca="true" t="shared" si="45" ref="L142:R142">+L143</f>
        <v>0</v>
      </c>
      <c r="M142" s="26">
        <f t="shared" si="45"/>
        <v>0</v>
      </c>
      <c r="N142" s="26">
        <f t="shared" si="45"/>
        <v>0</v>
      </c>
      <c r="O142" s="26">
        <f t="shared" si="45"/>
        <v>0</v>
      </c>
      <c r="P142" s="26">
        <f t="shared" si="45"/>
        <v>0</v>
      </c>
      <c r="Q142" s="26">
        <f t="shared" si="45"/>
        <v>0</v>
      </c>
      <c r="R142" s="26">
        <f t="shared" si="45"/>
        <v>0</v>
      </c>
      <c r="S142" s="26">
        <f>+S143</f>
        <v>0</v>
      </c>
      <c r="T142" s="26">
        <f>+T143</f>
        <v>0</v>
      </c>
      <c r="U142" s="26">
        <f>+U143</f>
        <v>0</v>
      </c>
      <c r="V142" s="26"/>
      <c r="W142" s="26">
        <f>+W143</f>
        <v>309299.55</v>
      </c>
      <c r="X142" s="26">
        <f t="shared" si="43"/>
        <v>1888700.45</v>
      </c>
    </row>
    <row r="143" spans="1:24" ht="15">
      <c r="A143" s="27">
        <v>2</v>
      </c>
      <c r="B143" s="1">
        <v>3</v>
      </c>
      <c r="C143" s="1">
        <v>7</v>
      </c>
      <c r="D143" s="1">
        <v>1</v>
      </c>
      <c r="E143" s="55"/>
      <c r="F143" s="1" t="s">
        <v>142</v>
      </c>
      <c r="G143" s="26">
        <f>G144+G145+G146+G147</f>
        <v>2158000</v>
      </c>
      <c r="H143" s="26">
        <f aca="true" t="shared" si="46" ref="H143:W143">H144+H145+H146+H147</f>
        <v>0</v>
      </c>
      <c r="I143" s="26">
        <f t="shared" si="46"/>
        <v>0</v>
      </c>
      <c r="J143" s="26">
        <f t="shared" si="46"/>
        <v>309299.55</v>
      </c>
      <c r="K143" s="26" t="e">
        <f t="shared" si="46"/>
        <v>#REF!</v>
      </c>
      <c r="L143" s="26">
        <f t="shared" si="46"/>
        <v>0</v>
      </c>
      <c r="M143" s="26">
        <f t="shared" si="46"/>
        <v>0</v>
      </c>
      <c r="N143" s="26">
        <f t="shared" si="46"/>
        <v>0</v>
      </c>
      <c r="O143" s="26">
        <f t="shared" si="46"/>
        <v>0</v>
      </c>
      <c r="P143" s="26">
        <f t="shared" si="46"/>
        <v>0</v>
      </c>
      <c r="Q143" s="26">
        <f t="shared" si="46"/>
        <v>0</v>
      </c>
      <c r="R143" s="26">
        <f t="shared" si="46"/>
        <v>0</v>
      </c>
      <c r="S143" s="26">
        <f t="shared" si="46"/>
        <v>0</v>
      </c>
      <c r="T143" s="26">
        <f t="shared" si="46"/>
        <v>0</v>
      </c>
      <c r="U143" s="26">
        <f t="shared" si="46"/>
        <v>0</v>
      </c>
      <c r="V143" s="26"/>
      <c r="W143" s="26">
        <f t="shared" si="46"/>
        <v>309299.55</v>
      </c>
      <c r="X143" s="26">
        <f t="shared" si="43"/>
        <v>1848700.45</v>
      </c>
    </row>
    <row r="144" spans="1:24" ht="15">
      <c r="A144" s="28">
        <v>2</v>
      </c>
      <c r="B144" s="29">
        <v>3</v>
      </c>
      <c r="C144" s="29">
        <v>7</v>
      </c>
      <c r="D144" s="29">
        <v>1</v>
      </c>
      <c r="E144" s="56" t="s">
        <v>20</v>
      </c>
      <c r="F144" s="29" t="s">
        <v>143</v>
      </c>
      <c r="G144" s="30">
        <v>570000</v>
      </c>
      <c r="H144" s="30"/>
      <c r="I144" s="30">
        <v>0</v>
      </c>
      <c r="J144" s="30">
        <f>23000+47500</f>
        <v>70500</v>
      </c>
      <c r="K144" s="42" t="e">
        <f>J144/#REF!</f>
        <v>#REF!</v>
      </c>
      <c r="L144" s="30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/>
      <c r="U144" s="25">
        <v>0</v>
      </c>
      <c r="V144" s="25"/>
      <c r="W144" s="30">
        <f>+I144+J144+L144+M144+N144+O144+P144+Q144+R144+S144+T144+U144</f>
        <v>70500</v>
      </c>
      <c r="X144" s="26">
        <f t="shared" si="43"/>
        <v>499500</v>
      </c>
    </row>
    <row r="145" spans="1:24" ht="15">
      <c r="A145" s="28">
        <v>2</v>
      </c>
      <c r="B145" s="29">
        <v>3</v>
      </c>
      <c r="C145" s="29">
        <v>7</v>
      </c>
      <c r="D145" s="29">
        <v>1</v>
      </c>
      <c r="E145" s="56" t="s">
        <v>24</v>
      </c>
      <c r="F145" s="29" t="s">
        <v>144</v>
      </c>
      <c r="G145" s="30">
        <v>1570000</v>
      </c>
      <c r="H145" s="30"/>
      <c r="I145" s="30">
        <v>0</v>
      </c>
      <c r="J145" s="30">
        <f>108000+130799.55</f>
        <v>238799.55</v>
      </c>
      <c r="K145" s="42" t="e">
        <f>J145/#REF!</f>
        <v>#REF!</v>
      </c>
      <c r="L145" s="30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/>
      <c r="U145" s="25">
        <v>0</v>
      </c>
      <c r="V145" s="25"/>
      <c r="W145" s="30">
        <f>+I145+J145+L145+M145+N145+O145+P145+Q145+R145+S145+T145+U145</f>
        <v>238799.55</v>
      </c>
      <c r="X145" s="26">
        <f t="shared" si="43"/>
        <v>1331200.45</v>
      </c>
    </row>
    <row r="146" spans="1:24" ht="15">
      <c r="A146" s="28">
        <v>2</v>
      </c>
      <c r="B146" s="29">
        <v>3</v>
      </c>
      <c r="C146" s="29">
        <v>7</v>
      </c>
      <c r="D146" s="29">
        <v>1</v>
      </c>
      <c r="E146" s="56" t="s">
        <v>28</v>
      </c>
      <c r="F146" s="29" t="s">
        <v>145</v>
      </c>
      <c r="G146" s="30">
        <v>15000</v>
      </c>
      <c r="H146" s="30"/>
      <c r="I146" s="30"/>
      <c r="J146" s="30"/>
      <c r="K146" s="42" t="e">
        <f>J146/#REF!</f>
        <v>#REF!</v>
      </c>
      <c r="L146" s="30">
        <v>0</v>
      </c>
      <c r="M146" s="25"/>
      <c r="N146" s="25"/>
      <c r="O146" s="25"/>
      <c r="P146" s="25"/>
      <c r="Q146" s="25">
        <v>0</v>
      </c>
      <c r="R146" s="25">
        <v>0</v>
      </c>
      <c r="S146" s="25"/>
      <c r="T146" s="25"/>
      <c r="U146" s="25"/>
      <c r="V146" s="25"/>
      <c r="W146" s="30">
        <f>+I146+J146+L146+M146+N146+O146+P146+Q146+R146+S146+T146+U146</f>
        <v>0</v>
      </c>
      <c r="X146" s="26">
        <f t="shared" si="43"/>
        <v>15000</v>
      </c>
    </row>
    <row r="147" spans="1:24" ht="15">
      <c r="A147" s="28">
        <v>2</v>
      </c>
      <c r="B147" s="29">
        <v>3</v>
      </c>
      <c r="C147" s="29">
        <v>7</v>
      </c>
      <c r="D147" s="29">
        <v>1</v>
      </c>
      <c r="E147" s="56" t="s">
        <v>43</v>
      </c>
      <c r="F147" s="29" t="s">
        <v>146</v>
      </c>
      <c r="G147" s="30">
        <v>3000</v>
      </c>
      <c r="H147" s="30"/>
      <c r="I147" s="30"/>
      <c r="J147" s="30"/>
      <c r="K147" s="42" t="e">
        <f>J147/#REF!</f>
        <v>#REF!</v>
      </c>
      <c r="L147" s="30"/>
      <c r="M147" s="25"/>
      <c r="N147" s="25"/>
      <c r="O147" s="25"/>
      <c r="P147" s="25"/>
      <c r="Q147" s="25">
        <v>0</v>
      </c>
      <c r="R147" s="25"/>
      <c r="S147" s="25"/>
      <c r="T147" s="25"/>
      <c r="U147" s="25"/>
      <c r="V147" s="25"/>
      <c r="W147" s="30">
        <f>+I147+J147+L147+M147+N147+O147+P147+Q147+R147+S147+T147+U147</f>
        <v>0</v>
      </c>
      <c r="X147" s="26">
        <f t="shared" si="43"/>
        <v>3000</v>
      </c>
    </row>
    <row r="148" spans="1:24" ht="22.5">
      <c r="A148" s="27">
        <v>2</v>
      </c>
      <c r="B148" s="1">
        <v>3</v>
      </c>
      <c r="C148" s="1">
        <v>7</v>
      </c>
      <c r="D148" s="1">
        <v>2</v>
      </c>
      <c r="E148" s="58"/>
      <c r="F148" s="1" t="s">
        <v>95</v>
      </c>
      <c r="G148" s="26">
        <f>+G149+G150</f>
        <v>40000</v>
      </c>
      <c r="H148" s="26">
        <f aca="true" t="shared" si="47" ref="H148:Q148">+H149+H150</f>
        <v>0</v>
      </c>
      <c r="I148" s="26">
        <f t="shared" si="47"/>
        <v>0</v>
      </c>
      <c r="J148" s="26">
        <f t="shared" si="47"/>
        <v>0</v>
      </c>
      <c r="K148" s="26">
        <f t="shared" si="47"/>
        <v>0</v>
      </c>
      <c r="L148" s="26">
        <f t="shared" si="47"/>
        <v>0</v>
      </c>
      <c r="M148" s="26">
        <f t="shared" si="47"/>
        <v>0</v>
      </c>
      <c r="N148" s="26">
        <f t="shared" si="47"/>
        <v>0</v>
      </c>
      <c r="O148" s="26">
        <f t="shared" si="47"/>
        <v>0</v>
      </c>
      <c r="P148" s="26">
        <f t="shared" si="47"/>
        <v>0</v>
      </c>
      <c r="Q148" s="26">
        <f t="shared" si="47"/>
        <v>0</v>
      </c>
      <c r="R148" s="26">
        <f>+R149+R150</f>
        <v>0</v>
      </c>
      <c r="S148" s="26">
        <f>+S149+S150</f>
        <v>0</v>
      </c>
      <c r="T148" s="26"/>
      <c r="U148" s="26"/>
      <c r="V148" s="26"/>
      <c r="W148" s="26">
        <f>+W149+W150</f>
        <v>0</v>
      </c>
      <c r="X148" s="26">
        <f t="shared" si="43"/>
        <v>40000</v>
      </c>
    </row>
    <row r="149" spans="1:24" ht="23.25">
      <c r="A149" s="28">
        <v>2</v>
      </c>
      <c r="B149" s="29">
        <v>3</v>
      </c>
      <c r="C149" s="29">
        <v>7</v>
      </c>
      <c r="D149" s="29">
        <v>2</v>
      </c>
      <c r="E149" s="56" t="s">
        <v>30</v>
      </c>
      <c r="F149" s="29" t="s">
        <v>147</v>
      </c>
      <c r="G149" s="30">
        <v>0</v>
      </c>
      <c r="H149" s="30"/>
      <c r="I149" s="30"/>
      <c r="J149" s="30"/>
      <c r="K149" s="42"/>
      <c r="L149" s="30">
        <v>0</v>
      </c>
      <c r="M149" s="25"/>
      <c r="N149" s="25"/>
      <c r="O149" s="25">
        <v>0</v>
      </c>
      <c r="P149" s="25"/>
      <c r="Q149" s="25"/>
      <c r="R149" s="25"/>
      <c r="S149" s="25"/>
      <c r="T149" s="25"/>
      <c r="U149" s="25"/>
      <c r="V149" s="25"/>
      <c r="W149" s="30">
        <f>+I149+J149+L149+M149+N149+O149+P149+Q149+R149+S149+T149+U149</f>
        <v>0</v>
      </c>
      <c r="X149" s="26">
        <f t="shared" si="43"/>
        <v>0</v>
      </c>
    </row>
    <row r="150" spans="1:24" ht="15">
      <c r="A150" s="28">
        <v>2</v>
      </c>
      <c r="B150" s="29">
        <v>3</v>
      </c>
      <c r="C150" s="29">
        <v>7</v>
      </c>
      <c r="D150" s="29">
        <v>2</v>
      </c>
      <c r="E150" s="56" t="s">
        <v>43</v>
      </c>
      <c r="F150" s="29" t="s">
        <v>148</v>
      </c>
      <c r="G150" s="30">
        <v>40000</v>
      </c>
      <c r="H150" s="30"/>
      <c r="I150" s="30"/>
      <c r="J150" s="30"/>
      <c r="K150" s="42"/>
      <c r="L150" s="30"/>
      <c r="M150" s="25"/>
      <c r="N150" s="25"/>
      <c r="O150" s="25"/>
      <c r="P150" s="25"/>
      <c r="Q150" s="25">
        <v>0</v>
      </c>
      <c r="R150" s="25">
        <v>0</v>
      </c>
      <c r="S150" s="25"/>
      <c r="T150" s="25"/>
      <c r="U150" s="25"/>
      <c r="V150" s="25"/>
      <c r="W150" s="30">
        <f>+Q150+R150+S150+T150+U150</f>
        <v>0</v>
      </c>
      <c r="X150" s="26">
        <f t="shared" si="43"/>
        <v>40000</v>
      </c>
    </row>
    <row r="151" spans="1:24" ht="15">
      <c r="A151" s="28"/>
      <c r="B151" s="29"/>
      <c r="C151" s="29"/>
      <c r="D151" s="29"/>
      <c r="E151" s="56"/>
      <c r="F151" s="29"/>
      <c r="G151" s="30"/>
      <c r="H151" s="30"/>
      <c r="I151" s="30"/>
      <c r="J151" s="30"/>
      <c r="K151" s="42"/>
      <c r="L151" s="30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30"/>
      <c r="X151" s="26">
        <f t="shared" si="43"/>
        <v>0</v>
      </c>
    </row>
    <row r="152" spans="1:24" ht="15">
      <c r="A152" s="27">
        <v>2</v>
      </c>
      <c r="B152" s="1">
        <v>3</v>
      </c>
      <c r="C152" s="1">
        <v>9</v>
      </c>
      <c r="D152" s="29"/>
      <c r="E152" s="57"/>
      <c r="F152" s="1" t="s">
        <v>149</v>
      </c>
      <c r="G152" s="26">
        <f>SUM(G153:G161)</f>
        <v>712054.78</v>
      </c>
      <c r="H152" s="26">
        <f aca="true" t="shared" si="48" ref="H152:N152">SUM(H153:H161)</f>
        <v>0</v>
      </c>
      <c r="I152" s="26">
        <f t="shared" si="48"/>
        <v>0</v>
      </c>
      <c r="J152" s="26">
        <f t="shared" si="48"/>
        <v>17796.76</v>
      </c>
      <c r="K152" s="26" t="e">
        <f t="shared" si="48"/>
        <v>#REF!</v>
      </c>
      <c r="L152" s="26">
        <f t="shared" si="48"/>
        <v>0</v>
      </c>
      <c r="M152" s="26">
        <f t="shared" si="48"/>
        <v>0</v>
      </c>
      <c r="N152" s="26">
        <f t="shared" si="48"/>
        <v>0</v>
      </c>
      <c r="O152" s="26">
        <f>SUM(O153:O161)</f>
        <v>0</v>
      </c>
      <c r="P152" s="26">
        <f>SUM(P153:P161)</f>
        <v>0</v>
      </c>
      <c r="Q152" s="26">
        <f>SUM(Q153:Q161)</f>
        <v>0</v>
      </c>
      <c r="R152" s="26">
        <f>SUM(R153:R161)</f>
        <v>0</v>
      </c>
      <c r="S152" s="26">
        <f>SUM(S153:S161)</f>
        <v>0</v>
      </c>
      <c r="T152" s="26"/>
      <c r="U152" s="26"/>
      <c r="V152" s="26"/>
      <c r="W152" s="26">
        <f>SUM(W153:W161)</f>
        <v>17796.76</v>
      </c>
      <c r="X152" s="26">
        <f t="shared" si="43"/>
        <v>694258.02</v>
      </c>
    </row>
    <row r="153" spans="1:24" ht="15">
      <c r="A153" s="27">
        <v>2</v>
      </c>
      <c r="B153" s="1">
        <v>3</v>
      </c>
      <c r="C153" s="1">
        <v>9</v>
      </c>
      <c r="D153" s="1">
        <v>1</v>
      </c>
      <c r="E153" s="56" t="s">
        <v>20</v>
      </c>
      <c r="F153" s="1" t="s">
        <v>150</v>
      </c>
      <c r="G153" s="30">
        <v>36810</v>
      </c>
      <c r="H153" s="26"/>
      <c r="I153" s="26"/>
      <c r="J153" s="30">
        <v>2610.16</v>
      </c>
      <c r="K153" s="42" t="e">
        <f>J153/#REF!</f>
        <v>#REF!</v>
      </c>
      <c r="L153" s="26"/>
      <c r="M153" s="25">
        <v>0</v>
      </c>
      <c r="N153" s="25">
        <v>0</v>
      </c>
      <c r="O153" s="25">
        <v>0</v>
      </c>
      <c r="P153" s="25"/>
      <c r="Q153" s="25">
        <v>0</v>
      </c>
      <c r="R153" s="25"/>
      <c r="S153" s="25"/>
      <c r="T153" s="25"/>
      <c r="U153" s="25"/>
      <c r="V153" s="25"/>
      <c r="W153" s="30">
        <f aca="true" t="shared" si="49" ref="W153:W161">+I153+J153+L153+M153+N153+O153+P153+Q153+R153+S153+T153+U153</f>
        <v>2610.16</v>
      </c>
      <c r="X153" s="26">
        <f t="shared" si="43"/>
        <v>34199.84</v>
      </c>
    </row>
    <row r="154" spans="1:24" ht="22.5">
      <c r="A154" s="32">
        <v>2</v>
      </c>
      <c r="B154" s="33">
        <v>3</v>
      </c>
      <c r="C154" s="33">
        <v>9</v>
      </c>
      <c r="D154" s="33">
        <v>2</v>
      </c>
      <c r="E154" s="56" t="s">
        <v>20</v>
      </c>
      <c r="F154" s="1" t="s">
        <v>151</v>
      </c>
      <c r="G154" s="30">
        <v>117244.78</v>
      </c>
      <c r="H154" s="26"/>
      <c r="I154" s="26"/>
      <c r="J154" s="30">
        <v>14868</v>
      </c>
      <c r="K154" s="42" t="e">
        <f>J154/#REF!</f>
        <v>#REF!</v>
      </c>
      <c r="L154" s="30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/>
      <c r="U154" s="25"/>
      <c r="V154" s="25"/>
      <c r="W154" s="30">
        <f t="shared" si="49"/>
        <v>14868</v>
      </c>
      <c r="X154" s="26">
        <f t="shared" si="43"/>
        <v>102376.78</v>
      </c>
    </row>
    <row r="155" spans="1:24" ht="22.5">
      <c r="A155" s="1">
        <v>2</v>
      </c>
      <c r="B155" s="1">
        <v>3</v>
      </c>
      <c r="C155" s="1">
        <v>9</v>
      </c>
      <c r="D155" s="1">
        <v>4</v>
      </c>
      <c r="E155" s="80"/>
      <c r="F155" s="1" t="s">
        <v>152</v>
      </c>
      <c r="G155" s="30">
        <v>0</v>
      </c>
      <c r="H155" s="26"/>
      <c r="I155" s="26"/>
      <c r="J155" s="26"/>
      <c r="K155" s="42" t="e">
        <f>J155/#REF!</f>
        <v>#REF!</v>
      </c>
      <c r="L155" s="26">
        <v>0</v>
      </c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30">
        <f t="shared" si="49"/>
        <v>0</v>
      </c>
      <c r="X155" s="26">
        <f t="shared" si="43"/>
        <v>0</v>
      </c>
    </row>
    <row r="156" spans="1:24" ht="15">
      <c r="A156" s="43">
        <v>2</v>
      </c>
      <c r="B156" s="44">
        <v>3</v>
      </c>
      <c r="C156" s="44">
        <v>9</v>
      </c>
      <c r="D156" s="44">
        <v>5</v>
      </c>
      <c r="E156" s="66"/>
      <c r="F156" s="1" t="s">
        <v>153</v>
      </c>
      <c r="G156" s="30">
        <v>20000</v>
      </c>
      <c r="H156" s="26"/>
      <c r="I156" s="26"/>
      <c r="J156" s="26"/>
      <c r="K156" s="42" t="e">
        <f>J156/#REF!</f>
        <v>#REF!</v>
      </c>
      <c r="L156" s="26">
        <v>0</v>
      </c>
      <c r="M156" s="25">
        <v>0</v>
      </c>
      <c r="N156" s="25"/>
      <c r="O156" s="25"/>
      <c r="P156" s="25"/>
      <c r="Q156" s="25">
        <v>0</v>
      </c>
      <c r="R156" s="25">
        <v>0</v>
      </c>
      <c r="S156" s="25"/>
      <c r="T156" s="25"/>
      <c r="U156" s="25"/>
      <c r="V156" s="25"/>
      <c r="W156" s="30">
        <f t="shared" si="49"/>
        <v>0</v>
      </c>
      <c r="X156" s="26">
        <f t="shared" si="43"/>
        <v>20000</v>
      </c>
    </row>
    <row r="157" spans="1:24" ht="15">
      <c r="A157" s="32">
        <v>2</v>
      </c>
      <c r="B157" s="33">
        <v>3</v>
      </c>
      <c r="C157" s="33">
        <v>9</v>
      </c>
      <c r="D157" s="33">
        <v>6</v>
      </c>
      <c r="E157" s="67"/>
      <c r="F157" s="1" t="s">
        <v>154</v>
      </c>
      <c r="G157" s="30">
        <v>15000</v>
      </c>
      <c r="H157" s="26"/>
      <c r="I157" s="26"/>
      <c r="J157" s="26"/>
      <c r="K157" s="42" t="e">
        <f>J157/#REF!</f>
        <v>#REF!</v>
      </c>
      <c r="L157" s="30">
        <v>0</v>
      </c>
      <c r="M157" s="25">
        <v>0</v>
      </c>
      <c r="N157" s="25"/>
      <c r="O157" s="25">
        <v>0</v>
      </c>
      <c r="P157" s="25"/>
      <c r="Q157" s="25">
        <v>0</v>
      </c>
      <c r="R157" s="25">
        <v>0</v>
      </c>
      <c r="S157" s="25"/>
      <c r="T157" s="25"/>
      <c r="U157" s="25"/>
      <c r="V157" s="25"/>
      <c r="W157" s="30">
        <f t="shared" si="49"/>
        <v>0</v>
      </c>
      <c r="X157" s="26">
        <f t="shared" si="43"/>
        <v>15000</v>
      </c>
    </row>
    <row r="158" spans="1:24" ht="15">
      <c r="A158" s="1">
        <v>2</v>
      </c>
      <c r="B158" s="1">
        <v>3</v>
      </c>
      <c r="C158" s="1">
        <v>9</v>
      </c>
      <c r="D158" s="1">
        <v>8</v>
      </c>
      <c r="E158" s="80"/>
      <c r="F158" s="1" t="s">
        <v>155</v>
      </c>
      <c r="G158" s="26">
        <v>0</v>
      </c>
      <c r="H158" s="26"/>
      <c r="I158" s="26">
        <v>0</v>
      </c>
      <c r="J158" s="26">
        <v>0</v>
      </c>
      <c r="K158" s="42"/>
      <c r="L158" s="26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/>
      <c r="U158" s="25"/>
      <c r="V158" s="25"/>
      <c r="W158" s="30">
        <f t="shared" si="49"/>
        <v>0</v>
      </c>
      <c r="X158" s="26">
        <f t="shared" si="43"/>
        <v>0</v>
      </c>
    </row>
    <row r="159" spans="1:24" ht="15">
      <c r="A159" s="1">
        <v>2</v>
      </c>
      <c r="B159" s="1">
        <v>3</v>
      </c>
      <c r="C159" s="1">
        <v>9</v>
      </c>
      <c r="D159" s="1">
        <v>9</v>
      </c>
      <c r="E159" s="80"/>
      <c r="F159" s="1" t="s">
        <v>156</v>
      </c>
      <c r="G159" s="30">
        <v>15000</v>
      </c>
      <c r="H159" s="26"/>
      <c r="I159" s="26"/>
      <c r="J159" s="30">
        <v>318.6</v>
      </c>
      <c r="K159" s="42" t="e">
        <f>J159/#REF!</f>
        <v>#REF!</v>
      </c>
      <c r="L159" s="26">
        <v>0</v>
      </c>
      <c r="M159" s="25"/>
      <c r="N159" s="25"/>
      <c r="O159" s="25"/>
      <c r="P159" s="25"/>
      <c r="Q159" s="25"/>
      <c r="R159" s="25">
        <v>0</v>
      </c>
      <c r="S159" s="25"/>
      <c r="T159" s="25"/>
      <c r="U159" s="25"/>
      <c r="V159" s="25"/>
      <c r="W159" s="30">
        <f t="shared" si="49"/>
        <v>318.6</v>
      </c>
      <c r="X159" s="26">
        <f t="shared" si="43"/>
        <v>14681.4</v>
      </c>
    </row>
    <row r="160" spans="1:24" ht="15">
      <c r="A160" s="45">
        <v>2</v>
      </c>
      <c r="B160" s="44">
        <v>3</v>
      </c>
      <c r="C160" s="44">
        <v>9</v>
      </c>
      <c r="D160" s="44">
        <v>9</v>
      </c>
      <c r="E160" s="56" t="s">
        <v>24</v>
      </c>
      <c r="F160" s="1" t="s">
        <v>157</v>
      </c>
      <c r="G160" s="30">
        <v>508000</v>
      </c>
      <c r="H160" s="26"/>
      <c r="I160" s="26"/>
      <c r="J160" s="26"/>
      <c r="K160" s="42"/>
      <c r="L160" s="26"/>
      <c r="M160" s="25"/>
      <c r="N160" s="25"/>
      <c r="O160" s="25"/>
      <c r="P160" s="25"/>
      <c r="Q160" s="25"/>
      <c r="R160" s="25">
        <v>0</v>
      </c>
      <c r="S160" s="25"/>
      <c r="T160" s="25"/>
      <c r="U160" s="25"/>
      <c r="V160" s="25"/>
      <c r="W160" s="30">
        <f t="shared" si="49"/>
        <v>0</v>
      </c>
      <c r="X160" s="26">
        <f t="shared" si="43"/>
        <v>508000</v>
      </c>
    </row>
    <row r="161" spans="1:24" ht="15.75" thickBot="1">
      <c r="A161" s="47">
        <v>2</v>
      </c>
      <c r="B161" s="48">
        <v>3</v>
      </c>
      <c r="C161" s="48">
        <v>9</v>
      </c>
      <c r="D161" s="48">
        <v>9</v>
      </c>
      <c r="E161" s="68">
        <v>0</v>
      </c>
      <c r="F161" s="1" t="s">
        <v>158</v>
      </c>
      <c r="G161" s="30">
        <v>0</v>
      </c>
      <c r="H161" s="26"/>
      <c r="I161" s="26"/>
      <c r="J161" s="26"/>
      <c r="K161" s="74"/>
      <c r="L161" s="26"/>
      <c r="M161" s="30"/>
      <c r="N161" s="30"/>
      <c r="O161" s="30"/>
      <c r="P161" s="30"/>
      <c r="Q161" s="30">
        <v>0</v>
      </c>
      <c r="R161" s="30"/>
      <c r="S161" s="30"/>
      <c r="T161" s="30"/>
      <c r="U161" s="30"/>
      <c r="V161" s="30"/>
      <c r="W161" s="30">
        <f t="shared" si="49"/>
        <v>0</v>
      </c>
      <c r="X161" s="26">
        <f t="shared" si="43"/>
        <v>0</v>
      </c>
    </row>
    <row r="162" spans="1:24" ht="15.75" thickBot="1">
      <c r="A162" s="21">
        <v>2</v>
      </c>
      <c r="B162" s="22">
        <v>4</v>
      </c>
      <c r="C162" s="22"/>
      <c r="D162" s="22"/>
      <c r="E162" s="53"/>
      <c r="F162" s="1" t="s">
        <v>159</v>
      </c>
      <c r="G162" s="26">
        <f>G164</f>
        <v>0</v>
      </c>
      <c r="H162" s="26">
        <f>H164</f>
        <v>0</v>
      </c>
      <c r="I162" s="26">
        <f>I164</f>
        <v>0</v>
      </c>
      <c r="J162" s="26">
        <f>J164</f>
        <v>0</v>
      </c>
      <c r="K162" s="42" t="e">
        <f>J162/#REF!</f>
        <v>#REF!</v>
      </c>
      <c r="L162" s="26">
        <f>L164</f>
        <v>0</v>
      </c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30">
        <f>W164</f>
        <v>0</v>
      </c>
      <c r="X162" s="26">
        <f t="shared" si="43"/>
        <v>0</v>
      </c>
    </row>
    <row r="163" spans="1:24" ht="15">
      <c r="A163" s="23"/>
      <c r="B163" s="24"/>
      <c r="C163" s="34"/>
      <c r="D163" s="34"/>
      <c r="E163" s="60"/>
      <c r="F163" s="1"/>
      <c r="G163" s="26"/>
      <c r="H163" s="26"/>
      <c r="I163" s="30"/>
      <c r="J163" s="30"/>
      <c r="K163" s="42"/>
      <c r="L163" s="30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30"/>
      <c r="X163" s="26">
        <f t="shared" si="43"/>
        <v>0</v>
      </c>
    </row>
    <row r="164" spans="1:24" ht="22.5">
      <c r="A164" s="27">
        <v>2</v>
      </c>
      <c r="B164" s="1">
        <v>4</v>
      </c>
      <c r="C164" s="1">
        <v>1</v>
      </c>
      <c r="D164" s="29"/>
      <c r="E164" s="57"/>
      <c r="F164" s="1" t="s">
        <v>160</v>
      </c>
      <c r="G164" s="26">
        <f>G165+G168+G171+G172</f>
        <v>0</v>
      </c>
      <c r="H164" s="26">
        <f>H165+H168+H171+H172</f>
        <v>0</v>
      </c>
      <c r="I164" s="26">
        <f>I165+I168+I171+I172</f>
        <v>0</v>
      </c>
      <c r="J164" s="26">
        <f>J165+J168+J171+J172</f>
        <v>0</v>
      </c>
      <c r="K164" s="42" t="e">
        <f>J164/#REF!</f>
        <v>#REF!</v>
      </c>
      <c r="L164" s="26">
        <f>L165+L168+L171+L172</f>
        <v>0</v>
      </c>
      <c r="M164" s="26">
        <f>M165+M168+M171+M172</f>
        <v>0</v>
      </c>
      <c r="N164" s="26"/>
      <c r="O164" s="26"/>
      <c r="P164" s="26"/>
      <c r="Q164" s="26"/>
      <c r="R164" s="26"/>
      <c r="S164" s="26"/>
      <c r="T164" s="26"/>
      <c r="U164" s="26"/>
      <c r="V164" s="26"/>
      <c r="W164" s="30">
        <f>W165+W168+W171+W172</f>
        <v>0</v>
      </c>
      <c r="X164" s="26">
        <f t="shared" si="43"/>
        <v>0</v>
      </c>
    </row>
    <row r="165" spans="1:24" ht="15">
      <c r="A165" s="27">
        <v>2</v>
      </c>
      <c r="B165" s="1">
        <v>4</v>
      </c>
      <c r="C165" s="1">
        <v>1</v>
      </c>
      <c r="D165" s="1">
        <v>2</v>
      </c>
      <c r="E165" s="55"/>
      <c r="F165" s="1" t="s">
        <v>161</v>
      </c>
      <c r="G165" s="26">
        <f>G166+G167</f>
        <v>0</v>
      </c>
      <c r="H165" s="26">
        <f>H166+H167</f>
        <v>0</v>
      </c>
      <c r="I165" s="26">
        <f>I166+I167</f>
        <v>0</v>
      </c>
      <c r="J165" s="26">
        <f>J166+J167</f>
        <v>0</v>
      </c>
      <c r="K165" s="42" t="e">
        <f>J165/#REF!</f>
        <v>#REF!</v>
      </c>
      <c r="L165" s="26">
        <f>L166+L167</f>
        <v>0</v>
      </c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30">
        <f>W166+W167</f>
        <v>0</v>
      </c>
      <c r="X165" s="26">
        <f aca="true" t="shared" si="50" ref="X165:X194">G165-W165</f>
        <v>0</v>
      </c>
    </row>
    <row r="166" spans="1:24" ht="23.25">
      <c r="A166" s="28">
        <v>2</v>
      </c>
      <c r="B166" s="29">
        <v>4</v>
      </c>
      <c r="C166" s="29">
        <v>1</v>
      </c>
      <c r="D166" s="29">
        <v>2</v>
      </c>
      <c r="E166" s="56" t="s">
        <v>20</v>
      </c>
      <c r="F166" s="29" t="s">
        <v>162</v>
      </c>
      <c r="G166" s="30">
        <v>0</v>
      </c>
      <c r="H166" s="30"/>
      <c r="I166" s="30"/>
      <c r="J166" s="30"/>
      <c r="K166" s="42" t="e">
        <f>J166/#REF!</f>
        <v>#REF!</v>
      </c>
      <c r="L166" s="30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30">
        <f>+I166+J166+L166+M166+N166+O166+P166+Q166+R166+S166+T166+U166</f>
        <v>0</v>
      </c>
      <c r="X166" s="26">
        <f t="shared" si="50"/>
        <v>0</v>
      </c>
    </row>
    <row r="167" spans="1:24" ht="23.25">
      <c r="A167" s="28">
        <v>2</v>
      </c>
      <c r="B167" s="29">
        <v>4</v>
      </c>
      <c r="C167" s="29">
        <v>1</v>
      </c>
      <c r="D167" s="29">
        <v>2</v>
      </c>
      <c r="E167" s="56" t="s">
        <v>24</v>
      </c>
      <c r="F167" s="29" t="s">
        <v>163</v>
      </c>
      <c r="G167" s="30">
        <v>0</v>
      </c>
      <c r="H167" s="30"/>
      <c r="I167" s="30"/>
      <c r="J167" s="30"/>
      <c r="K167" s="42" t="e">
        <f>J167/#REF!</f>
        <v>#REF!</v>
      </c>
      <c r="L167" s="30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30">
        <f>+I167+J167+L167+M167+N167+O167+P167+Q167+R167+S167+T167+U167</f>
        <v>0</v>
      </c>
      <c r="X167" s="26">
        <f t="shared" si="50"/>
        <v>0</v>
      </c>
    </row>
    <row r="168" spans="1:24" ht="15">
      <c r="A168" s="27">
        <v>2</v>
      </c>
      <c r="B168" s="1">
        <v>4</v>
      </c>
      <c r="C168" s="1">
        <v>1</v>
      </c>
      <c r="D168" s="1">
        <v>4</v>
      </c>
      <c r="E168" s="55"/>
      <c r="F168" s="1" t="s">
        <v>164</v>
      </c>
      <c r="G168" s="26">
        <f>G169+G170</f>
        <v>0</v>
      </c>
      <c r="H168" s="26">
        <f>H169+H170</f>
        <v>0</v>
      </c>
      <c r="I168" s="26">
        <f>I169+I170</f>
        <v>0</v>
      </c>
      <c r="J168" s="26">
        <f>J169+J170</f>
        <v>0</v>
      </c>
      <c r="K168" s="42" t="e">
        <f>J168/#REF!</f>
        <v>#REF!</v>
      </c>
      <c r="L168" s="26">
        <f>L169+L170</f>
        <v>0</v>
      </c>
      <c r="M168" s="26">
        <f>M169+M170</f>
        <v>0</v>
      </c>
      <c r="N168" s="26"/>
      <c r="O168" s="26"/>
      <c r="P168" s="26"/>
      <c r="Q168" s="26"/>
      <c r="R168" s="26"/>
      <c r="S168" s="26"/>
      <c r="T168" s="26"/>
      <c r="U168" s="26"/>
      <c r="V168" s="26"/>
      <c r="W168" s="30">
        <f>W169+W170</f>
        <v>0</v>
      </c>
      <c r="X168" s="26">
        <f t="shared" si="50"/>
        <v>0</v>
      </c>
    </row>
    <row r="169" spans="1:24" ht="15">
      <c r="A169" s="28">
        <v>2</v>
      </c>
      <c r="B169" s="29">
        <v>4</v>
      </c>
      <c r="C169" s="29">
        <v>1</v>
      </c>
      <c r="D169" s="29">
        <v>4</v>
      </c>
      <c r="E169" s="56" t="s">
        <v>20</v>
      </c>
      <c r="F169" s="29" t="s">
        <v>165</v>
      </c>
      <c r="G169" s="30">
        <v>0</v>
      </c>
      <c r="H169" s="30"/>
      <c r="I169" s="30"/>
      <c r="J169" s="30"/>
      <c r="K169" s="42" t="e">
        <f>J169/#REF!</f>
        <v>#REF!</v>
      </c>
      <c r="L169" s="30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30">
        <f>+I169+J169+L169+M169+N169+O169+P169+Q169+R169+S169+T169+U169</f>
        <v>0</v>
      </c>
      <c r="X169" s="26">
        <f t="shared" si="50"/>
        <v>0</v>
      </c>
    </row>
    <row r="170" spans="1:24" ht="15">
      <c r="A170" s="28">
        <v>2</v>
      </c>
      <c r="B170" s="29">
        <v>4</v>
      </c>
      <c r="C170" s="29">
        <v>1</v>
      </c>
      <c r="D170" s="29">
        <v>4</v>
      </c>
      <c r="E170" s="56" t="s">
        <v>24</v>
      </c>
      <c r="F170" s="29" t="s">
        <v>166</v>
      </c>
      <c r="G170" s="30">
        <v>0</v>
      </c>
      <c r="H170" s="30"/>
      <c r="I170" s="30">
        <v>0</v>
      </c>
      <c r="J170" s="30">
        <v>0</v>
      </c>
      <c r="K170" s="42" t="e">
        <f>J170/#REF!</f>
        <v>#REF!</v>
      </c>
      <c r="L170" s="30">
        <v>0</v>
      </c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30">
        <f>+I170+J170+L170+M170+N170+O170+P170+Q170+R170+S170+T170+U170</f>
        <v>0</v>
      </c>
      <c r="X170" s="26">
        <f t="shared" si="50"/>
        <v>0</v>
      </c>
    </row>
    <row r="171" spans="1:24" ht="22.5">
      <c r="A171" s="27">
        <v>2</v>
      </c>
      <c r="B171" s="1">
        <v>4</v>
      </c>
      <c r="C171" s="1">
        <v>1</v>
      </c>
      <c r="D171" s="1">
        <v>5</v>
      </c>
      <c r="E171" s="55"/>
      <c r="F171" s="1" t="s">
        <v>167</v>
      </c>
      <c r="G171" s="26">
        <v>0</v>
      </c>
      <c r="H171" s="26"/>
      <c r="I171" s="26"/>
      <c r="J171" s="26"/>
      <c r="K171" s="42" t="e">
        <f>J171/#REF!</f>
        <v>#REF!</v>
      </c>
      <c r="L171" s="26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30">
        <f>+I171+J171+L171+M171+N171+O171+P171+Q171+R171+S171+T171+U171</f>
        <v>0</v>
      </c>
      <c r="X171" s="26">
        <f t="shared" si="50"/>
        <v>0</v>
      </c>
    </row>
    <row r="172" spans="1:24" ht="22.5">
      <c r="A172" s="27">
        <v>2</v>
      </c>
      <c r="B172" s="1">
        <v>4</v>
      </c>
      <c r="C172" s="1">
        <v>1</v>
      </c>
      <c r="D172" s="1">
        <v>6</v>
      </c>
      <c r="E172" s="55"/>
      <c r="F172" s="1" t="s">
        <v>168</v>
      </c>
      <c r="G172" s="26">
        <f>G173+G174</f>
        <v>0</v>
      </c>
      <c r="H172" s="26">
        <f>H173+H174</f>
        <v>0</v>
      </c>
      <c r="I172" s="26">
        <f>I173+I174</f>
        <v>0</v>
      </c>
      <c r="J172" s="26">
        <f>J173+J174</f>
        <v>0</v>
      </c>
      <c r="K172" s="42" t="e">
        <f>J172/#REF!</f>
        <v>#REF!</v>
      </c>
      <c r="L172" s="26">
        <f>L173+L174</f>
        <v>0</v>
      </c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30">
        <f>W173+W174</f>
        <v>0</v>
      </c>
      <c r="X172" s="26">
        <f t="shared" si="50"/>
        <v>0</v>
      </c>
    </row>
    <row r="173" spans="1:24" ht="23.25">
      <c r="A173" s="28">
        <v>2</v>
      </c>
      <c r="B173" s="29">
        <v>4</v>
      </c>
      <c r="C173" s="29">
        <v>1</v>
      </c>
      <c r="D173" s="29">
        <v>6</v>
      </c>
      <c r="E173" s="56" t="s">
        <v>20</v>
      </c>
      <c r="F173" s="29" t="s">
        <v>169</v>
      </c>
      <c r="G173" s="30">
        <v>0</v>
      </c>
      <c r="H173" s="30"/>
      <c r="I173" s="30"/>
      <c r="J173" s="30"/>
      <c r="K173" s="42" t="e">
        <f>J173/#REF!</f>
        <v>#REF!</v>
      </c>
      <c r="L173" s="30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30">
        <f>+I173+J173+L173+M173+N173+O173+P173+Q173+R173+S173+T173+U173</f>
        <v>0</v>
      </c>
      <c r="X173" s="26">
        <f t="shared" si="50"/>
        <v>0</v>
      </c>
    </row>
    <row r="174" spans="1:24" ht="23.25">
      <c r="A174" s="28">
        <v>2</v>
      </c>
      <c r="B174" s="29">
        <v>4</v>
      </c>
      <c r="C174" s="29">
        <v>1</v>
      </c>
      <c r="D174" s="29">
        <v>6</v>
      </c>
      <c r="E174" s="56" t="s">
        <v>28</v>
      </c>
      <c r="F174" s="29" t="s">
        <v>170</v>
      </c>
      <c r="G174" s="30">
        <v>0</v>
      </c>
      <c r="H174" s="30"/>
      <c r="I174" s="30"/>
      <c r="J174" s="30"/>
      <c r="K174" s="42" t="e">
        <f>J174/#REF!</f>
        <v>#REF!</v>
      </c>
      <c r="L174" s="30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30">
        <f>+I174+J174+L174+M174+N174+O174+P174+Q174+R174+S174+T174+U174</f>
        <v>0</v>
      </c>
      <c r="X174" s="26">
        <f t="shared" si="50"/>
        <v>0</v>
      </c>
    </row>
    <row r="175" spans="1:24" ht="15.75" thickBot="1">
      <c r="A175" s="40"/>
      <c r="B175" s="41"/>
      <c r="C175" s="41"/>
      <c r="D175" s="41"/>
      <c r="E175" s="69"/>
      <c r="F175" s="29"/>
      <c r="G175" s="30"/>
      <c r="H175" s="30"/>
      <c r="I175" s="30"/>
      <c r="J175" s="30"/>
      <c r="K175" s="42" t="e">
        <f>J175/#REF!</f>
        <v>#REF!</v>
      </c>
      <c r="L175" s="30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30">
        <f>+I175+J175+L175+M175+N175+O175+P175+Q175+R175+S175+T175</f>
        <v>0</v>
      </c>
      <c r="X175" s="26">
        <f t="shared" si="50"/>
        <v>0</v>
      </c>
    </row>
    <row r="176" spans="1:24" ht="23.25" thickBot="1">
      <c r="A176" s="21">
        <v>2</v>
      </c>
      <c r="B176" s="22">
        <v>6</v>
      </c>
      <c r="C176" s="22"/>
      <c r="D176" s="22"/>
      <c r="E176" s="53"/>
      <c r="F176" s="1" t="s">
        <v>171</v>
      </c>
      <c r="G176" s="26">
        <f>+G178+G184+G188+G191+G196</f>
        <v>339943</v>
      </c>
      <c r="H176" s="26">
        <f aca="true" t="shared" si="51" ref="H176:W176">H178+H184+H205+H188+H191+H202</f>
        <v>7500</v>
      </c>
      <c r="I176" s="26">
        <f t="shared" si="51"/>
        <v>0</v>
      </c>
      <c r="J176" s="26">
        <f t="shared" si="51"/>
        <v>0</v>
      </c>
      <c r="K176" s="26" t="e">
        <f t="shared" si="51"/>
        <v>#REF!</v>
      </c>
      <c r="L176" s="26">
        <f t="shared" si="51"/>
        <v>0</v>
      </c>
      <c r="M176" s="26">
        <f t="shared" si="51"/>
        <v>0</v>
      </c>
      <c r="N176" s="26">
        <f t="shared" si="51"/>
        <v>0</v>
      </c>
      <c r="O176" s="26">
        <f t="shared" si="51"/>
        <v>0</v>
      </c>
      <c r="P176" s="26">
        <f t="shared" si="51"/>
        <v>0</v>
      </c>
      <c r="Q176" s="26">
        <f t="shared" si="51"/>
        <v>0</v>
      </c>
      <c r="R176" s="26">
        <f t="shared" si="51"/>
        <v>0</v>
      </c>
      <c r="S176" s="26">
        <f t="shared" si="51"/>
        <v>0</v>
      </c>
      <c r="T176" s="26"/>
      <c r="U176" s="26"/>
      <c r="V176" s="26"/>
      <c r="W176" s="26">
        <f t="shared" si="51"/>
        <v>0</v>
      </c>
      <c r="X176" s="26">
        <f t="shared" si="50"/>
        <v>339943</v>
      </c>
    </row>
    <row r="177" spans="1:24" ht="15">
      <c r="A177" s="23"/>
      <c r="B177" s="24"/>
      <c r="C177" s="34"/>
      <c r="D177" s="34"/>
      <c r="E177" s="60"/>
      <c r="F177" s="1"/>
      <c r="G177" s="26"/>
      <c r="H177" s="26"/>
      <c r="I177" s="30"/>
      <c r="J177" s="30"/>
      <c r="K177" s="42"/>
      <c r="L177" s="30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6"/>
      <c r="X177" s="26">
        <f t="shared" si="50"/>
        <v>0</v>
      </c>
    </row>
    <row r="178" spans="1:24" ht="15">
      <c r="A178" s="27">
        <v>2</v>
      </c>
      <c r="B178" s="1">
        <v>6</v>
      </c>
      <c r="C178" s="1">
        <v>1</v>
      </c>
      <c r="D178" s="1"/>
      <c r="E178" s="57"/>
      <c r="F178" s="1" t="s">
        <v>172</v>
      </c>
      <c r="G178" s="26">
        <f>G179+G180+G182+G181</f>
        <v>90000</v>
      </c>
      <c r="H178" s="26">
        <f aca="true" t="shared" si="52" ref="H178:Q178">H179+H180+H182+H181</f>
        <v>0</v>
      </c>
      <c r="I178" s="26">
        <f t="shared" si="52"/>
        <v>0</v>
      </c>
      <c r="J178" s="26">
        <f t="shared" si="52"/>
        <v>0</v>
      </c>
      <c r="K178" s="26" t="e">
        <f t="shared" si="52"/>
        <v>#REF!</v>
      </c>
      <c r="L178" s="26">
        <f t="shared" si="52"/>
        <v>0</v>
      </c>
      <c r="M178" s="26">
        <f t="shared" si="52"/>
        <v>0</v>
      </c>
      <c r="N178" s="26">
        <f t="shared" si="52"/>
        <v>0</v>
      </c>
      <c r="O178" s="26">
        <f t="shared" si="52"/>
        <v>0</v>
      </c>
      <c r="P178" s="26">
        <f t="shared" si="52"/>
        <v>0</v>
      </c>
      <c r="Q178" s="26">
        <f t="shared" si="52"/>
        <v>0</v>
      </c>
      <c r="R178" s="26">
        <f>R179+R180+R182+R181</f>
        <v>0</v>
      </c>
      <c r="S178" s="26">
        <f>S179+S180+S182+S181</f>
        <v>0</v>
      </c>
      <c r="T178" s="26"/>
      <c r="U178" s="26"/>
      <c r="V178" s="26"/>
      <c r="W178" s="26">
        <f>W179+W180+W182+W181</f>
        <v>0</v>
      </c>
      <c r="X178" s="26">
        <f t="shared" si="50"/>
        <v>90000</v>
      </c>
    </row>
    <row r="179" spans="1:24" ht="21">
      <c r="A179" s="27">
        <v>2</v>
      </c>
      <c r="B179" s="1">
        <v>6</v>
      </c>
      <c r="C179" s="1">
        <v>1</v>
      </c>
      <c r="D179" s="1">
        <v>1</v>
      </c>
      <c r="E179" s="55" t="s">
        <v>72</v>
      </c>
      <c r="F179" s="1" t="s">
        <v>173</v>
      </c>
      <c r="G179" s="30">
        <v>15000</v>
      </c>
      <c r="H179" s="26"/>
      <c r="I179" s="26"/>
      <c r="J179" s="30">
        <v>0</v>
      </c>
      <c r="K179" s="89" t="e">
        <f>J179/#REF!</f>
        <v>#REF!</v>
      </c>
      <c r="L179" s="30">
        <v>0</v>
      </c>
      <c r="M179" s="25"/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/>
      <c r="U179" s="25"/>
      <c r="V179" s="25"/>
      <c r="W179" s="30">
        <f>+I179+J179+L179+M179++P179+N179+O179+R179+S179+T179+U179+Q179</f>
        <v>0</v>
      </c>
      <c r="X179" s="26">
        <f t="shared" si="50"/>
        <v>15000</v>
      </c>
    </row>
    <row r="180" spans="1:24" ht="21">
      <c r="A180" s="27">
        <v>2</v>
      </c>
      <c r="B180" s="1">
        <v>6</v>
      </c>
      <c r="C180" s="1">
        <v>1</v>
      </c>
      <c r="D180" s="1">
        <v>3</v>
      </c>
      <c r="E180" s="55" t="s">
        <v>72</v>
      </c>
      <c r="F180" s="1" t="s">
        <v>174</v>
      </c>
      <c r="G180" s="30">
        <v>60000</v>
      </c>
      <c r="H180" s="26"/>
      <c r="I180" s="26"/>
      <c r="J180" s="30">
        <v>0</v>
      </c>
      <c r="K180" s="42" t="e">
        <f>J180/#REF!</f>
        <v>#REF!</v>
      </c>
      <c r="L180" s="30">
        <v>0</v>
      </c>
      <c r="M180" s="25">
        <v>0</v>
      </c>
      <c r="N180" s="25"/>
      <c r="O180" s="25"/>
      <c r="P180" s="25"/>
      <c r="Q180" s="25"/>
      <c r="R180" s="25"/>
      <c r="S180" s="25">
        <v>0</v>
      </c>
      <c r="T180" s="25"/>
      <c r="U180" s="25"/>
      <c r="V180" s="25"/>
      <c r="W180" s="30">
        <f>+I180+J180+L180+M180++P180+N180+O180+R180+S180+T180+U180+Q180</f>
        <v>0</v>
      </c>
      <c r="X180" s="26">
        <f t="shared" si="50"/>
        <v>60000</v>
      </c>
    </row>
    <row r="181" spans="1:24" ht="21">
      <c r="A181" s="27">
        <v>2</v>
      </c>
      <c r="B181" s="1">
        <v>6</v>
      </c>
      <c r="C181" s="1">
        <v>1</v>
      </c>
      <c r="D181" s="1">
        <v>4</v>
      </c>
      <c r="E181" s="55" t="s">
        <v>72</v>
      </c>
      <c r="F181" s="1" t="s">
        <v>175</v>
      </c>
      <c r="G181" s="30">
        <v>8000</v>
      </c>
      <c r="H181" s="26"/>
      <c r="I181" s="26"/>
      <c r="J181" s="26"/>
      <c r="K181" s="42"/>
      <c r="L181" s="26"/>
      <c r="M181" s="25"/>
      <c r="N181" s="25">
        <v>0</v>
      </c>
      <c r="O181" s="25"/>
      <c r="P181" s="25"/>
      <c r="Q181" s="25"/>
      <c r="R181" s="25">
        <v>0</v>
      </c>
      <c r="S181" s="25"/>
      <c r="T181" s="25"/>
      <c r="U181" s="25"/>
      <c r="V181" s="25"/>
      <c r="W181" s="30">
        <f>+I181+J181+L181+M181++P181+N181+O181+R181+S181+T181+U181+Q181</f>
        <v>0</v>
      </c>
      <c r="X181" s="26">
        <f t="shared" si="50"/>
        <v>8000</v>
      </c>
    </row>
    <row r="182" spans="1:24" ht="22.5">
      <c r="A182" s="27">
        <v>2</v>
      </c>
      <c r="B182" s="1">
        <v>6</v>
      </c>
      <c r="C182" s="1">
        <v>1</v>
      </c>
      <c r="D182" s="1">
        <v>9</v>
      </c>
      <c r="E182" s="55"/>
      <c r="F182" s="1" t="s">
        <v>176</v>
      </c>
      <c r="G182" s="30">
        <v>7000</v>
      </c>
      <c r="H182" s="26"/>
      <c r="I182" s="26"/>
      <c r="J182" s="26"/>
      <c r="K182" s="42" t="e">
        <f>J182/#REF!</f>
        <v>#REF!</v>
      </c>
      <c r="L182" s="26"/>
      <c r="M182" s="25"/>
      <c r="N182" s="25"/>
      <c r="O182" s="25">
        <v>0</v>
      </c>
      <c r="P182" s="25"/>
      <c r="Q182" s="25">
        <v>0</v>
      </c>
      <c r="R182" s="25"/>
      <c r="S182" s="25"/>
      <c r="T182" s="31"/>
      <c r="U182" s="31"/>
      <c r="V182" s="31"/>
      <c r="W182" s="30">
        <f>+I182+J182+L182+M182+N182+O182+P182+Q182+R182+S182+T182+U182</f>
        <v>0</v>
      </c>
      <c r="X182" s="26">
        <f t="shared" si="50"/>
        <v>7000</v>
      </c>
    </row>
    <row r="183" spans="1:24" ht="15">
      <c r="A183" s="28" t="s">
        <v>35</v>
      </c>
      <c r="B183" s="29" t="s">
        <v>35</v>
      </c>
      <c r="C183" s="29"/>
      <c r="D183" s="29"/>
      <c r="E183" s="57"/>
      <c r="F183" s="29"/>
      <c r="G183" s="26"/>
      <c r="H183" s="26"/>
      <c r="I183" s="30"/>
      <c r="J183" s="30"/>
      <c r="K183" s="42"/>
      <c r="L183" s="30"/>
      <c r="M183" s="25"/>
      <c r="N183" s="25"/>
      <c r="O183" s="25"/>
      <c r="P183" s="25"/>
      <c r="Q183" s="25"/>
      <c r="R183" s="31" t="s">
        <v>35</v>
      </c>
      <c r="S183" s="25"/>
      <c r="T183" s="25"/>
      <c r="U183" s="25"/>
      <c r="V183" s="25"/>
      <c r="W183" s="26"/>
      <c r="X183" s="26">
        <f t="shared" si="50"/>
        <v>0</v>
      </c>
    </row>
    <row r="184" spans="1:24" ht="22.5">
      <c r="A184" s="27">
        <v>2</v>
      </c>
      <c r="B184" s="1">
        <v>6</v>
      </c>
      <c r="C184" s="1">
        <v>2</v>
      </c>
      <c r="D184" s="29"/>
      <c r="E184" s="57"/>
      <c r="F184" s="1" t="s">
        <v>177</v>
      </c>
      <c r="G184" s="26">
        <f>+G186+G185</f>
        <v>0</v>
      </c>
      <c r="H184" s="26">
        <f aca="true" t="shared" si="53" ref="H184:W184">+H186+H185</f>
        <v>0</v>
      </c>
      <c r="I184" s="26">
        <f t="shared" si="53"/>
        <v>0</v>
      </c>
      <c r="J184" s="26">
        <f t="shared" si="53"/>
        <v>0</v>
      </c>
      <c r="K184" s="26" t="e">
        <f t="shared" si="53"/>
        <v>#REF!</v>
      </c>
      <c r="L184" s="26">
        <f t="shared" si="53"/>
        <v>0</v>
      </c>
      <c r="M184" s="26">
        <f t="shared" si="53"/>
        <v>0</v>
      </c>
      <c r="N184" s="26">
        <f t="shared" si="53"/>
        <v>0</v>
      </c>
      <c r="O184" s="26">
        <f t="shared" si="53"/>
        <v>0</v>
      </c>
      <c r="P184" s="26">
        <f t="shared" si="53"/>
        <v>0</v>
      </c>
      <c r="Q184" s="26">
        <f t="shared" si="53"/>
        <v>0</v>
      </c>
      <c r="R184" s="26">
        <f t="shared" si="53"/>
        <v>0</v>
      </c>
      <c r="S184" s="26">
        <f t="shared" si="53"/>
        <v>0</v>
      </c>
      <c r="T184" s="26"/>
      <c r="U184" s="26"/>
      <c r="V184" s="26"/>
      <c r="W184" s="26">
        <f t="shared" si="53"/>
        <v>0</v>
      </c>
      <c r="X184" s="26">
        <f t="shared" si="50"/>
        <v>0</v>
      </c>
    </row>
    <row r="185" spans="1:24" ht="15">
      <c r="A185" s="27">
        <v>2</v>
      </c>
      <c r="B185" s="1">
        <v>6</v>
      </c>
      <c r="C185" s="1">
        <v>2</v>
      </c>
      <c r="D185" s="29">
        <v>1</v>
      </c>
      <c r="E185" s="57"/>
      <c r="F185" s="1"/>
      <c r="G185" s="26"/>
      <c r="H185" s="26"/>
      <c r="I185" s="26"/>
      <c r="J185" s="26"/>
      <c r="K185" s="42"/>
      <c r="L185" s="26"/>
      <c r="M185" s="26"/>
      <c r="N185" s="26"/>
      <c r="O185" s="26"/>
      <c r="P185" s="26"/>
      <c r="Q185" s="26"/>
      <c r="R185" s="30">
        <v>0</v>
      </c>
      <c r="S185" s="26">
        <v>0</v>
      </c>
      <c r="T185" s="30"/>
      <c r="U185" s="26"/>
      <c r="V185" s="26"/>
      <c r="W185" s="30">
        <f>+I185+J185+L185+M185+N185+O185+P185+Q185+R185+S185+T185+U185</f>
        <v>0</v>
      </c>
      <c r="X185" s="26">
        <f t="shared" si="50"/>
        <v>0</v>
      </c>
    </row>
    <row r="186" spans="1:24" ht="15">
      <c r="A186" s="27">
        <v>2</v>
      </c>
      <c r="B186" s="1">
        <v>6</v>
      </c>
      <c r="C186" s="1">
        <v>2</v>
      </c>
      <c r="D186" s="1">
        <v>3</v>
      </c>
      <c r="E186" s="55"/>
      <c r="F186" s="1" t="s">
        <v>178</v>
      </c>
      <c r="G186" s="26">
        <v>0</v>
      </c>
      <c r="H186" s="26"/>
      <c r="I186" s="26"/>
      <c r="J186" s="26"/>
      <c r="K186" s="42" t="e">
        <f>J186/#REF!</f>
        <v>#REF!</v>
      </c>
      <c r="L186" s="26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30">
        <f>+I186+J186+L186+M186+N186+O186+P186+Q186+R186+S186+T186+U186</f>
        <v>0</v>
      </c>
      <c r="X186" s="26">
        <f t="shared" si="50"/>
        <v>0</v>
      </c>
    </row>
    <row r="187" spans="1:24" ht="15">
      <c r="A187" s="27"/>
      <c r="B187" s="1"/>
      <c r="C187" s="1"/>
      <c r="D187" s="1"/>
      <c r="E187" s="55"/>
      <c r="F187" s="1"/>
      <c r="G187" s="26"/>
      <c r="H187" s="26"/>
      <c r="I187" s="26"/>
      <c r="J187" s="26"/>
      <c r="K187" s="42"/>
      <c r="L187" s="26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30"/>
      <c r="X187" s="26">
        <f t="shared" si="50"/>
        <v>0</v>
      </c>
    </row>
    <row r="188" spans="1:24" ht="22.5">
      <c r="A188" s="27">
        <v>2</v>
      </c>
      <c r="B188" s="1">
        <v>6</v>
      </c>
      <c r="C188" s="1">
        <v>4</v>
      </c>
      <c r="D188" s="1"/>
      <c r="E188" s="55"/>
      <c r="F188" s="1" t="s">
        <v>179</v>
      </c>
      <c r="G188" s="26">
        <f aca="true" t="shared" si="54" ref="G188:S188">+G189</f>
        <v>0</v>
      </c>
      <c r="H188" s="26">
        <f t="shared" si="54"/>
        <v>0</v>
      </c>
      <c r="I188" s="26">
        <f t="shared" si="54"/>
        <v>0</v>
      </c>
      <c r="J188" s="26">
        <f t="shared" si="54"/>
        <v>0</v>
      </c>
      <c r="K188" s="26">
        <f t="shared" si="54"/>
        <v>0</v>
      </c>
      <c r="L188" s="26">
        <f t="shared" si="54"/>
        <v>0</v>
      </c>
      <c r="M188" s="26">
        <f t="shared" si="54"/>
        <v>0</v>
      </c>
      <c r="N188" s="26">
        <f t="shared" si="54"/>
        <v>0</v>
      </c>
      <c r="O188" s="26">
        <f t="shared" si="54"/>
        <v>0</v>
      </c>
      <c r="P188" s="26">
        <f t="shared" si="54"/>
        <v>0</v>
      </c>
      <c r="Q188" s="26">
        <f t="shared" si="54"/>
        <v>0</v>
      </c>
      <c r="R188" s="26">
        <f t="shared" si="54"/>
        <v>0</v>
      </c>
      <c r="S188" s="26">
        <f t="shared" si="54"/>
        <v>0</v>
      </c>
      <c r="T188" s="26"/>
      <c r="U188" s="26"/>
      <c r="V188" s="26"/>
      <c r="W188" s="26">
        <f>+W189</f>
        <v>0</v>
      </c>
      <c r="X188" s="26">
        <f t="shared" si="50"/>
        <v>0</v>
      </c>
    </row>
    <row r="189" spans="1:24" ht="15">
      <c r="A189" s="28">
        <v>2</v>
      </c>
      <c r="B189" s="29">
        <v>6</v>
      </c>
      <c r="C189" s="29">
        <v>4</v>
      </c>
      <c r="D189" s="29">
        <v>1</v>
      </c>
      <c r="E189" s="69"/>
      <c r="F189" s="29" t="s">
        <v>180</v>
      </c>
      <c r="G189" s="30">
        <v>0</v>
      </c>
      <c r="H189" s="26"/>
      <c r="I189" s="26"/>
      <c r="J189" s="26"/>
      <c r="K189" s="42"/>
      <c r="L189" s="26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30">
        <f>+I189+J189+L189+M189+N189+O189+P189+Q189+R189+S189+T189+U189</f>
        <v>0</v>
      </c>
      <c r="X189" s="26">
        <f t="shared" si="50"/>
        <v>0</v>
      </c>
    </row>
    <row r="190" spans="1:24" ht="15">
      <c r="A190" s="28"/>
      <c r="B190" s="29"/>
      <c r="C190" s="29"/>
      <c r="D190" s="29"/>
      <c r="E190" s="57"/>
      <c r="F190" s="29"/>
      <c r="G190" s="30"/>
      <c r="H190" s="30"/>
      <c r="I190" s="30"/>
      <c r="J190" s="30"/>
      <c r="K190" s="42"/>
      <c r="L190" s="30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30"/>
      <c r="X190" s="26">
        <f t="shared" si="50"/>
        <v>0</v>
      </c>
    </row>
    <row r="191" spans="1:24" ht="22.5">
      <c r="A191" s="27">
        <v>2</v>
      </c>
      <c r="B191" s="1">
        <v>6</v>
      </c>
      <c r="C191" s="1">
        <v>5</v>
      </c>
      <c r="D191" s="29"/>
      <c r="E191" s="57"/>
      <c r="F191" s="1" t="s">
        <v>181</v>
      </c>
      <c r="G191" s="26">
        <f>+G192+G193</f>
        <v>90000</v>
      </c>
      <c r="H191" s="26">
        <f aca="true" t="shared" si="55" ref="H191:W191">+H192+H193</f>
        <v>0</v>
      </c>
      <c r="I191" s="26">
        <f t="shared" si="55"/>
        <v>0</v>
      </c>
      <c r="J191" s="26">
        <f t="shared" si="55"/>
        <v>0</v>
      </c>
      <c r="K191" s="26" t="e">
        <f t="shared" si="55"/>
        <v>#REF!</v>
      </c>
      <c r="L191" s="26">
        <f t="shared" si="55"/>
        <v>0</v>
      </c>
      <c r="M191" s="26">
        <f t="shared" si="55"/>
        <v>0</v>
      </c>
      <c r="N191" s="26">
        <f t="shared" si="55"/>
        <v>0</v>
      </c>
      <c r="O191" s="26">
        <f t="shared" si="55"/>
        <v>0</v>
      </c>
      <c r="P191" s="26">
        <f t="shared" si="55"/>
        <v>0</v>
      </c>
      <c r="Q191" s="26">
        <f t="shared" si="55"/>
        <v>0</v>
      </c>
      <c r="R191" s="26">
        <f t="shared" si="55"/>
        <v>0</v>
      </c>
      <c r="S191" s="26">
        <f t="shared" si="55"/>
        <v>0</v>
      </c>
      <c r="T191" s="26"/>
      <c r="U191" s="26"/>
      <c r="V191" s="26"/>
      <c r="W191" s="26">
        <f t="shared" si="55"/>
        <v>0</v>
      </c>
      <c r="X191" s="26">
        <f t="shared" si="50"/>
        <v>90000</v>
      </c>
    </row>
    <row r="192" spans="1:24" ht="33">
      <c r="A192" s="27">
        <v>2</v>
      </c>
      <c r="B192" s="1">
        <v>6</v>
      </c>
      <c r="C192" s="1">
        <v>5</v>
      </c>
      <c r="D192" s="1">
        <v>4</v>
      </c>
      <c r="E192" s="55"/>
      <c r="F192" s="1" t="s">
        <v>182</v>
      </c>
      <c r="G192" s="30">
        <v>90000</v>
      </c>
      <c r="H192" s="26"/>
      <c r="I192" s="26"/>
      <c r="J192" s="26"/>
      <c r="K192" s="42" t="e">
        <f>J192/#REF!</f>
        <v>#REF!</v>
      </c>
      <c r="L192" s="26"/>
      <c r="M192" s="25"/>
      <c r="N192" s="25"/>
      <c r="O192" s="25"/>
      <c r="P192" s="25"/>
      <c r="Q192" s="25">
        <v>0</v>
      </c>
      <c r="R192" s="25"/>
      <c r="S192" s="25">
        <v>0</v>
      </c>
      <c r="T192" s="25"/>
      <c r="U192" s="25"/>
      <c r="V192" s="25"/>
      <c r="W192" s="30">
        <f>+I192+J192+L192+M192+N192+O192+P192+Q192+R192+S192+T192+U192</f>
        <v>0</v>
      </c>
      <c r="X192" s="26">
        <f t="shared" si="50"/>
        <v>90000</v>
      </c>
    </row>
    <row r="193" spans="1:24" ht="15">
      <c r="A193" s="27">
        <v>2</v>
      </c>
      <c r="B193" s="1">
        <v>6</v>
      </c>
      <c r="C193" s="1">
        <v>5</v>
      </c>
      <c r="D193" s="1">
        <v>6</v>
      </c>
      <c r="E193" s="55"/>
      <c r="F193" s="1"/>
      <c r="G193" s="30">
        <v>0</v>
      </c>
      <c r="H193" s="26"/>
      <c r="I193" s="26"/>
      <c r="J193" s="26"/>
      <c r="K193" s="42"/>
      <c r="L193" s="26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30">
        <f>+I193+J193+L193+M193+N193+O193+P193+Q193+R193+S193+T193+U193</f>
        <v>0</v>
      </c>
      <c r="X193" s="26">
        <f t="shared" si="50"/>
        <v>0</v>
      </c>
    </row>
    <row r="194" spans="1:24" ht="15">
      <c r="A194" s="27">
        <v>2</v>
      </c>
      <c r="B194" s="1">
        <v>6</v>
      </c>
      <c r="C194" s="1">
        <v>5</v>
      </c>
      <c r="D194" s="1">
        <v>7</v>
      </c>
      <c r="E194" s="55"/>
      <c r="F194" s="29" t="s">
        <v>183</v>
      </c>
      <c r="G194" s="26"/>
      <c r="H194" s="26"/>
      <c r="I194" s="26"/>
      <c r="J194" s="26"/>
      <c r="K194" s="42"/>
      <c r="L194" s="26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30">
        <f>+U194+T194+S194+R194+Q194+P194+N194+N194+J194</f>
        <v>0</v>
      </c>
      <c r="X194" s="26">
        <f t="shared" si="50"/>
        <v>0</v>
      </c>
    </row>
    <row r="195" spans="1:24" s="78" customFormat="1" ht="15">
      <c r="A195" s="27"/>
      <c r="B195" s="1"/>
      <c r="C195" s="1"/>
      <c r="D195" s="1"/>
      <c r="E195" s="55"/>
      <c r="F195" s="29"/>
      <c r="G195" s="26"/>
      <c r="H195" s="26"/>
      <c r="I195" s="26"/>
      <c r="J195" s="26"/>
      <c r="K195" s="42"/>
      <c r="L195" s="26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30"/>
      <c r="X195" s="26"/>
    </row>
    <row r="196" spans="1:24" s="78" customFormat="1" ht="15">
      <c r="A196" s="27">
        <v>2</v>
      </c>
      <c r="B196" s="1">
        <v>6</v>
      </c>
      <c r="C196" s="1">
        <v>8</v>
      </c>
      <c r="D196" s="1"/>
      <c r="E196" s="55"/>
      <c r="F196" s="1" t="s">
        <v>200</v>
      </c>
      <c r="G196" s="26">
        <f>+G197</f>
        <v>159943</v>
      </c>
      <c r="H196" s="26"/>
      <c r="I196" s="26"/>
      <c r="J196" s="26"/>
      <c r="K196" s="42"/>
      <c r="L196" s="26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30"/>
      <c r="X196" s="26"/>
    </row>
    <row r="197" spans="1:24" ht="21">
      <c r="A197" s="27">
        <v>2</v>
      </c>
      <c r="B197" s="1">
        <v>6</v>
      </c>
      <c r="C197" s="1">
        <v>8</v>
      </c>
      <c r="D197" s="1">
        <v>8</v>
      </c>
      <c r="E197" s="55" t="s">
        <v>72</v>
      </c>
      <c r="F197" s="29" t="s">
        <v>201</v>
      </c>
      <c r="G197" s="30">
        <v>159943</v>
      </c>
      <c r="H197" s="26"/>
      <c r="I197" s="26"/>
      <c r="J197" s="26"/>
      <c r="K197" s="42"/>
      <c r="L197" s="26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30"/>
      <c r="X197" s="26">
        <f>G197-W197</f>
        <v>159943</v>
      </c>
    </row>
    <row r="198" spans="1:24" s="78" customFormat="1" ht="15">
      <c r="A198" s="27"/>
      <c r="B198" s="1"/>
      <c r="C198" s="1"/>
      <c r="D198" s="1"/>
      <c r="E198" s="55"/>
      <c r="F198" s="1"/>
      <c r="G198" s="26"/>
      <c r="H198" s="26"/>
      <c r="I198" s="26"/>
      <c r="J198" s="26"/>
      <c r="K198" s="42"/>
      <c r="L198" s="26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30"/>
      <c r="X198" s="26"/>
    </row>
    <row r="199" spans="1:24" ht="15">
      <c r="A199" s="27">
        <v>2</v>
      </c>
      <c r="B199" s="1">
        <v>7</v>
      </c>
      <c r="C199" s="1"/>
      <c r="D199" s="1"/>
      <c r="E199" s="55"/>
      <c r="F199" s="1"/>
      <c r="G199" s="26">
        <f>+G200</f>
        <v>0</v>
      </c>
      <c r="H199" s="26">
        <f aca="true" t="shared" si="56" ref="H199:W199">+H200</f>
        <v>0</v>
      </c>
      <c r="I199" s="26">
        <f t="shared" si="56"/>
        <v>0</v>
      </c>
      <c r="J199" s="26">
        <f t="shared" si="56"/>
        <v>0</v>
      </c>
      <c r="K199" s="26">
        <f t="shared" si="56"/>
        <v>0</v>
      </c>
      <c r="L199" s="26">
        <f t="shared" si="56"/>
        <v>0</v>
      </c>
      <c r="M199" s="26">
        <f t="shared" si="56"/>
        <v>0</v>
      </c>
      <c r="N199" s="26">
        <f t="shared" si="56"/>
        <v>0</v>
      </c>
      <c r="O199" s="26">
        <f t="shared" si="56"/>
        <v>0</v>
      </c>
      <c r="P199" s="26">
        <f t="shared" si="56"/>
        <v>0</v>
      </c>
      <c r="Q199" s="26">
        <f t="shared" si="56"/>
        <v>0</v>
      </c>
      <c r="R199" s="26">
        <f t="shared" si="56"/>
        <v>0</v>
      </c>
      <c r="S199" s="26">
        <f t="shared" si="56"/>
        <v>0</v>
      </c>
      <c r="T199" s="26"/>
      <c r="U199" s="26"/>
      <c r="V199" s="26"/>
      <c r="W199" s="26">
        <f t="shared" si="56"/>
        <v>0</v>
      </c>
      <c r="X199" s="26">
        <f aca="true" t="shared" si="57" ref="X199:X213">G199-W199</f>
        <v>0</v>
      </c>
    </row>
    <row r="200" spans="1:24" ht="15">
      <c r="A200" s="27">
        <v>2</v>
      </c>
      <c r="B200" s="1">
        <v>7</v>
      </c>
      <c r="C200" s="1">
        <v>1</v>
      </c>
      <c r="D200" s="1">
        <v>2</v>
      </c>
      <c r="E200" s="55">
        <v>1</v>
      </c>
      <c r="F200" s="1"/>
      <c r="G200" s="30">
        <v>0</v>
      </c>
      <c r="H200" s="26"/>
      <c r="I200" s="26"/>
      <c r="J200" s="26"/>
      <c r="K200" s="42"/>
      <c r="L200" s="26"/>
      <c r="M200" s="25"/>
      <c r="N200" s="25"/>
      <c r="O200" s="25"/>
      <c r="P200" s="25"/>
      <c r="Q200" s="25">
        <v>0</v>
      </c>
      <c r="R200" s="25">
        <v>0</v>
      </c>
      <c r="S200" s="25"/>
      <c r="T200" s="25"/>
      <c r="U200" s="25"/>
      <c r="V200" s="25"/>
      <c r="W200" s="30">
        <f>+Q200+R200</f>
        <v>0</v>
      </c>
      <c r="X200" s="26">
        <f t="shared" si="57"/>
        <v>0</v>
      </c>
    </row>
    <row r="201" spans="1:24" ht="15">
      <c r="A201" s="27"/>
      <c r="B201" s="1"/>
      <c r="C201" s="1"/>
      <c r="D201" s="1"/>
      <c r="E201" s="55"/>
      <c r="F201" s="1"/>
      <c r="G201" s="30"/>
      <c r="H201" s="26"/>
      <c r="I201" s="26"/>
      <c r="J201" s="26"/>
      <c r="K201" s="42"/>
      <c r="L201" s="26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30"/>
      <c r="X201" s="26">
        <f t="shared" si="57"/>
        <v>0</v>
      </c>
    </row>
    <row r="202" spans="1:24" ht="15">
      <c r="A202" s="27">
        <v>2</v>
      </c>
      <c r="B202" s="1">
        <v>6</v>
      </c>
      <c r="C202" s="1">
        <v>6</v>
      </c>
      <c r="D202" s="1"/>
      <c r="E202" s="55"/>
      <c r="F202" s="1" t="s">
        <v>184</v>
      </c>
      <c r="G202" s="26">
        <f>+G203</f>
        <v>0</v>
      </c>
      <c r="H202" s="26">
        <f aca="true" t="shared" si="58" ref="H202:S202">+H203</f>
        <v>7500</v>
      </c>
      <c r="I202" s="26">
        <f t="shared" si="58"/>
        <v>0</v>
      </c>
      <c r="J202" s="26">
        <f t="shared" si="58"/>
        <v>0</v>
      </c>
      <c r="K202" s="26">
        <f t="shared" si="58"/>
        <v>7500</v>
      </c>
      <c r="L202" s="26">
        <f t="shared" si="58"/>
        <v>0</v>
      </c>
      <c r="M202" s="26">
        <f t="shared" si="58"/>
        <v>0</v>
      </c>
      <c r="N202" s="26">
        <f t="shared" si="58"/>
        <v>0</v>
      </c>
      <c r="O202" s="26">
        <f t="shared" si="58"/>
        <v>0</v>
      </c>
      <c r="P202" s="26">
        <f t="shared" si="58"/>
        <v>0</v>
      </c>
      <c r="Q202" s="26">
        <f t="shared" si="58"/>
        <v>0</v>
      </c>
      <c r="R202" s="26">
        <f t="shared" si="58"/>
        <v>0</v>
      </c>
      <c r="S202" s="26">
        <f t="shared" si="58"/>
        <v>0</v>
      </c>
      <c r="T202" s="26"/>
      <c r="U202" s="26"/>
      <c r="V202" s="26"/>
      <c r="W202" s="26">
        <f>+O202</f>
        <v>0</v>
      </c>
      <c r="X202" s="26">
        <f t="shared" si="57"/>
        <v>0</v>
      </c>
    </row>
    <row r="203" spans="1:24" ht="15">
      <c r="A203" s="28">
        <v>2</v>
      </c>
      <c r="B203" s="29">
        <v>6</v>
      </c>
      <c r="C203" s="29">
        <v>6</v>
      </c>
      <c r="D203" s="29">
        <v>1</v>
      </c>
      <c r="E203" s="57">
        <v>1</v>
      </c>
      <c r="F203" s="29" t="s">
        <v>185</v>
      </c>
      <c r="G203" s="30">
        <v>0</v>
      </c>
      <c r="H203" s="30">
        <f>1000+6500</f>
        <v>7500</v>
      </c>
      <c r="I203" s="30">
        <v>0</v>
      </c>
      <c r="J203" s="30">
        <v>0</v>
      </c>
      <c r="K203" s="30">
        <f>1000+6500</f>
        <v>7500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/>
      <c r="U203" s="30"/>
      <c r="V203" s="30"/>
      <c r="W203" s="30">
        <f>+O203</f>
        <v>0</v>
      </c>
      <c r="X203" s="26">
        <f t="shared" si="57"/>
        <v>0</v>
      </c>
    </row>
    <row r="204" spans="1:24" ht="15">
      <c r="A204" s="28"/>
      <c r="B204" s="29"/>
      <c r="C204" s="29"/>
      <c r="D204" s="29"/>
      <c r="E204" s="57"/>
      <c r="F204" s="29"/>
      <c r="G204" s="30"/>
      <c r="H204" s="30"/>
      <c r="I204" s="30"/>
      <c r="J204" s="30"/>
      <c r="K204" s="42"/>
      <c r="L204" s="30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30"/>
      <c r="X204" s="26">
        <f t="shared" si="57"/>
        <v>0</v>
      </c>
    </row>
    <row r="205" spans="1:24" ht="15">
      <c r="A205" s="27">
        <v>2</v>
      </c>
      <c r="B205" s="1">
        <v>6</v>
      </c>
      <c r="C205" s="1">
        <v>8</v>
      </c>
      <c r="D205" s="29"/>
      <c r="E205" s="57"/>
      <c r="F205" s="1" t="s">
        <v>186</v>
      </c>
      <c r="G205" s="26">
        <f>+G206+G207+G210+G211</f>
        <v>0</v>
      </c>
      <c r="H205" s="26">
        <f>+H206+H207+H210+H211</f>
        <v>0</v>
      </c>
      <c r="I205" s="26">
        <f>+I206+I207+I210+I211</f>
        <v>0</v>
      </c>
      <c r="J205" s="26">
        <f>+J206+J207+J210+J211</f>
        <v>0</v>
      </c>
      <c r="K205" s="42" t="e">
        <f>J205/#REF!</f>
        <v>#REF!</v>
      </c>
      <c r="L205" s="26">
        <v>0</v>
      </c>
      <c r="M205" s="26">
        <f>+M206+M207+M210+M211</f>
        <v>0</v>
      </c>
      <c r="N205" s="26"/>
      <c r="O205" s="26"/>
      <c r="P205" s="26"/>
      <c r="Q205" s="26"/>
      <c r="R205" s="26"/>
      <c r="S205" s="26"/>
      <c r="T205" s="26"/>
      <c r="U205" s="26"/>
      <c r="V205" s="26"/>
      <c r="W205" s="30">
        <f>W206+W207+W210+W211</f>
        <v>0</v>
      </c>
      <c r="X205" s="26">
        <f t="shared" si="57"/>
        <v>0</v>
      </c>
    </row>
    <row r="206" spans="1:24" ht="15">
      <c r="A206" s="27">
        <v>2</v>
      </c>
      <c r="B206" s="1">
        <v>6</v>
      </c>
      <c r="C206" s="1">
        <v>8</v>
      </c>
      <c r="D206" s="1">
        <v>1</v>
      </c>
      <c r="E206" s="55"/>
      <c r="F206" s="1" t="s">
        <v>187</v>
      </c>
      <c r="G206" s="26">
        <v>0</v>
      </c>
      <c r="H206" s="26"/>
      <c r="I206" s="26"/>
      <c r="J206" s="26"/>
      <c r="K206" s="42" t="e">
        <f>J206/#REF!</f>
        <v>#REF!</v>
      </c>
      <c r="L206" s="26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30">
        <f>+I206+J206+L206+M206+N206+O206+P206+Q206+R206+S206+T206+U206</f>
        <v>0</v>
      </c>
      <c r="X206" s="26">
        <f t="shared" si="57"/>
        <v>0</v>
      </c>
    </row>
    <row r="207" spans="1:24" ht="15">
      <c r="A207" s="27">
        <v>2</v>
      </c>
      <c r="B207" s="1">
        <v>6</v>
      </c>
      <c r="C207" s="1">
        <v>8</v>
      </c>
      <c r="D207" s="1">
        <v>3</v>
      </c>
      <c r="E207" s="55"/>
      <c r="F207" s="1" t="s">
        <v>188</v>
      </c>
      <c r="G207" s="26">
        <f>G208+G209</f>
        <v>0</v>
      </c>
      <c r="H207" s="26">
        <f>H208+H209</f>
        <v>0</v>
      </c>
      <c r="I207" s="26">
        <f>I208+I209</f>
        <v>0</v>
      </c>
      <c r="J207" s="26">
        <f>J208+J209</f>
        <v>0</v>
      </c>
      <c r="K207" s="42" t="e">
        <f>J207/#REF!</f>
        <v>#REF!</v>
      </c>
      <c r="L207" s="26">
        <f>L208+L209</f>
        <v>0</v>
      </c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30">
        <f>W208+W209</f>
        <v>0</v>
      </c>
      <c r="X207" s="26">
        <f t="shared" si="57"/>
        <v>0</v>
      </c>
    </row>
    <row r="208" spans="1:24" ht="15">
      <c r="A208" s="28">
        <v>2</v>
      </c>
      <c r="B208" s="29">
        <v>6</v>
      </c>
      <c r="C208" s="29">
        <v>8</v>
      </c>
      <c r="D208" s="29">
        <v>3</v>
      </c>
      <c r="E208" s="56" t="s">
        <v>20</v>
      </c>
      <c r="F208" s="29" t="s">
        <v>189</v>
      </c>
      <c r="G208" s="30">
        <v>0</v>
      </c>
      <c r="H208" s="30"/>
      <c r="I208" s="30"/>
      <c r="J208" s="30"/>
      <c r="K208" s="42" t="e">
        <f>J208/#REF!</f>
        <v>#REF!</v>
      </c>
      <c r="L208" s="30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30">
        <f>+I208+J208+L208+M208+N208+O208+P208+Q208+R208+S208+T208+U208</f>
        <v>0</v>
      </c>
      <c r="X208" s="26">
        <f t="shared" si="57"/>
        <v>0</v>
      </c>
    </row>
    <row r="209" spans="1:24" ht="15">
      <c r="A209" s="28">
        <v>2</v>
      </c>
      <c r="B209" s="29">
        <v>6</v>
      </c>
      <c r="C209" s="29">
        <v>8</v>
      </c>
      <c r="D209" s="29">
        <v>3</v>
      </c>
      <c r="E209" s="56" t="s">
        <v>24</v>
      </c>
      <c r="F209" s="29" t="s">
        <v>190</v>
      </c>
      <c r="G209" s="30">
        <v>0</v>
      </c>
      <c r="H209" s="30"/>
      <c r="I209" s="30"/>
      <c r="J209" s="30"/>
      <c r="K209" s="42" t="e">
        <f>J209/#REF!</f>
        <v>#REF!</v>
      </c>
      <c r="L209" s="30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30">
        <f>+I209+J209+L209+M209+N209+O209+P209+Q209+R209+S209+T209+U209</f>
        <v>0</v>
      </c>
      <c r="X209" s="26">
        <f t="shared" si="57"/>
        <v>0</v>
      </c>
    </row>
    <row r="210" spans="1:24" ht="15">
      <c r="A210" s="27">
        <v>2</v>
      </c>
      <c r="B210" s="1">
        <v>6</v>
      </c>
      <c r="C210" s="1">
        <v>8</v>
      </c>
      <c r="D210" s="1">
        <v>5</v>
      </c>
      <c r="E210" s="55"/>
      <c r="F210" s="1" t="s">
        <v>191</v>
      </c>
      <c r="G210" s="26">
        <v>0</v>
      </c>
      <c r="H210" s="26"/>
      <c r="I210" s="26"/>
      <c r="J210" s="26"/>
      <c r="K210" s="42" t="e">
        <f>J210/#REF!</f>
        <v>#REF!</v>
      </c>
      <c r="L210" s="26">
        <v>0</v>
      </c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30">
        <f>+I210+J210+L210+M210+N210+O210+P210+Q210+R210+S210+T210+U210</f>
        <v>0</v>
      </c>
      <c r="X210" s="26">
        <f t="shared" si="57"/>
        <v>0</v>
      </c>
    </row>
    <row r="211" spans="1:24" ht="15">
      <c r="A211" s="27">
        <v>2</v>
      </c>
      <c r="B211" s="1">
        <v>6</v>
      </c>
      <c r="C211" s="1">
        <v>8</v>
      </c>
      <c r="D211" s="1">
        <v>8</v>
      </c>
      <c r="E211" s="55"/>
      <c r="F211" s="1" t="s">
        <v>192</v>
      </c>
      <c r="G211" s="26">
        <f>+G212</f>
        <v>0</v>
      </c>
      <c r="H211" s="26">
        <f>+H212</f>
        <v>0</v>
      </c>
      <c r="I211" s="26">
        <f>+I212</f>
        <v>0</v>
      </c>
      <c r="J211" s="26">
        <f>+J212</f>
        <v>0</v>
      </c>
      <c r="K211" s="42" t="e">
        <f>J211/#REF!</f>
        <v>#REF!</v>
      </c>
      <c r="L211" s="26">
        <f>+L212</f>
        <v>0</v>
      </c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30">
        <f>W212</f>
        <v>0</v>
      </c>
      <c r="X211" s="26">
        <f t="shared" si="57"/>
        <v>0</v>
      </c>
    </row>
    <row r="212" spans="1:24" ht="15.75" thickBot="1">
      <c r="A212" s="40">
        <v>2</v>
      </c>
      <c r="B212" s="41">
        <v>6</v>
      </c>
      <c r="C212" s="41">
        <v>8</v>
      </c>
      <c r="D212" s="41">
        <v>8</v>
      </c>
      <c r="E212" s="69" t="s">
        <v>20</v>
      </c>
      <c r="F212" s="29" t="s">
        <v>193</v>
      </c>
      <c r="G212" s="30">
        <v>0</v>
      </c>
      <c r="H212" s="30"/>
      <c r="I212" s="30"/>
      <c r="J212" s="30"/>
      <c r="K212" s="42" t="e">
        <f>J212/#REF!</f>
        <v>#REF!</v>
      </c>
      <c r="L212" s="30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30">
        <f>+I212+J212+L212+M212+N212+O212+P212+Q212+R212+S212+T212+U212</f>
        <v>0</v>
      </c>
      <c r="X212" s="26">
        <f t="shared" si="57"/>
        <v>0</v>
      </c>
    </row>
    <row r="213" spans="1:24" ht="15.75" thickBot="1">
      <c r="A213" s="50"/>
      <c r="B213" s="51"/>
      <c r="C213" s="51"/>
      <c r="D213" s="51"/>
      <c r="E213" s="70"/>
      <c r="F213" s="86" t="s">
        <v>194</v>
      </c>
      <c r="G213" s="87">
        <f aca="true" t="shared" si="59" ref="G213:U213">G5+G45+G110+G162+G176+G199</f>
        <v>55905842</v>
      </c>
      <c r="H213" s="87">
        <f t="shared" si="59"/>
        <v>7500</v>
      </c>
      <c r="I213" s="87">
        <f t="shared" si="59"/>
        <v>2613820.8499999996</v>
      </c>
      <c r="J213" s="87">
        <f t="shared" si="59"/>
        <v>1077868.64</v>
      </c>
      <c r="K213" s="87" t="e">
        <f t="shared" si="59"/>
        <v>#REF!</v>
      </c>
      <c r="L213" s="87">
        <f t="shared" si="59"/>
        <v>0</v>
      </c>
      <c r="M213" s="87">
        <f t="shared" si="59"/>
        <v>0</v>
      </c>
      <c r="N213" s="87">
        <f t="shared" si="59"/>
        <v>0</v>
      </c>
      <c r="O213" s="87">
        <f t="shared" si="59"/>
        <v>0</v>
      </c>
      <c r="P213" s="87">
        <f t="shared" si="59"/>
        <v>0</v>
      </c>
      <c r="Q213" s="87">
        <f t="shared" si="59"/>
        <v>0</v>
      </c>
      <c r="R213" s="87">
        <f t="shared" si="59"/>
        <v>0</v>
      </c>
      <c r="S213" s="87">
        <f t="shared" si="59"/>
        <v>0</v>
      </c>
      <c r="T213" s="87">
        <f t="shared" si="59"/>
        <v>0</v>
      </c>
      <c r="U213" s="87">
        <f t="shared" si="59"/>
        <v>0</v>
      </c>
      <c r="V213" s="87"/>
      <c r="W213" s="87">
        <f>W5+W45+W110+W162+W176+W199</f>
        <v>3691689.4899999998</v>
      </c>
      <c r="X213" s="73">
        <f t="shared" si="57"/>
        <v>52214152.51</v>
      </c>
    </row>
    <row r="214" spans="1:24" ht="15">
      <c r="A214" s="2"/>
      <c r="B214" s="2" t="s">
        <v>35</v>
      </c>
      <c r="C214" s="2"/>
      <c r="D214" s="2"/>
      <c r="E214" s="49"/>
      <c r="F214" s="3" t="s">
        <v>195</v>
      </c>
      <c r="G214" s="52">
        <v>55905842</v>
      </c>
      <c r="H214" s="52"/>
      <c r="I214" s="52"/>
      <c r="J214" s="52" t="s">
        <v>35</v>
      </c>
      <c r="K214" s="46"/>
      <c r="L214" s="52"/>
      <c r="M214" s="52"/>
      <c r="N214" s="52" t="s">
        <v>35</v>
      </c>
      <c r="O214" s="52" t="s">
        <v>35</v>
      </c>
      <c r="P214" s="52" t="s">
        <v>35</v>
      </c>
      <c r="Q214" s="52"/>
      <c r="R214" s="52" t="s">
        <v>35</v>
      </c>
      <c r="S214" s="52"/>
      <c r="T214" s="52" t="s">
        <v>35</v>
      </c>
      <c r="U214" s="52" t="s">
        <v>35</v>
      </c>
      <c r="V214" s="52"/>
      <c r="W214" s="52">
        <f>I213+J213+L213+M213+N213+O213+P213+Q213+R213+S213+T213+U213</f>
        <v>3691689.4899999993</v>
      </c>
      <c r="X214" s="52">
        <f>+G214-W214</f>
        <v>52214152.51</v>
      </c>
    </row>
    <row r="215" spans="6:24" ht="15">
      <c r="F215" s="4"/>
      <c r="G215" s="76">
        <f>G214-G213</f>
        <v>0</v>
      </c>
      <c r="H215" s="6"/>
      <c r="I215" s="7" t="s">
        <v>35</v>
      </c>
      <c r="J215" s="7"/>
      <c r="K215" s="7"/>
      <c r="L215" s="7" t="s">
        <v>35</v>
      </c>
      <c r="M215" s="6"/>
      <c r="N215" s="8" t="s">
        <v>35</v>
      </c>
      <c r="O215" s="9" t="s">
        <v>35</v>
      </c>
      <c r="P215" s="9" t="s">
        <v>35</v>
      </c>
      <c r="Q215" s="6" t="s">
        <v>35</v>
      </c>
      <c r="R215" s="10" t="s">
        <v>35</v>
      </c>
      <c r="S215" s="6"/>
      <c r="T215" s="8" t="s">
        <v>35</v>
      </c>
      <c r="U215" s="8" t="s">
        <v>35</v>
      </c>
      <c r="V215" s="8"/>
      <c r="W215" s="11"/>
      <c r="X215" s="75">
        <f>X214-X213</f>
        <v>0</v>
      </c>
    </row>
    <row r="216" spans="6:24" ht="15.75">
      <c r="F216" s="96" t="s">
        <v>196</v>
      </c>
      <c r="G216" s="97"/>
      <c r="H216" s="97"/>
      <c r="I216" s="97"/>
      <c r="J216" s="98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</row>
    <row r="217" spans="6:24" ht="15">
      <c r="F217" s="14"/>
      <c r="G217" s="6"/>
      <c r="I217" s="12"/>
      <c r="J217" s="12"/>
      <c r="K217" s="10"/>
      <c r="L217" s="12"/>
      <c r="W217" s="15"/>
      <c r="X217" s="5"/>
    </row>
    <row r="218" spans="7:24" ht="15">
      <c r="G218" s="6"/>
      <c r="I218" s="7" t="s">
        <v>35</v>
      </c>
      <c r="J218" s="12"/>
      <c r="K218" s="10"/>
      <c r="L218" s="7" t="s">
        <v>35</v>
      </c>
      <c r="M218" s="92" t="s">
        <v>35</v>
      </c>
      <c r="O218" s="12"/>
      <c r="Q218" s="16"/>
      <c r="W218" s="17"/>
      <c r="X218" s="18"/>
    </row>
    <row r="219" spans="7:24" ht="15">
      <c r="G219" s="6"/>
      <c r="I219" s="12"/>
      <c r="J219" s="12"/>
      <c r="K219" s="10"/>
      <c r="L219" s="12"/>
      <c r="M219" s="92" t="s">
        <v>35</v>
      </c>
      <c r="Q219" s="19"/>
      <c r="U219" s="8" t="s">
        <v>35</v>
      </c>
      <c r="V219" s="8"/>
      <c r="W219" s="17" t="s">
        <v>35</v>
      </c>
      <c r="X219" s="13" t="s">
        <v>35</v>
      </c>
    </row>
    <row r="220" spans="7:24" ht="15">
      <c r="G220" s="6"/>
      <c r="I220" s="12"/>
      <c r="J220" s="12"/>
      <c r="K220" s="10"/>
      <c r="L220" s="12"/>
      <c r="M220" s="93" t="e">
        <f>M219-M218</f>
        <v>#VALUE!</v>
      </c>
      <c r="N220" s="20" t="s">
        <v>35</v>
      </c>
      <c r="W220" s="15"/>
      <c r="X220" s="5"/>
    </row>
    <row r="221" ht="15">
      <c r="M221" s="94"/>
    </row>
    <row r="222" ht="15">
      <c r="M222" s="94"/>
    </row>
    <row r="223" ht="15">
      <c r="M223" s="94"/>
    </row>
    <row r="224" ht="15">
      <c r="M224" s="15"/>
    </row>
  </sheetData>
  <sheetProtection/>
  <mergeCells count="3">
    <mergeCell ref="F216:I216"/>
    <mergeCell ref="J216:X216"/>
    <mergeCell ref="A4:E4"/>
  </mergeCells>
  <printOptions/>
  <pageMargins left="0.4330708661417323" right="0.15748031496062992" top="0.35433070866141736" bottom="0.4330708661417323" header="0.31496062992125984" footer="0.31496062992125984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Emmanuel Herrera Santana</cp:lastModifiedBy>
  <cp:lastPrinted>2017-11-08T17:05:28Z</cp:lastPrinted>
  <dcterms:created xsi:type="dcterms:W3CDTF">2017-11-08T14:15:00Z</dcterms:created>
  <dcterms:modified xsi:type="dcterms:W3CDTF">2018-03-08T15:48:21Z</dcterms:modified>
  <cp:category/>
  <cp:version/>
  <cp:contentType/>
  <cp:contentStatus/>
</cp:coreProperties>
</file>